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FC44BE7-0991-461A-92FE-06D14BAF231F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912" i="4" l="1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S916" i="4" l="1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V916" i="4" l="1"/>
  <c r="W916" i="4" s="1"/>
  <c r="Y916" i="4" s="1"/>
  <c r="U916" i="4"/>
  <c r="W56" i="4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J895" i="4" l="1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646" i="4" l="1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876" i="4" l="1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518" i="3"/>
  <c r="D968" i="3"/>
  <c r="D861" i="3"/>
  <c r="D467" i="3"/>
  <c r="D419" i="3"/>
  <c r="D442" i="3"/>
  <c r="D729" i="3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29" i="3"/>
  <c r="D271" i="3"/>
  <c r="D618" i="3"/>
  <c r="D636" i="3"/>
  <c r="D883" i="3"/>
  <c r="D282" i="3"/>
  <c r="D635" i="3"/>
  <c r="D503" i="3"/>
  <c r="D260" i="3"/>
  <c r="D438" i="3"/>
  <c r="D914" i="3"/>
  <c r="D446" i="3"/>
  <c r="D443" i="3"/>
  <c r="D851" i="3"/>
  <c r="D899" i="3"/>
  <c r="D653" i="3"/>
  <c r="D967" i="3"/>
  <c r="D658" i="3"/>
  <c r="D756" i="3"/>
  <c r="D850" i="3"/>
  <c r="D911" i="3"/>
  <c r="D340" i="3"/>
  <c r="D779" i="3"/>
  <c r="D907" i="3"/>
  <c r="D881" i="3"/>
  <c r="D983" i="3"/>
  <c r="D890" i="3"/>
  <c r="D797" i="3"/>
  <c r="D641" i="3"/>
  <c r="D402" i="3"/>
  <c r="D204" i="3"/>
  <c r="D679" i="3"/>
  <c r="D984" i="3"/>
  <c r="D888" i="3"/>
  <c r="D473" i="3"/>
  <c r="D168" i="3"/>
  <c r="D502" i="3"/>
  <c r="D712" i="3"/>
  <c r="D563" i="3"/>
  <c r="D354" i="3"/>
  <c r="D523" i="3"/>
  <c r="D830" i="3"/>
  <c r="D591" i="3"/>
  <c r="D710" i="3"/>
  <c r="D760" i="3"/>
  <c r="D241" i="3"/>
  <c r="D225" i="3"/>
  <c r="D892" i="3"/>
  <c r="D730" i="3"/>
  <c r="D719" i="3"/>
  <c r="D379" i="3"/>
  <c r="D916" i="3"/>
  <c r="D492" i="3"/>
  <c r="D363" i="3"/>
  <c r="D507" i="3"/>
  <c r="D702" i="3"/>
  <c r="D479" i="3"/>
  <c r="D803" i="3"/>
  <c r="D713" i="3"/>
  <c r="D643" i="3"/>
  <c r="D380" i="3"/>
  <c r="D768" i="3"/>
  <c r="D320" i="3"/>
  <c r="D885" i="3"/>
  <c r="D896" i="3"/>
  <c r="D520" i="3"/>
  <c r="D371" i="3"/>
  <c r="D542" i="3"/>
  <c r="D961" i="3"/>
  <c r="D631" i="3"/>
  <c r="D602" i="3"/>
  <c r="D508" i="3"/>
  <c r="D471" i="3"/>
  <c r="D704" i="3"/>
  <c r="D445" i="3"/>
  <c r="D484" i="3"/>
  <c r="D397" i="3"/>
  <c r="D875" i="3"/>
  <c r="D621" i="3"/>
  <c r="D846" i="3"/>
  <c r="D624" i="3"/>
  <c r="D534" i="3"/>
  <c r="D761" i="3"/>
  <c r="D254" i="3"/>
  <c r="D765" i="3"/>
  <c r="D1001" i="3"/>
  <c r="D944" i="3"/>
  <c r="D345" i="3"/>
  <c r="D511" i="3"/>
  <c r="D843" i="3"/>
  <c r="D909" i="3"/>
  <c r="D383" i="3"/>
  <c r="D189" i="3"/>
  <c r="D513" i="3"/>
  <c r="D334" i="3"/>
  <c r="D699" i="3"/>
  <c r="D994" i="3"/>
  <c r="D692" i="3"/>
  <c r="D884" i="3"/>
  <c r="D703" i="3"/>
  <c r="D720" i="3"/>
  <c r="D512" i="3"/>
  <c r="D172" i="3"/>
  <c r="D409" i="3"/>
  <c r="D351" i="3"/>
  <c r="D429" i="3"/>
  <c r="D148" i="3"/>
  <c r="D406" i="3"/>
  <c r="D434" i="3"/>
  <c r="D415" i="3"/>
  <c r="D645" i="3"/>
  <c r="D924" i="3"/>
  <c r="D629" i="3"/>
  <c r="D292" i="3"/>
  <c r="D769" i="3"/>
  <c r="D801" i="3"/>
  <c r="D599" i="3"/>
  <c r="D457" i="3"/>
  <c r="D823" i="3"/>
  <c r="D469" i="3"/>
  <c r="D753" i="3"/>
  <c r="D324" i="3"/>
  <c r="D665" i="3"/>
  <c r="D481" i="3"/>
  <c r="D772" i="3"/>
  <c r="D783" i="3"/>
  <c r="D261" i="3"/>
  <c r="D922" i="3"/>
  <c r="D476" i="3"/>
  <c r="D480" i="3"/>
  <c r="D670" i="3"/>
  <c r="D288" i="3"/>
  <c r="D853" i="3"/>
  <c r="D516" i="3"/>
  <c r="D606" i="3"/>
  <c r="D738" i="3"/>
  <c r="D431" i="3"/>
  <c r="D522" i="3"/>
  <c r="D651" i="3"/>
  <c r="D952" i="3"/>
  <c r="D986" i="3"/>
  <c r="D956" i="3"/>
  <c r="D795" i="3"/>
  <c r="D420" i="3"/>
  <c r="D564" i="3"/>
  <c r="D623" i="3"/>
  <c r="D553" i="3"/>
  <c r="D574" i="3"/>
  <c r="D577" i="3"/>
  <c r="D638" i="3"/>
  <c r="D392" i="3"/>
  <c r="D330" i="3"/>
  <c r="D519" i="3"/>
  <c r="D644" i="3"/>
  <c r="D857" i="3"/>
  <c r="D198" i="3"/>
  <c r="D882" i="3"/>
  <c r="D404" i="3"/>
  <c r="D775" i="3"/>
  <c r="D281" i="3"/>
  <c r="D540" i="3"/>
  <c r="D247" i="3"/>
  <c r="D700" i="3"/>
  <c r="D732" i="3"/>
  <c r="D859" i="3"/>
  <c r="D275" i="3"/>
  <c r="D154" i="3"/>
  <c r="D648" i="3"/>
  <c r="D237" i="3"/>
  <c r="D258" i="3"/>
  <c r="D572" i="3"/>
  <c r="D571" i="3"/>
  <c r="D953" i="3"/>
  <c r="D332" i="3"/>
  <c r="D488" i="3"/>
  <c r="D262" i="3"/>
  <c r="D463" i="3"/>
  <c r="D533" i="3"/>
  <c r="D965" i="3"/>
  <c r="D453" i="3"/>
  <c r="D982" i="3"/>
  <c r="D942" i="3"/>
  <c r="D969" i="3"/>
  <c r="D950" i="3"/>
  <c r="D690" i="3"/>
  <c r="D548" i="3"/>
  <c r="D456" i="3"/>
  <c r="D695" i="3"/>
  <c r="D529" i="3"/>
  <c r="D517" i="3"/>
  <c r="D294" i="3"/>
  <c r="D778" i="3"/>
  <c r="D792" i="3"/>
  <c r="D614" i="3"/>
  <c r="D805" i="3"/>
  <c r="D477" i="3"/>
  <c r="D545" i="3"/>
  <c r="D714" i="3"/>
  <c r="D333" i="3"/>
  <c r="D782" i="3"/>
  <c r="D995" i="3"/>
  <c r="D535" i="3"/>
  <c r="D576" i="3"/>
  <c r="D686" i="3"/>
  <c r="D978" i="3"/>
  <c r="D866" i="3"/>
  <c r="D632" i="3"/>
  <c r="D592" i="3"/>
  <c r="D755" i="3"/>
  <c r="D418" i="3"/>
  <c r="D501" i="3"/>
  <c r="D674" i="3"/>
  <c r="D357" i="3"/>
  <c r="D845" i="3"/>
  <c r="D386" i="3"/>
  <c r="D427" i="3"/>
  <c r="D960" i="3"/>
  <c r="D224" i="3"/>
  <c r="D546" i="3"/>
  <c r="D269" i="3"/>
  <c r="D611" i="3"/>
  <c r="D302" i="3"/>
  <c r="D433" i="3"/>
  <c r="D228" i="3"/>
  <c r="D556" i="3"/>
  <c r="D764" i="3"/>
  <c r="D895" i="3"/>
  <c r="D972" i="3"/>
  <c r="D552" i="3"/>
  <c r="D259" i="3"/>
  <c r="D997" i="3"/>
  <c r="D407" i="3"/>
  <c r="D298" i="3"/>
  <c r="D309" i="3"/>
  <c r="D575" i="3"/>
  <c r="D945" i="3"/>
  <c r="D837" i="3"/>
  <c r="D566" i="3"/>
  <c r="D183" i="3"/>
  <c r="D784" i="3"/>
  <c r="D947" i="3"/>
  <c r="D728" i="3"/>
  <c r="D906" i="3"/>
  <c r="D858" i="3"/>
  <c r="D211" i="3"/>
  <c r="D504" i="3"/>
  <c r="D668" i="3"/>
  <c r="D601" i="3"/>
  <c r="D141" i="3"/>
  <c r="D980" i="3"/>
  <c r="D272" i="3"/>
  <c r="D165" i="3"/>
  <c r="D975" i="10"/>
  <c r="D600" i="10"/>
  <c r="D342" i="10"/>
  <c r="D585" i="3"/>
  <c r="D985" i="3"/>
  <c r="D927" i="3"/>
  <c r="D639" i="3"/>
  <c r="D680" i="3"/>
  <c r="D993" i="3"/>
  <c r="D352" i="3"/>
  <c r="D905" i="3"/>
  <c r="D759" i="3"/>
  <c r="D374" i="3"/>
  <c r="D970" i="3"/>
  <c r="D726" i="3"/>
  <c r="D310" i="3"/>
  <c r="D468" i="3"/>
  <c r="D751" i="3"/>
  <c r="D825" i="3"/>
  <c r="D279" i="3"/>
  <c r="D864" i="3"/>
  <c r="D781" i="3"/>
  <c r="D813" i="3"/>
  <c r="D829" i="3"/>
  <c r="D461" i="3"/>
  <c r="D361" i="3"/>
  <c r="D893" i="3"/>
  <c r="D957" i="3"/>
  <c r="D524" i="3"/>
  <c r="D815" i="3"/>
  <c r="D935" i="3"/>
  <c r="D796" i="3"/>
  <c r="D660" i="3"/>
  <c r="D558" i="3"/>
  <c r="D940" i="3"/>
  <c r="D369" i="3"/>
  <c r="D628" i="3"/>
  <c r="D966" i="3"/>
  <c r="D422" i="3"/>
  <c r="D205" i="3"/>
  <c r="D234" i="3"/>
  <c r="D487" i="3"/>
  <c r="D904" i="3"/>
  <c r="D977" i="3"/>
  <c r="D973" i="3"/>
  <c r="D707" i="3"/>
  <c r="D497" i="3"/>
  <c r="D715" i="3"/>
  <c r="D847" i="3"/>
  <c r="D394" i="3"/>
  <c r="D586" i="3"/>
  <c r="D834" i="3"/>
  <c r="D958" i="3"/>
  <c r="D142" i="3"/>
  <c r="D159" i="3"/>
  <c r="D809" i="3"/>
  <c r="D307" i="3"/>
  <c r="D365" i="3"/>
  <c r="D223" i="3"/>
  <c r="D811" i="3"/>
  <c r="D682" i="3"/>
  <c r="D666" i="3"/>
  <c r="D827" i="3"/>
  <c r="D428" i="3"/>
  <c r="D505" i="3"/>
  <c r="D284" i="3"/>
  <c r="D306" i="3"/>
  <c r="D642" i="3"/>
  <c r="D920" i="3"/>
  <c r="D286" i="3"/>
  <c r="D988" i="3"/>
  <c r="D387" i="3"/>
  <c r="D771" i="3"/>
  <c r="D874" i="3"/>
  <c r="D735" i="3"/>
  <c r="D547" i="3"/>
  <c r="D594" i="3"/>
  <c r="D749" i="3"/>
  <c r="D559" i="3"/>
  <c r="D526" i="3"/>
  <c r="D617" i="3"/>
  <c r="D807" i="3"/>
  <c r="D464" i="3"/>
  <c r="D677" i="3"/>
  <c r="D780" i="3"/>
  <c r="D848" i="3"/>
  <c r="D573" i="3"/>
  <c r="D903" i="3"/>
  <c r="D412" i="3"/>
  <c r="D745" i="3"/>
  <c r="D589" i="3"/>
  <c r="D627" i="3"/>
  <c r="D509" i="3"/>
  <c r="D1000" i="3"/>
  <c r="D265" i="3"/>
  <c r="D603" i="3"/>
  <c r="D207" i="3"/>
  <c r="D727" i="3"/>
  <c r="D838" i="3"/>
  <c r="D992" i="3"/>
  <c r="D669" i="3"/>
  <c r="D399" i="3"/>
  <c r="D662" i="3"/>
  <c r="D820" i="3"/>
  <c r="D350" i="3"/>
  <c r="D242" i="3"/>
  <c r="D146" i="3"/>
  <c r="D500" i="3"/>
  <c r="D311" i="3"/>
  <c r="D663" i="3"/>
  <c r="D405" i="3"/>
  <c r="D156" i="3"/>
  <c r="D791" i="3"/>
  <c r="D684" i="3"/>
  <c r="D835" i="3"/>
  <c r="D595" i="3"/>
  <c r="D855" i="3"/>
  <c r="D362" i="3"/>
  <c r="D877" i="3"/>
  <c r="D936" i="3"/>
  <c r="D609" i="3"/>
  <c r="D588" i="3"/>
  <c r="D537" i="3"/>
  <c r="D794" i="3"/>
  <c r="D865" i="3"/>
  <c r="D483" i="3"/>
  <c r="D462" i="3"/>
  <c r="D584" i="3"/>
  <c r="D451" i="3"/>
  <c r="D949" i="3"/>
  <c r="D335" i="3"/>
  <c r="D955" i="3"/>
  <c r="D671" i="3"/>
  <c r="D818" i="3"/>
  <c r="D923" i="3"/>
  <c r="D698" i="3"/>
  <c r="D551" i="3"/>
  <c r="D742" i="3"/>
  <c r="D873" i="3"/>
  <c r="D971" i="3"/>
  <c r="D979" i="3"/>
  <c r="D593" i="3"/>
  <c r="D946" i="3"/>
  <c r="D655" i="3"/>
  <c r="D343" i="3"/>
  <c r="D744" i="3"/>
  <c r="D806" i="3"/>
  <c r="D844" i="3"/>
  <c r="D777" i="3"/>
  <c r="D475" i="3"/>
  <c r="D403" i="3"/>
  <c r="D921" i="3"/>
  <c r="D543" i="3"/>
  <c r="D817" i="3"/>
  <c r="D423" i="3"/>
  <c r="D425" i="3"/>
  <c r="D975" i="3"/>
  <c r="D716" i="3"/>
  <c r="D724" i="3"/>
  <c r="D152" i="3"/>
  <c r="D549" i="3"/>
  <c r="D630" i="3"/>
  <c r="D580" i="3"/>
  <c r="D277" i="3"/>
  <c r="D336" i="3"/>
  <c r="D774" i="3"/>
  <c r="D329" i="3"/>
  <c r="D424" i="3"/>
  <c r="D996" i="3"/>
  <c r="D184" i="3"/>
  <c r="D478" i="3"/>
  <c r="D932" i="3"/>
  <c r="D808" i="3"/>
  <c r="D506" i="3"/>
  <c r="D474" i="3"/>
  <c r="D305" i="3"/>
  <c r="D886" i="3"/>
  <c r="D255" i="3"/>
  <c r="D990" i="3"/>
  <c r="D934" i="3"/>
  <c r="D612" i="3"/>
  <c r="D544" i="3"/>
  <c r="D652" i="3"/>
  <c r="D717" i="3"/>
  <c r="D454" i="3"/>
  <c r="D667" i="3"/>
  <c r="D370" i="3"/>
  <c r="D852" i="3"/>
  <c r="D622" i="3"/>
  <c r="D539" i="3"/>
  <c r="D959" i="3"/>
  <c r="D650" i="3"/>
  <c r="D598" i="3"/>
  <c r="D931" i="3"/>
  <c r="D510" i="3"/>
  <c r="D863" i="3"/>
  <c r="D395" i="3"/>
  <c r="D691" i="3"/>
  <c r="D832" i="3"/>
  <c r="D706" i="3"/>
  <c r="D951" i="3"/>
  <c r="D301" i="3"/>
  <c r="D688" i="3"/>
  <c r="D889" i="3"/>
  <c r="D826" i="3"/>
  <c r="D289" i="3"/>
  <c r="D521" i="3"/>
  <c r="D981" i="3"/>
  <c r="D377" i="3"/>
  <c r="D938" i="3"/>
  <c r="D963" i="3"/>
  <c r="D762" i="3"/>
  <c r="D455" i="3"/>
  <c r="D499" i="3"/>
  <c r="D384" i="3"/>
  <c r="D304" i="3"/>
  <c r="D293" i="3"/>
  <c r="D910" i="3"/>
  <c r="D227" i="3"/>
  <c r="D331" i="3"/>
  <c r="D465" i="3"/>
  <c r="D525" i="3"/>
  <c r="D711" i="3"/>
  <c r="D833" i="3"/>
  <c r="D536" i="3"/>
  <c r="D685" i="3"/>
  <c r="D251" i="3"/>
  <c r="D689" i="3"/>
  <c r="D208" i="3"/>
  <c r="D733" i="3"/>
  <c r="D788" i="3"/>
  <c r="D917" i="3"/>
  <c r="D253" i="3"/>
  <c r="D673" i="3"/>
  <c r="D570" i="3"/>
  <c r="D840" i="3"/>
  <c r="D248" i="3"/>
  <c r="D177" i="3"/>
  <c r="D528" i="3"/>
  <c r="D514" i="3"/>
  <c r="D787" i="3"/>
  <c r="D171" i="3"/>
  <c r="D708" i="3"/>
  <c r="D939" i="3"/>
  <c r="D554" i="3"/>
  <c r="D372" i="3"/>
  <c r="D328" i="3"/>
  <c r="D798" i="3"/>
  <c r="D138" i="3"/>
  <c r="D222" i="3"/>
  <c r="D872" i="3"/>
  <c r="D193" i="3"/>
  <c r="D565" i="3"/>
  <c r="D752" i="3"/>
  <c r="D587" i="3"/>
  <c r="D705" i="3"/>
  <c r="D831" i="3"/>
  <c r="D413" i="3"/>
  <c r="D176" i="3"/>
  <c r="D721" i="3"/>
  <c r="D137" i="3"/>
  <c r="D555" i="3"/>
  <c r="D376" i="3"/>
  <c r="D181" i="3"/>
  <c r="D494" i="3"/>
  <c r="D659" i="3"/>
  <c r="D459" i="3"/>
  <c r="D561" i="3"/>
  <c r="D398" i="3"/>
  <c r="D161" i="3"/>
  <c r="D661" i="3"/>
  <c r="D416" i="3"/>
  <c r="D341" i="3"/>
  <c r="D257" i="3"/>
  <c r="D948" i="3"/>
  <c r="D243" i="3"/>
  <c r="D557" i="3"/>
  <c r="D218" i="3"/>
  <c r="D741" i="3"/>
  <c r="D150" i="3"/>
  <c r="D562" i="3"/>
  <c r="D210" i="3"/>
  <c r="D816" i="3"/>
  <c r="D149" i="3"/>
  <c r="D964" i="3"/>
  <c r="D437" i="3"/>
  <c r="D485" i="3"/>
  <c r="D810" i="3"/>
  <c r="D925" i="3"/>
  <c r="D197" i="3"/>
  <c r="D937" i="3"/>
  <c r="D610" i="3"/>
  <c r="D683" i="3"/>
  <c r="D678" i="3"/>
  <c r="D739" i="3"/>
  <c r="D388" i="3"/>
  <c r="D991" i="3"/>
  <c r="D143" i="3"/>
  <c r="D734" i="3"/>
  <c r="D391" i="3"/>
  <c r="D470" i="3"/>
  <c r="D136" i="3"/>
  <c r="D238" i="3"/>
  <c r="D836" i="3"/>
  <c r="D578" i="3"/>
  <c r="D620" i="3"/>
  <c r="D608" i="3"/>
  <c r="D276" i="3"/>
  <c r="D192" i="3"/>
  <c r="D323" i="3"/>
  <c r="D567" i="3"/>
  <c r="D785" i="3"/>
  <c r="D849" i="3"/>
  <c r="D203" i="3"/>
  <c r="D722" i="3"/>
  <c r="D252" i="3"/>
  <c r="D219" i="3"/>
  <c r="D583" i="3"/>
  <c r="D348" i="3"/>
  <c r="D672" i="3"/>
  <c r="D930" i="3"/>
  <c r="D646" i="3"/>
  <c r="D579" i="3"/>
  <c r="D162" i="3"/>
  <c r="D766" i="3"/>
  <c r="D898" i="3"/>
  <c r="D164" i="3"/>
  <c r="D696" i="3"/>
  <c r="D541" i="3"/>
  <c r="D268" i="3"/>
  <c r="D196" i="3"/>
  <c r="D926" i="3"/>
  <c r="D871" i="3"/>
  <c r="D974" i="3"/>
  <c r="D185" i="3"/>
  <c r="D347" i="3"/>
  <c r="D709" i="3"/>
  <c r="D338" i="3"/>
  <c r="D436" i="3"/>
  <c r="D828" i="3"/>
  <c r="D786" i="3"/>
  <c r="D38" i="3"/>
  <c r="D530" i="3"/>
  <c r="D460" i="3"/>
  <c r="D804" i="3"/>
  <c r="D862" i="3"/>
  <c r="D799" i="3"/>
  <c r="D647" i="3"/>
  <c r="D604" i="3"/>
  <c r="D285" i="3"/>
  <c r="D448" i="3"/>
  <c r="D236" i="3"/>
  <c r="D316" i="3"/>
  <c r="D496" i="3"/>
  <c r="D694" i="3"/>
  <c r="D353" i="3"/>
  <c r="D179" i="3"/>
  <c r="D322" i="3"/>
  <c r="D195" i="3"/>
  <c r="D821" i="3"/>
  <c r="D870" i="3"/>
  <c r="D226" i="3"/>
  <c r="D421" i="3"/>
  <c r="D887" i="3"/>
  <c r="D182" i="3"/>
  <c r="D962" i="3"/>
  <c r="D396" i="3"/>
  <c r="D245" i="3"/>
  <c r="D447" i="3"/>
  <c r="D180" i="3"/>
  <c r="D900" i="3"/>
  <c r="D321" i="3"/>
  <c r="D264" i="3"/>
  <c r="D344" i="3"/>
  <c r="D232" i="3"/>
  <c r="D158" i="3"/>
  <c r="D891" i="3"/>
  <c r="D854" i="3"/>
  <c r="D656" i="3"/>
  <c r="D169" i="3"/>
  <c r="D39" i="3"/>
  <c r="D615" i="3"/>
  <c r="D568" i="3"/>
  <c r="D790" i="3"/>
  <c r="D776" i="3"/>
  <c r="D619" i="3"/>
  <c r="D390" i="3"/>
  <c r="D933" i="3"/>
  <c r="D747" i="3"/>
  <c r="D876" i="3"/>
  <c r="D649" i="3"/>
  <c r="D367" i="3"/>
  <c r="D466" i="3"/>
  <c r="D385" i="3"/>
  <c r="D414" i="3"/>
  <c r="D170" i="3"/>
  <c r="D596" i="3"/>
  <c r="D878" i="3"/>
  <c r="D346" i="3"/>
  <c r="D206" i="3"/>
  <c r="D569" i="3"/>
  <c r="D869" i="3"/>
  <c r="D435" i="3"/>
  <c r="D954" i="3"/>
  <c r="D493" i="3"/>
  <c r="D186" i="3"/>
  <c r="D355" i="3"/>
  <c r="D491" i="3"/>
  <c r="D233" i="3"/>
  <c r="D597" i="3"/>
  <c r="D894" i="3"/>
  <c r="D134" i="3"/>
  <c r="D250" i="3"/>
  <c r="D590" i="3"/>
  <c r="D393" i="3"/>
  <c r="D145" i="3"/>
  <c r="D439" i="3"/>
  <c r="D819" i="3"/>
  <c r="D231" i="3"/>
  <c r="D531" i="3"/>
  <c r="D178" i="3"/>
  <c r="D432" i="3"/>
  <c r="D291" i="3"/>
  <c r="D188" i="3"/>
  <c r="D229" i="3"/>
  <c r="D908" i="3"/>
  <c r="D214" i="3"/>
  <c r="D239" i="3"/>
  <c r="D987" i="3"/>
  <c r="D822" i="3"/>
  <c r="D417" i="3"/>
  <c r="D600" i="3"/>
  <c r="D616" i="3"/>
  <c r="D581" i="3"/>
  <c r="D213" i="3"/>
  <c r="D129" i="3"/>
  <c r="D133" i="3"/>
  <c r="D131" i="3"/>
  <c r="D128" i="3"/>
  <c r="D120" i="3"/>
  <c r="D117" i="3"/>
  <c r="D101" i="3"/>
  <c r="D112" i="3"/>
  <c r="D30" i="3"/>
  <c r="D106" i="3"/>
  <c r="D99" i="3"/>
  <c r="D93" i="3"/>
  <c r="D47" i="3"/>
  <c r="D69" i="3"/>
  <c r="D75" i="3"/>
  <c r="D96" i="3"/>
  <c r="D122" i="3"/>
  <c r="D105" i="3"/>
  <c r="D73" i="3"/>
  <c r="D28" i="3"/>
  <c r="D86" i="3"/>
  <c r="D92" i="3"/>
  <c r="D78" i="3"/>
  <c r="D46" i="3"/>
  <c r="D57" i="3"/>
  <c r="D41" i="3"/>
  <c r="D68" i="3"/>
  <c r="D74" i="3"/>
  <c r="D119" i="3"/>
  <c r="D125" i="3"/>
  <c r="D88" i="3"/>
  <c r="D114" i="3"/>
  <c r="D65" i="3"/>
  <c r="D91" i="3"/>
  <c r="D51" i="3"/>
  <c r="D110" i="3"/>
  <c r="D52" i="3"/>
  <c r="D48" i="3"/>
  <c r="D31" i="3"/>
  <c r="D94" i="3"/>
  <c r="D34" i="3"/>
  <c r="D121" i="3"/>
  <c r="D42" i="3"/>
  <c r="D60" i="3"/>
  <c r="D108" i="3"/>
  <c r="D82" i="3"/>
  <c r="D116" i="3"/>
  <c r="D83" i="3"/>
  <c r="D63" i="3"/>
  <c r="D102" i="3"/>
  <c r="D61" i="3"/>
  <c r="D115" i="3"/>
  <c r="D77" i="3"/>
  <c r="D5" i="3"/>
  <c r="D25" i="3"/>
  <c r="D18" i="3"/>
  <c r="D11" i="3"/>
  <c r="D22" i="3"/>
  <c r="D6" i="3"/>
  <c r="D8" i="3"/>
  <c r="D13" i="3"/>
  <c r="D9" i="3"/>
  <c r="D24" i="3"/>
  <c r="D20" i="3"/>
  <c r="D26" i="3"/>
  <c r="D824" i="3"/>
  <c r="D337" i="3"/>
  <c r="D190" i="3"/>
  <c r="D532" i="3"/>
  <c r="D800" i="3"/>
  <c r="D737" i="3"/>
  <c r="D430" i="3"/>
  <c r="D220" i="3"/>
  <c r="D440" i="3"/>
  <c r="D664" i="3"/>
  <c r="D654" i="3"/>
  <c r="D325" i="3"/>
  <c r="D731" i="3"/>
  <c r="D901" i="3"/>
  <c r="D856" i="3"/>
  <c r="D263" i="3"/>
  <c r="D174" i="3"/>
  <c r="D941" i="3"/>
  <c r="D812" i="3"/>
  <c r="D209" i="3"/>
  <c r="D687" i="3"/>
  <c r="D625" i="3"/>
  <c r="D267" i="3"/>
  <c r="D246" i="3"/>
  <c r="D300" i="3"/>
  <c r="D160" i="3"/>
  <c r="D681" i="3"/>
  <c r="D515" i="3"/>
  <c r="D482" i="3"/>
  <c r="D489" i="3"/>
  <c r="D240" i="3"/>
  <c r="D657" i="3"/>
  <c r="D754" i="3"/>
  <c r="D313" i="3"/>
  <c r="D202" i="3"/>
  <c r="D793" i="3"/>
  <c r="D490" i="3"/>
  <c r="D297" i="3"/>
  <c r="D918" i="3"/>
  <c r="D299" i="3"/>
  <c r="D472" i="3"/>
  <c r="D290" i="3"/>
  <c r="D280" i="3"/>
  <c r="D303" i="3"/>
  <c r="D221" i="3"/>
  <c r="D287" i="3"/>
  <c r="D880" i="3"/>
  <c r="D693" i="3"/>
  <c r="D441" i="3"/>
  <c r="D740" i="3"/>
  <c r="D550" i="3"/>
  <c r="D212" i="3"/>
  <c r="D274" i="3"/>
  <c r="D140" i="3"/>
  <c r="D897" i="3"/>
  <c r="D943" i="3"/>
  <c r="D312" i="3"/>
  <c r="D613" i="3"/>
  <c r="D317" i="3"/>
  <c r="D743" i="3"/>
  <c r="D135" i="3"/>
  <c r="D153" i="3"/>
  <c r="D676" i="3"/>
  <c r="D147" i="3"/>
  <c r="D314" i="3"/>
  <c r="D308" i="3"/>
  <c r="D868" i="3"/>
  <c r="D319" i="3"/>
  <c r="D902" i="3"/>
  <c r="D841" i="3"/>
  <c r="D157" i="3"/>
  <c r="D757" i="3"/>
  <c r="D359" i="3"/>
  <c r="D928" i="3"/>
  <c r="D410" i="3"/>
  <c r="D976" i="3"/>
  <c r="D249" i="3"/>
  <c r="D295" i="3"/>
  <c r="D368" i="3"/>
  <c r="D746" i="3"/>
  <c r="D767" i="3"/>
  <c r="D634" i="3"/>
  <c r="D244" i="3"/>
  <c r="D486" i="3"/>
  <c r="D750" i="3"/>
  <c r="D318" i="3"/>
  <c r="D989" i="3"/>
  <c r="D842" i="3"/>
  <c r="D400" i="3"/>
  <c r="D215" i="3"/>
  <c r="D389" i="3"/>
  <c r="D266" i="3"/>
  <c r="D770" i="3"/>
  <c r="D256" i="3"/>
  <c r="D867" i="3"/>
  <c r="D200" i="3"/>
  <c r="D151" i="3"/>
  <c r="D411" i="3"/>
  <c r="D633" i="3"/>
  <c r="D144" i="3"/>
  <c r="D640" i="3"/>
  <c r="D366" i="3"/>
  <c r="D450" i="3"/>
  <c r="D315" i="3"/>
  <c r="D748" i="3"/>
  <c r="D449" i="3"/>
  <c r="D637" i="3"/>
  <c r="D296" i="3"/>
  <c r="D452" i="3"/>
  <c r="D167" i="3"/>
  <c r="D915" i="3"/>
  <c r="D166" i="3"/>
  <c r="D194" i="3"/>
  <c r="D758" i="3"/>
  <c r="D879" i="3"/>
  <c r="D187" i="3"/>
  <c r="D401" i="3"/>
  <c r="D358" i="3"/>
  <c r="D498" i="3"/>
  <c r="D349" i="3"/>
  <c r="D723" i="3"/>
  <c r="D919" i="3"/>
  <c r="D381" i="3"/>
  <c r="D216" i="3"/>
  <c r="D339" i="3"/>
  <c r="D326" i="3"/>
  <c r="D912" i="3"/>
  <c r="D283" i="3"/>
  <c r="D773" i="3"/>
  <c r="D718" i="3"/>
  <c r="D217" i="3"/>
  <c r="D375" i="3"/>
  <c r="D913" i="3"/>
  <c r="D839" i="3"/>
  <c r="D675" i="3"/>
  <c r="D802" i="3"/>
  <c r="D495" i="3"/>
  <c r="D364" i="3"/>
  <c r="D701" i="3"/>
  <c r="D342" i="3"/>
  <c r="D736" i="3"/>
  <c r="D201" i="3"/>
  <c r="D763" i="3"/>
  <c r="D860" i="3"/>
  <c r="D163" i="3"/>
  <c r="D444" i="3"/>
  <c r="D582" i="3"/>
  <c r="D814" i="3"/>
  <c r="D725" i="3"/>
  <c r="D235" i="3"/>
  <c r="D356" i="3"/>
  <c r="D408" i="3"/>
  <c r="D199" i="3"/>
  <c r="D270" i="3"/>
  <c r="D538" i="3"/>
  <c r="D360" i="3"/>
  <c r="D373" i="3"/>
  <c r="D626" i="3"/>
  <c r="D382" i="3"/>
  <c r="D527" i="3"/>
  <c r="D173" i="3"/>
  <c r="D273" i="3"/>
  <c r="D605" i="3"/>
  <c r="D426" i="3"/>
  <c r="D155" i="3"/>
  <c r="D139" i="3"/>
  <c r="D327" i="3"/>
  <c r="D998" i="3"/>
  <c r="D230" i="3"/>
  <c r="D607" i="3"/>
  <c r="D278" i="3"/>
  <c r="D999" i="3"/>
  <c r="D697" i="3"/>
  <c r="D378" i="3"/>
  <c r="D458" i="3"/>
  <c r="D175" i="3"/>
  <c r="D191" i="3"/>
  <c r="D560" i="3"/>
  <c r="D789" i="3"/>
  <c r="D2" i="10"/>
  <c r="D130" i="3"/>
  <c r="D132" i="3"/>
  <c r="D126" i="3"/>
  <c r="D127" i="3"/>
  <c r="D124" i="3"/>
  <c r="D72" i="3"/>
  <c r="D76" i="3"/>
  <c r="D103" i="3"/>
  <c r="D70" i="3"/>
  <c r="D44" i="3"/>
  <c r="D33" i="3"/>
  <c r="D66" i="3"/>
  <c r="D111" i="3"/>
  <c r="D32" i="3"/>
  <c r="D113" i="3"/>
  <c r="D79" i="3"/>
  <c r="D58" i="3"/>
  <c r="D43" i="3"/>
  <c r="D55" i="3"/>
  <c r="D40" i="3"/>
  <c r="D64" i="3"/>
  <c r="D37" i="3"/>
  <c r="D71" i="3"/>
  <c r="D50" i="3"/>
  <c r="D36" i="3"/>
  <c r="D98" i="3"/>
  <c r="D109" i="3"/>
  <c r="D59" i="3"/>
  <c r="D118" i="3"/>
  <c r="D3" i="3"/>
  <c r="D49" i="3"/>
  <c r="D54" i="3"/>
  <c r="D85" i="3"/>
  <c r="D53" i="3"/>
  <c r="D90" i="3"/>
  <c r="D62" i="3"/>
  <c r="D107" i="3"/>
  <c r="D35" i="3"/>
  <c r="D95" i="3"/>
  <c r="D89" i="3"/>
  <c r="D123" i="3"/>
  <c r="D2" i="3"/>
  <c r="D100" i="3"/>
  <c r="D87" i="3"/>
  <c r="D84" i="3"/>
  <c r="D104" i="3"/>
  <c r="D67" i="3"/>
  <c r="D56" i="3"/>
  <c r="D80" i="3"/>
  <c r="D29" i="3"/>
  <c r="D45" i="3"/>
  <c r="D97" i="3"/>
  <c r="D81" i="3"/>
  <c r="D23" i="3"/>
  <c r="D17" i="3"/>
  <c r="D7" i="3"/>
  <c r="D16" i="3"/>
  <c r="D21" i="3"/>
  <c r="D27" i="3"/>
  <c r="D14" i="3"/>
  <c r="D19" i="3"/>
  <c r="D15" i="3"/>
  <c r="D12" i="3"/>
  <c r="D4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1" i="2"/>
  <c r="J999" i="3"/>
  <c r="H999" i="3"/>
  <c r="O991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2" i="2"/>
  <c r="O992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3" i="2"/>
  <c r="N993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<sst xmlns="http://schemas.openxmlformats.org/spreadsheetml/2006/main" count="274" uniqueCount="151">
  <si>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</si>
  <si>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</si>
  <si>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</si>
  <si>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</si>
  <si>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</si>
  <si>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</si>
  <si>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</si>
  <si>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</si>
  <si>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</si>
  <si>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</si>
  <si>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</si>
  <si>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</si>
  <si>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</si>
  <si>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</si>
  <si>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</si>
  <si>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</si>
  <si>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</si>
  <si>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</si>
  <si>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</si>
  <si>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</si>
  <si>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</si>
  <si>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</si>
  <si>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</si>
  <si>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</si>
  <si>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</si>
  <si>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</si>
  <si>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</si>
  <si>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</si>
  <si>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</si>
  <si>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</si>
  <si>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</si>
  <si>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</si>
  <si>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</si>
  <si>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</si>
  <si>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</si>
  <si>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</si>
  <si>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</si>
  <si>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</si>
  <si>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</si>
  <si>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</si>
  <si>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</si>
  <si>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</si>
  <si>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</si>
  <si>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</si>
  <si>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</si>
  <si>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</si>
  <si>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</si>
  <si>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</si>
  <si>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</si>
  <si>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</si>
  <si>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</si>
  <si>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</si>
  <si>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</si>
  <si>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</si>
  <si>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</si>
  <si>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</si>
  <si>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</si>
  <si>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</si>
  <si>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</si>
  <si>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</si>
  <si>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</si>
  <si>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</si>
  <si>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</si>
  <si>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</si>
  <si>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</si>
  <si>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</si>
  <si>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</si>
  <si>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</si>
  <si>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</si>
  <si>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home</t>
  </si>
  <si>
    <t>away</t>
  </si>
  <si>
    <t>0-0</t>
  </si>
  <si>
    <t>MLS</t>
  </si>
  <si>
    <t>Lanus</t>
  </si>
  <si>
    <t>Patronato</t>
  </si>
  <si>
    <t>Platense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</si>
  <si>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</si>
  <si>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</si>
  <si>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</si>
  <si>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</si>
  <si>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</si>
  <si>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</si>
  <si>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</si>
  <si>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</si>
  <si>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Banfield</t>
  </si>
  <si>
    <t>Colon Santa FE</t>
  </si>
  <si>
    <t>Arsenal Sarandi</t>
  </si>
  <si>
    <t>Velez Sarsfield</t>
  </si>
  <si>
    <t>Newells Old Boys</t>
  </si>
  <si>
    <t>Boca Juniors</t>
  </si>
  <si>
    <t>River Plate</t>
  </si>
  <si>
    <t>Talleres Cordoba</t>
  </si>
  <si>
    <t>Defensa y Justicia</t>
  </si>
  <si>
    <t>Aldosivi</t>
  </si>
  <si>
    <t>Argentinos Jrs</t>
  </si>
  <si>
    <t>Avai</t>
  </si>
  <si>
    <t>Sarmiento Junin</t>
  </si>
  <si>
    <t>Independiente</t>
  </si>
  <si>
    <t>Serie A</t>
  </si>
  <si>
    <t>Atletico-MG</t>
  </si>
  <si>
    <t>Fluminense</t>
  </si>
  <si>
    <t>Ceara</t>
  </si>
  <si>
    <t>America MG</t>
  </si>
  <si>
    <t>Internacional</t>
  </si>
  <si>
    <t>Santos</t>
  </si>
  <si>
    <t>Athletico-PR</t>
  </si>
  <si>
    <t>Juventude</t>
  </si>
  <si>
    <t>Atletico GO</t>
  </si>
  <si>
    <t>Flamengo RJ</t>
  </si>
  <si>
    <t>Bragantino</t>
  </si>
  <si>
    <t>Goias</t>
  </si>
  <si>
    <t>Fortaleza</t>
  </si>
  <si>
    <t>Inter Miami</t>
  </si>
  <si>
    <t>Corinthians</t>
  </si>
  <si>
    <t>Cuiaba</t>
  </si>
  <si>
    <t>Haka</t>
  </si>
  <si>
    <t>KuPS</t>
  </si>
  <si>
    <t>Honka</t>
  </si>
  <si>
    <t>Inter Turku</t>
  </si>
  <si>
    <t>Rakow</t>
  </si>
  <si>
    <t>Orlando City</t>
  </si>
  <si>
    <t>Botafogo RJ</t>
  </si>
  <si>
    <t>Palmeiras</t>
  </si>
  <si>
    <t>Piast Gliwice</t>
  </si>
  <si>
    <t>04/10/2022</t>
  </si>
  <si>
    <t>Ekstraklasa</t>
  </si>
  <si>
    <t>Veikkausliiga</t>
  </si>
  <si>
    <t>Barracas Central</t>
  </si>
  <si>
    <t>Dalian Pro</t>
  </si>
  <si>
    <t>Tianjin Jinmen Tiger</t>
  </si>
  <si>
    <t>Guangzhou City</t>
  </si>
  <si>
    <t>Shenzhen</t>
  </si>
  <si>
    <t>Shanghai Shenhua</t>
  </si>
  <si>
    <t>Henan Songshan Longmen</t>
  </si>
  <si>
    <t>Zhejiang Professional</t>
  </si>
  <si>
    <t>Wuhan Three Towns</t>
  </si>
  <si>
    <t>Changchun Yatai</t>
  </si>
  <si>
    <t>Guangzhou FC</t>
  </si>
  <si>
    <t>Meizhou Hakka</t>
  </si>
  <si>
    <t>Shandong Taishan</t>
  </si>
  <si>
    <t>Shanghai Port</t>
  </si>
  <si>
    <t>Beijing Guoan</t>
  </si>
  <si>
    <t>Wuhan FC</t>
  </si>
  <si>
    <t>Chengdu Rongcheng</t>
  </si>
  <si>
    <t>Coritiba</t>
  </si>
  <si>
    <t>Gimnasia L.P.</t>
  </si>
  <si>
    <t>Sao Paulo</t>
  </si>
  <si>
    <t>05/10/2022</t>
  </si>
  <si>
    <t>06/10/2022</t>
  </si>
  <si>
    <t>07/10/2022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</si>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</sst>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1.0315131658175416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8.8738266014994114</v>
      </c>
      <c r="I2" s="6">
        <f>IF('Log_working_3-way'!$D2="","",'True_Odds_Calculator_3-way'!O3/'True_Odds_Calculator_3-way'!B3-1)</f>
        <v>7.5683187918287267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3.3774532177088146E-2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1.031793079228039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16.218574907639464</v>
      </c>
      <c r="I3" s="6">
        <f>IF('Log_working_3-way'!$D3="","",'True_Odds_Calculator_3-way'!O4/'True_Odds_Calculator_3-way'!B4-1)</f>
        <v>9.6042512826981365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3.3965632489106223E-2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1.0310159746930168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17.299788836721135</v>
      </c>
      <c r="I4" s="6">
        <f>IF('Log_working_3-way'!$D4="","",'True_Odds_Calculator_3-way'!O5/'True_Odds_Calculator_3-way'!B5-1)</f>
        <v>9.2712901936630399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3.2995071751151128E-2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1.0310191843946555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6.9025492507731467</v>
      </c>
      <c r="I5" s="6">
        <f>IF('Log_working_3-way'!$D5="","",'True_Odds_Calculator_3-way'!O6/'True_Odds_Calculator_3-way'!B6-1)</f>
        <v>8.1089454177773987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3.2991386333187878E-2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1.0423230844784406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17.573540886346439</v>
      </c>
      <c r="I6" s="6">
        <f>IF('Log_working_3-way'!$D6="","",'True_Odds_Calculator_3-way'!O7/'True_Odds_Calculator_3-way'!B7-1)</f>
        <v>7.0409660855496359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4.4849115630033021E-2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1.0411914197459398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12.136120103696252</v>
      </c>
      <c r="I7" s="6">
        <f>IF('Log_working_3-way'!$D7="","",'True_Odds_Calculator_3-way'!O8/'True_Odds_Calculator_3-way'!B8-1)</f>
        <v>7.9011670467677071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4.425210918775857E-2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1.0409166803299339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10.467269525908005</v>
      </c>
      <c r="I8" s="6">
        <f>IF('Log_working_3-way'!$D8="","",'True_Odds_Calculator_3-way'!O9/'True_Odds_Calculator_3-way'!B9-1)</f>
        <v>9.7130548659787053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4.4105285417155304E-2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1.0446172845749284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5.8758235630616857</v>
      </c>
      <c r="I9" s="6">
        <f>IF('Log_working_3-way'!$D9="","",'True_Odds_Calculator_3-way'!O10/'True_Odds_Calculator_3-way'!B10-1)</f>
        <v>5.2894573077265576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4.5340104488898136E-2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1.0313098824556359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19.943846200941231</v>
      </c>
      <c r="I10" s="6">
        <f>IF('Log_working_3-way'!$D10="","",'True_Odds_Calculator_3-way'!O11/'True_Odds_Calculator_3-way'!B11-1)</f>
        <v>7.9442012789840124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3.2919889594985818E-2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1.0300974314142763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13.217602488996198</v>
      </c>
      <c r="I11" s="6">
        <f>IF('Log_working_3-way'!$D11="","",'True_Odds_Calculator_3-way'!O12/'True_Odds_Calculator_3-way'!B12-1)</f>
        <v>8.3993390898080342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3.2506080040723973E-2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1.0316107458842625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21.163400365895885</v>
      </c>
      <c r="I12" s="6">
        <f>IF('Log_working_3-way'!$D12="","",'True_Odds_Calculator_3-way'!O13/'True_Odds_Calculator_3-way'!B13-1)</f>
        <v>8.3372120229032252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3.2930344757101437E-2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1.0305556731097272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7.6286737947097514</v>
      </c>
      <c r="I13" s="6">
        <f>IF('Log_working_3-way'!$D13="","",'True_Odds_Calculator_3-way'!O14/'True_Odds_Calculator_3-way'!B14-1)</f>
        <v>8.2245171907036063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3.2681352888826121E-2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1.0267868779784082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5.4929569414242616</v>
      </c>
      <c r="I14" s="6">
        <f>IF('Log_working_3-way'!$D14="","",'True_Odds_Calculator_3-way'!O15/'True_Odds_Calculator_3-way'!B15-1)</f>
        <v>8.9260344411004535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2.833720115836158E-2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1.0264823338551261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7.4623540291980337</v>
      </c>
      <c r="I15" s="6">
        <f>IF('Log_working_3-way'!$D15="","",'True_Odds_Calculator_3-way'!O16/'True_Odds_Calculator_3-way'!B16-1)</f>
        <v>7.6656465795452622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2.8275322119682311E-2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1.0319922261092576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35.563630480770371</v>
      </c>
      <c r="I16" s="6">
        <f>IF('Log_working_3-way'!$D16="","",'True_Odds_Calculator_3-way'!O17/'True_Odds_Calculator_3-way'!B17-1)</f>
        <v>5.8714569533979457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2.9379416805107361E-2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1.031432214550337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33.826377588121012</v>
      </c>
      <c r="I17" s="6">
        <f>IF('Log_working_3-way'!$D17="","",'True_Odds_Calculator_3-way'!O18/'True_Odds_Calculator_3-way'!B18-1)</f>
        <v>5.586865536533657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2.9576813153930681E-2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1.0269894134779098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19.088881078932417</v>
      </c>
      <c r="I18" s="6">
        <f>IF('Log_working_3-way'!$D18="","",'True_Odds_Calculator_3-way'!O19/'True_Odds_Calculator_3-way'!B19-1)</f>
        <v>8.9245868001135982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2.8487198645479772E-2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1.0580639325949555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41.913104744297364</v>
      </c>
      <c r="I19" s="6">
        <f>IF('Log_working_3-way'!$D19="","",'True_Odds_Calculator_3-way'!O20/'True_Odds_Calculator_3-way'!B20-1)</f>
        <v>4.225245783326546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4.9633121368185762E-2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1.049849799742296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2.9410428800157029</v>
      </c>
      <c r="I20" s="6">
        <f>IF('Log_working_3-way'!$D20="","",'True_Odds_Calculator_3-way'!O21/'True_Odds_Calculator_3-way'!B21-1)</f>
        <v>5.9684777480505549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4.8234946468756368E-2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1.0468774948754604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28.169870564444945</v>
      </c>
      <c r="I21" s="6">
        <f>IF('Log_working_3-way'!$D21="","",'True_Odds_Calculator_3-way'!O22/'True_Odds_Calculator_3-way'!B22-1)</f>
        <v>5.7956204768837756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4.6425581784697911E-2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1.0576145723959132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1.7212056208499948</v>
      </c>
      <c r="I22" s="6">
        <f>IF('Log_working_3-way'!$D22="","",'True_Odds_Calculator_3-way'!O23/'True_Odds_Calculator_3-way'!B23-1)</f>
        <v>4.9404088778506692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5.2116130137719763E-2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1.031997014345339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34.226760206662135</v>
      </c>
      <c r="I23" s="6">
        <f>IF('Log_working_3-way'!$D23="","",'True_Odds_Calculator_3-way'!O24/'True_Odds_Calculator_3-way'!B24-1)</f>
        <v>4.6635429313098431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3.0175271566388773E-2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1.0348420441622856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26.336840765762012</v>
      </c>
      <c r="I24" s="6">
        <f>IF('Log_working_3-way'!$D24="","",'True_Odds_Calculator_3-way'!O25/'True_Odds_Calculator_3-way'!B25-1)</f>
        <v>7.1175660577617492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3.4989582285480214E-2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1.0547831656246758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39.759767910661665</v>
      </c>
      <c r="I25" s="6">
        <f>IF('Log_working_3-way'!$D25="","",'True_Odds_Calculator_3-way'!O26/'True_Odds_Calculator_3-way'!B26-1)</f>
        <v>4.6210847336028298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4.8058286129052608E-2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1.044158286147107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21.984555773033112</v>
      </c>
      <c r="I26" s="6">
        <f>IF('Log_working_3-way'!$D26="","",'True_Odds_Calculator_3-way'!O27/'True_Odds_Calculator_3-way'!B27-1)</f>
        <v>8.8262376011931494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4.5450682981751811E-2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1.0409483085529694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10.546409049962136</v>
      </c>
      <c r="I27" s="6">
        <f>IF('Log_working_3-way'!$D27="","",'True_Odds_Calculator_3-way'!O28/'True_Odds_Calculator_3-way'!B28-1)</f>
        <v>10.387697410702252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4.4162484485456899E-2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1.0352749398005288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36.851760605137528</v>
      </c>
      <c r="I28" s="6">
        <f>IF('Log_working_3-way'!$D28="","",'True_Odds_Calculator_3-way'!O29/'True_Odds_Calculator_3-way'!B29-1)</f>
        <v>5.4699976062571078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3.198634292054936E-2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1.0256690729587534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6.5518327722416583</v>
      </c>
      <c r="I29" s="6">
        <f>IF('Log_working_3-way'!$D29="","",'True_Odds_Calculator_3-way'!O30/'True_Odds_Calculator_3-way'!B30-1)</f>
        <v>9.0628380550167709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2.7445367743982096E-2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1.0256081176662679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12.248579364574336</v>
      </c>
      <c r="I30" s="6">
        <f>IF('Log_working_3-way'!$D30="","",'True_Odds_Calculator_3-way'!O31/'True_Odds_Calculator_3-way'!B31-1)</f>
        <v>8.8058847781678384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2.776093582486272E-2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1.0590593308112404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57.687413739357893</v>
      </c>
      <c r="I31" s="6">
        <f>IF('Log_working_3-way'!$D31="","",'True_Odds_Calculator_3-way'!O32/'True_Odds_Calculator_3-way'!B32-1)</f>
        <v>1.8000750932032981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4.0004191036069114E-2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1.036462868942398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39.314719271998356</v>
      </c>
      <c r="I32" s="6">
        <f>IF('Log_working_3-way'!$D32="","",'True_Odds_Calculator_3-way'!O33/'True_Odds_Calculator_3-way'!B33-1)</f>
        <v>4.2140176383081513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3.24593549130896E-2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1.0470452099161893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2.7639036061748992</v>
      </c>
      <c r="I33" s="6">
        <f>IF('Log_working_3-way'!$D33="","",'True_Odds_Calculator_3-way'!O34/'True_Odds_Calculator_3-way'!B34-1)</f>
        <v>6.8048305177642705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4.5924736935972987E-2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1.0256105896110452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14.447534080169063</v>
      </c>
      <c r="I34" s="6">
        <f>IF('Log_working_3-way'!$D34="","",'True_Odds_Calculator_3-way'!O35/'True_Odds_Calculator_3-way'!B35-1)</f>
        <v>6.4677917955259012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2.7527360807637624E-2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1.0416555887506935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8.174737698890107</v>
      </c>
      <c r="I35" s="6">
        <f>IF('Log_working_3-way'!$D35="","",'True_Odds_Calculator_3-way'!O36/'True_Odds_Calculator_3-way'!B36-1)</f>
        <v>10.460485499305634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4.4723342831247681E-2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1.0248683918419443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12.357436373543152</v>
      </c>
      <c r="I36" s="6">
        <f>IF('Log_working_3-way'!$D36="","",'True_Odds_Calculator_3-way'!O37/'True_Odds_Calculator_3-way'!B37-1)</f>
        <v>8.3915851204746694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2.6950137827225218E-2</v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3.13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2.4</v>
      </c>
      <c r="D2" s="9">
        <f>(K2/(AR2+K2-(AR2*K2)))</f>
        <v>0.30853677353324721</v>
      </c>
      <c r="E2" s="9">
        <f>(L2/(AR2+L2-(AR2*L2)))</f>
        <v>0.28710040907714668</v>
      </c>
      <c r="F2" s="9">
        <f>(M2/(AR2+M2-(AR2*M2)))</f>
        <v>0.40436281738960606</v>
      </c>
      <c r="G2" s="9">
        <f>AR2</f>
        <v>1.0521618510390063</v>
      </c>
      <c r="H2" s="9">
        <f>IF(A2="","",1/D2)</f>
        <v>3.241104742713083</v>
      </c>
      <c r="I2" s="9">
        <f>IF(B2="","",1/E2)</f>
        <v>3.4831019684520554</v>
      </c>
      <c r="J2" s="9">
        <f>IF(C2="","",1/F2)</f>
        <v>2.4730265914546092</v>
      </c>
      <c r="K2" s="11">
        <f>1/A2</f>
        <v>0.31948881789137379</v>
      </c>
      <c r="L2" s="11">
        <f>1/B2</f>
        <v>0.29761904761904762</v>
      </c>
      <c r="M2" s="11">
        <f>1/C2</f>
        <v>0.41666666666666669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-0.27882055378061765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0.23335678786956743</v>
      </c>
      <c r="Q2" s="11">
        <f>2*'OddsRatio_working_3-way'!K2*'OddsRatio_working_3-way'!L2*'OddsRatio_working_3-way'!M2</f>
        <v>7.9238298088138343E-2</v>
      </c>
      <c r="R2" s="11">
        <f>O2/N2</f>
        <v>0</v>
      </c>
      <c r="S2" s="11">
        <f>P2/N2</f>
        <v>-0.8369425593106663</v>
      </c>
      <c r="T2" s="11">
        <f>Q2/N2</f>
        <v>-0.28419102183723816</v>
      </c>
      <c r="U2" s="11">
        <f>'OddsRatio_working_3-way'!S2-'OddsRatio_working_3-way'!R2^2/3</f>
        <v>-0.8369425593106663</v>
      </c>
      <c r="V2" s="11">
        <f>'OddsRatio_working_3-way'!S2*'OddsRatio_working_3-way'!R2/3-2*'OddsRatio_working_3-way'!R2^3/27-'OddsRatio_working_3-way'!T2</f>
        <v>0.28419102183723816</v>
      </c>
      <c r="W2" s="11">
        <f>'OddsRatio_working_3-way'!V2^2+4*'OddsRatio_working_3-way'!U2^3/27</f>
        <v>-6.0881353716736586E-3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0.1473538871768974</v>
      </c>
      <c r="Y2" s="11">
        <f>IF('OddsRatio_working_3-way'!W2&gt;=0,IF('OddsRatio_working_3-way'!V2+SQRT('OddsRatio_working_3-way'!W2)&gt;0,0,PI()),ACOS('OddsRatio_working_3-way'!V2/(2*'OddsRatio_working_3-way'!X2)))</f>
        <v>0.26795388502664541</v>
      </c>
      <c r="Z2" s="11">
        <f>'OddsRatio_working_3-way'!X2^(1/3)*COS('OddsRatio_working_3-way'!Y2/3)</f>
        <v>0.52608092551950314</v>
      </c>
      <c r="AA2" s="11">
        <f>'OddsRatio_working_3-way'!X2^(1/3)*COS(('OddsRatio_working_3-way'!Y2+2*PI())/3)</f>
        <v>-0.30384223577360198</v>
      </c>
      <c r="AB2" s="11">
        <f>'OddsRatio_working_3-way'!X2^(1/3)*COS(('OddsRatio_working_3-way'!Y2+4*PI())/3)</f>
        <v>-0.2222386897459008</v>
      </c>
      <c r="AC2" s="11">
        <f>'OddsRatio_working_3-way'!X2^(1/3)*SIN('OddsRatio_working_3-way'!Y2/3)</f>
        <v>4.7113829265921274E-2</v>
      </c>
      <c r="AD2" s="11">
        <f>'OddsRatio_working_3-way'!X2^(1/3)*SIN(('OddsRatio_working_3-way'!Y2+2*PI())/3)</f>
        <v>0.43204253131335835</v>
      </c>
      <c r="AE2" s="11">
        <f>'OddsRatio_working_3-way'!X2^(1/3)*SIN(('OddsRatio_working_3-way'!Y2+4*PI())/3)</f>
        <v>-0.47915636057927963</v>
      </c>
      <c r="AF2" s="11">
        <f>-'OddsRatio_working_3-way'!U2/(3*'OddsRatio_working_3-way'!X2^(1/3))*COS(('OddsRatio_working_3-way'!Y2)/3)</f>
        <v>0.52608092551950325</v>
      </c>
      <c r="AG2" s="11">
        <f>-'OddsRatio_working_3-way'!U2/(3*'OddsRatio_working_3-way'!X2^(1/3))*COS(('OddsRatio_working_3-way'!Y2+2*PI())/3)</f>
        <v>-0.30384223577360203</v>
      </c>
      <c r="AH2" s="11">
        <f>-'OddsRatio_working_3-way'!U2/(3*'OddsRatio_working_3-way'!X2^(1/3))*COS(('OddsRatio_working_3-way'!Y2+4*PI())/3)</f>
        <v>-0.22223868974590086</v>
      </c>
      <c r="AI2" s="11">
        <f>'OddsRatio_working_3-way'!U2/(3*'OddsRatio_working_3-way'!X2^(1/3))*SIN(('OddsRatio_working_3-way'!Y2)/3)</f>
        <v>-4.7113829265921281E-2</v>
      </c>
      <c r="AJ2" s="11">
        <f>'OddsRatio_working_3-way'!U2/(3*'OddsRatio_working_3-way'!X2^(1/3))*SIN(('OddsRatio_working_3-way'!Y2+2*PI())/3)</f>
        <v>-0.43204253131335846</v>
      </c>
      <c r="AK2" s="11">
        <f>'OddsRatio_working_3-way'!U2/(3*'OddsRatio_working_3-way'!X2^(1/3))*SIN(('OddsRatio_working_3-way'!Y2+4*PI())/3)</f>
        <v>0.47915636057927974</v>
      </c>
      <c r="AL2" s="11">
        <f>'OddsRatio_working_3-way'!Z2+'OddsRatio_working_3-way'!AF2</f>
        <v>1.0521618510390063</v>
      </c>
      <c r="AM2" s="11">
        <f>'OddsRatio_working_3-way'!AA2+'OddsRatio_working_3-way'!AG2</f>
        <v>-0.60768447154720406</v>
      </c>
      <c r="AN2" s="11">
        <f>'OddsRatio_working_3-way'!AB2+'OddsRatio_working_3-way'!AH2</f>
        <v>-0.44447737949180166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1.0521618510390063</v>
      </c>
      <c r="AS2" s="11">
        <f>IF(('OddsRatio_working_3-way'!X2=0),IF(Q2&gt;0,-Q2^(1/3),(-Q2)^(1/3)),'OddsRatio_working_3-way'!AM2-'OddsRatio_working_3-way'!R2/3)</f>
        <v>-0.60768447154720406</v>
      </c>
      <c r="AT2" s="11">
        <f>IF(('OddsRatio_working_3-way'!X2=0),IF(Q2&gt;0,-Q2^(1/3),(-Q2)^(1/3)),'OddsRatio_working_3-way'!AN2-'OddsRatio_working_3-way'!R2/3)</f>
        <v>-0.44447737949180166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2.37</v>
      </c>
      <c r="B3" s="4">
        <f>IF('True_Odds_Calculator_3-way'!B4="","",'True_Odds_Calculator_3-way'!B4)</f>
        <v>3.02</v>
      </c>
      <c r="C3" s="4">
        <f>IF('True_Odds_Calculator_3-way'!C4="","",'True_Odds_Calculator_3-way'!C4)</f>
        <v>3.56</v>
      </c>
      <c r="D3" s="9">
        <f t="shared" ref="D3" si="0">(K3/(AR3+K3-(AR3*K3)))</f>
        <v>0.40948152552801997</v>
      </c>
      <c r="E3" s="9">
        <f t="shared" ref="E3" si="1">(L3/(AR3+L3-(AR3*L3)))</f>
        <v>0.31986421046217928</v>
      </c>
      <c r="F3" s="9">
        <f t="shared" ref="F3" si="2">(M3/(AR3+M3-(AR3*M3)))</f>
        <v>0.27065426400980058</v>
      </c>
      <c r="G3" s="9">
        <f t="shared" ref="G3" si="3">AR3</f>
        <v>1.0526369468572467</v>
      </c>
      <c r="H3" s="9">
        <f t="shared" ref="H3" si="4">IF(A3="","",1/D3)</f>
        <v>2.4421126171944283</v>
      </c>
      <c r="I3" s="9">
        <f t="shared" ref="I3" si="5">IF(B3="","",1/E3)</f>
        <v>3.1263266326516388</v>
      </c>
      <c r="J3" s="9">
        <f t="shared" ref="J3" si="6">IF(C3="","",1/F3)</f>
        <v>3.6947505839545514</v>
      </c>
      <c r="K3" s="11">
        <f t="shared" ref="K3" si="7">1/A3</f>
        <v>0.42194092827004215</v>
      </c>
      <c r="L3" s="11">
        <f t="shared" ref="L3" si="8">1/B3</f>
        <v>0.33112582781456956</v>
      </c>
      <c r="M3" s="11">
        <f t="shared" ref="M3" si="9">1/C3</f>
        <v>0.2808988764044944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-0.27803957434797577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0.2335133309032249</v>
      </c>
      <c r="Q3" s="11">
        <f>2*'OddsRatio_working_3-way'!K3*'OddsRatio_working_3-way'!L3*'OddsRatio_working_3-way'!M3</f>
        <v>7.8491875933857091E-2</v>
      </c>
      <c r="R3" s="11">
        <f t="shared" ref="R3" si="10">O3/N3</f>
        <v>0</v>
      </c>
      <c r="S3" s="11">
        <f t="shared" ref="S3" si="11">P3/N3</f>
        <v>-0.83985645371106488</v>
      </c>
      <c r="T3" s="11">
        <f t="shared" ref="T3" si="12">Q3/N3</f>
        <v>-0.28230469032304695</v>
      </c>
      <c r="U3" s="11">
        <f>'OddsRatio_working_3-way'!S3-'OddsRatio_working_3-way'!R3^2/3</f>
        <v>-0.83985645371106488</v>
      </c>
      <c r="V3" s="11">
        <f>'OddsRatio_working_3-way'!S3*'OddsRatio_working_3-way'!R3/3-2*'OddsRatio_working_3-way'!R3^3/27-'OddsRatio_working_3-way'!T3</f>
        <v>0.28230469032304695</v>
      </c>
      <c r="W3" s="11">
        <f>'OddsRatio_working_3-way'!V3^2+4*'OddsRatio_working_3-way'!U3^3/27</f>
        <v>-8.06705339769416E-3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0.14812409626398199</v>
      </c>
      <c r="Y3" s="11">
        <f>IF('OddsRatio_working_3-way'!W3&gt;=0,IF('OddsRatio_working_3-way'!V3+SQRT('OddsRatio_working_3-way'!W3)&gt;0,0,PI()),ACOS('OddsRatio_working_3-way'!V3/(2*'OddsRatio_working_3-way'!X3)))</f>
        <v>0.30802884006318876</v>
      </c>
      <c r="Z3" s="11">
        <f>'OddsRatio_working_3-way'!X3^(1/3)*COS('OddsRatio_working_3-way'!Y3/3)</f>
        <v>0.52631847342862348</v>
      </c>
      <c r="AA3" s="11">
        <f>'OddsRatio_working_3-way'!X3^(1/3)*COS(('OddsRatio_working_3-way'!Y3+2*PI())/3)</f>
        <v>-0.31012477539522992</v>
      </c>
      <c r="AB3" s="11">
        <f>'OddsRatio_working_3-way'!X3^(1/3)*COS(('OddsRatio_working_3-way'!Y3+4*PI())/3)</f>
        <v>-0.21619369803339361</v>
      </c>
      <c r="AC3" s="11">
        <f>'OddsRatio_working_3-way'!X3^(1/3)*SIN('OddsRatio_working_3-way'!Y3/3)</f>
        <v>5.423113280012791E-2</v>
      </c>
      <c r="AD3" s="11">
        <f>'OddsRatio_working_3-way'!X3^(1/3)*SIN(('OddsRatio_working_3-way'!Y3+2*PI())/3)</f>
        <v>0.4286896020701691</v>
      </c>
      <c r="AE3" s="11">
        <f>'OddsRatio_working_3-way'!X3^(1/3)*SIN(('OddsRatio_working_3-way'!Y3+4*PI())/3)</f>
        <v>-0.48292073487029685</v>
      </c>
      <c r="AF3" s="11">
        <f>-'OddsRatio_working_3-way'!U3/(3*'OddsRatio_working_3-way'!X3^(1/3))*COS(('OddsRatio_working_3-way'!Y3)/3)</f>
        <v>0.52631847342862326</v>
      </c>
      <c r="AG3" s="11">
        <f>-'OddsRatio_working_3-way'!U3/(3*'OddsRatio_working_3-way'!X3^(1/3))*COS(('OddsRatio_working_3-way'!Y3+2*PI())/3)</f>
        <v>-0.31012477539522981</v>
      </c>
      <c r="AH3" s="11">
        <f>-'OddsRatio_working_3-way'!U3/(3*'OddsRatio_working_3-way'!X3^(1/3))*COS(('OddsRatio_working_3-way'!Y3+4*PI())/3)</f>
        <v>-0.21619369803339353</v>
      </c>
      <c r="AI3" s="11">
        <f>'OddsRatio_working_3-way'!U3/(3*'OddsRatio_working_3-way'!X3^(1/3))*SIN(('OddsRatio_working_3-way'!Y3)/3)</f>
        <v>-5.4231132800127889E-2</v>
      </c>
      <c r="AJ3" s="11">
        <f>'OddsRatio_working_3-way'!U3/(3*'OddsRatio_working_3-way'!X3^(1/3))*SIN(('OddsRatio_working_3-way'!Y3+2*PI())/3)</f>
        <v>-0.42868960207016887</v>
      </c>
      <c r="AK3" s="11">
        <f>'OddsRatio_working_3-way'!U3/(3*'OddsRatio_working_3-way'!X3^(1/3))*SIN(('OddsRatio_working_3-way'!Y3+4*PI())/3)</f>
        <v>0.48292073487029669</v>
      </c>
      <c r="AL3" s="11">
        <f>'OddsRatio_working_3-way'!Z3+'OddsRatio_working_3-way'!AF3</f>
        <v>1.0526369468572467</v>
      </c>
      <c r="AM3" s="11">
        <f>'OddsRatio_working_3-way'!AA3+'OddsRatio_working_3-way'!AG3</f>
        <v>-0.62024955079045974</v>
      </c>
      <c r="AN3" s="11">
        <f>'OddsRatio_working_3-way'!AB3+'OddsRatio_working_3-way'!AH3</f>
        <v>-0.43238739606678711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1.0526369468572467</v>
      </c>
      <c r="AS3" s="11">
        <f>IF(('OddsRatio_working_3-way'!X3=0),IF(Q3&gt;0,-Q3^(1/3),(-Q3)^(1/3)),'OddsRatio_working_3-way'!AM3-'OddsRatio_working_3-way'!R3/3)</f>
        <v>-0.62024955079045974</v>
      </c>
      <c r="AT3" s="11">
        <f>IF(('OddsRatio_working_3-way'!X3=0),IF(Q3&gt;0,-Q3^(1/3),(-Q3)^(1/3)),'OddsRatio_working_3-way'!AN3-'OddsRatio_working_3-way'!R3/3)</f>
        <v>-0.43238739606678711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2.2999999999999998</v>
      </c>
      <c r="B4" s="4">
        <f>IF('True_Odds_Calculator_3-way'!B5="","",'True_Odds_Calculator_3-way'!B5)</f>
        <v>3.07</v>
      </c>
      <c r="C4" s="4">
        <f>IF('True_Odds_Calculator_3-way'!C5="","",'True_Odds_Calculator_3-way'!C5)</f>
        <v>3.67</v>
      </c>
      <c r="D4" s="9">
        <f t="shared" ref="D4:D67" si="13">(K4/(AR4+K4-(AR4*K4)))</f>
        <v>0.42251252502325576</v>
      </c>
      <c r="E4" s="9">
        <f t="shared" ref="E4:E67" si="14">(L4/(AR4+L4-(AR4*L4)))</f>
        <v>0.31482615317924412</v>
      </c>
      <c r="F4" s="9">
        <f t="shared" ref="F4:F67" si="15">(M4/(AR4+M4-(AR4*M4)))</f>
        <v>0.26266132179750001</v>
      </c>
      <c r="G4" s="9">
        <f t="shared" ref="G4:G67" si="16">AR4</f>
        <v>1.0513798012805537</v>
      </c>
      <c r="H4" s="9">
        <f t="shared" ref="H4:H67" si="17">IF(A4="","",1/D4)</f>
        <v>2.3667937416647198</v>
      </c>
      <c r="I4" s="9">
        <f t="shared" ref="I4:I67" si="18">IF(B4="","",1/E4)</f>
        <v>3.1763561886507468</v>
      </c>
      <c r="J4" s="9">
        <f t="shared" ref="J4:J67" si="19">IF(C4="","",1/F4)</f>
        <v>3.8071840694190775</v>
      </c>
      <c r="K4" s="11">
        <f t="shared" ref="K4:K67" si="20">1/A4</f>
        <v>0.43478260869565222</v>
      </c>
      <c r="L4" s="11">
        <f t="shared" ref="L4:L67" si="21">1/B4</f>
        <v>0.32573289902280134</v>
      </c>
      <c r="M4" s="11">
        <f t="shared" ref="M4:M67" si="22">1/C4</f>
        <v>0.27247956403269757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-0.27726348862597516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0.23307981401465705</v>
      </c>
      <c r="Q4" s="11">
        <f>2*'OddsRatio_working_3-way'!K4*'OddsRatio_working_3-way'!L4*'OddsRatio_working_3-way'!M4</f>
        <v>7.7178746362469228E-2</v>
      </c>
      <c r="R4" s="11">
        <f t="shared" ref="R4:R67" si="23">O4/N4</f>
        <v>0</v>
      </c>
      <c r="S4" s="11">
        <f t="shared" ref="S4:S67" si="24">P4/N4</f>
        <v>-0.84064373268086046</v>
      </c>
      <c r="T4" s="11">
        <f t="shared" ref="T4:T67" si="25">Q4/N4</f>
        <v>-0.27835885188107962</v>
      </c>
      <c r="U4" s="11">
        <f>'OddsRatio_working_3-way'!S4-'OddsRatio_working_3-way'!R4^2/3</f>
        <v>-0.84064373268086046</v>
      </c>
      <c r="V4" s="11">
        <f>'OddsRatio_working_3-way'!S4*'OddsRatio_working_3-way'!R4/3-2*'OddsRatio_working_3-way'!R4^3/27-'OddsRatio_working_3-way'!T4</f>
        <v>0.27835885188107962</v>
      </c>
      <c r="W4" s="11">
        <f>'OddsRatio_working_3-way'!V4^2+4*'OddsRatio_working_3-way'!U4^3/27</f>
        <v>-1.0526378893943367E-2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0.14833242170417107</v>
      </c>
      <c r="Y4" s="11">
        <f>IF('OddsRatio_working_3-way'!W4&gt;=0,IF('OddsRatio_working_3-way'!V4+SQRT('OddsRatio_working_3-way'!W4)&gt;0,0,PI()),ACOS('OddsRatio_working_3-way'!V4/(2*'OddsRatio_working_3-way'!X4)))</f>
        <v>0.35313234690356077</v>
      </c>
      <c r="Z4" s="11">
        <f>'OddsRatio_working_3-way'!X4^(1/3)*COS('OddsRatio_working_3-way'!Y4/3)</f>
        <v>0.52568990064027687</v>
      </c>
      <c r="AA4" s="11">
        <f>'OddsRatio_working_3-way'!X4^(1/3)*COS(('OddsRatio_working_3-way'!Y4+2*PI())/3)</f>
        <v>-0.31668294288883497</v>
      </c>
      <c r="AB4" s="11">
        <f>'OddsRatio_working_3-way'!X4^(1/3)*COS(('OddsRatio_working_3-way'!Y4+4*PI())/3)</f>
        <v>-0.20900695775144201</v>
      </c>
      <c r="AC4" s="11">
        <f>'OddsRatio_working_3-way'!X4^(1/3)*SIN('OddsRatio_working_3-way'!Y4/3)</f>
        <v>6.2166759004332009E-2</v>
      </c>
      <c r="AD4" s="11">
        <f>'OddsRatio_working_3-way'!X4^(1/3)*SIN(('OddsRatio_working_3-way'!Y4+2*PI())/3)</f>
        <v>0.4241774289652312</v>
      </c>
      <c r="AE4" s="11">
        <f>'OddsRatio_working_3-way'!X4^(1/3)*SIN(('OddsRatio_working_3-way'!Y4+4*PI())/3)</f>
        <v>-0.48634418796956314</v>
      </c>
      <c r="AF4" s="11">
        <f>-'OddsRatio_working_3-way'!U4/(3*'OddsRatio_working_3-way'!X4^(1/3))*COS(('OddsRatio_working_3-way'!Y4)/3)</f>
        <v>0.52568990064027687</v>
      </c>
      <c r="AG4" s="11">
        <f>-'OddsRatio_working_3-way'!U4/(3*'OddsRatio_working_3-way'!X4^(1/3))*COS(('OddsRatio_working_3-way'!Y4+2*PI())/3)</f>
        <v>-0.31668294288883497</v>
      </c>
      <c r="AH4" s="11">
        <f>-'OddsRatio_working_3-way'!U4/(3*'OddsRatio_working_3-way'!X4^(1/3))*COS(('OddsRatio_working_3-way'!Y4+4*PI())/3)</f>
        <v>-0.20900695775144201</v>
      </c>
      <c r="AI4" s="11">
        <f>'OddsRatio_working_3-way'!U4/(3*'OddsRatio_working_3-way'!X4^(1/3))*SIN(('OddsRatio_working_3-way'!Y4)/3)</f>
        <v>-6.2166759004332009E-2</v>
      </c>
      <c r="AJ4" s="11">
        <f>'OddsRatio_working_3-way'!U4/(3*'OddsRatio_working_3-way'!X4^(1/3))*SIN(('OddsRatio_working_3-way'!Y4+2*PI())/3)</f>
        <v>-0.4241774289652312</v>
      </c>
      <c r="AK4" s="11">
        <f>'OddsRatio_working_3-way'!U4/(3*'OddsRatio_working_3-way'!X4^(1/3))*SIN(('OddsRatio_working_3-way'!Y4+4*PI())/3)</f>
        <v>0.48634418796956314</v>
      </c>
      <c r="AL4" s="11">
        <f>'OddsRatio_working_3-way'!Z4+'OddsRatio_working_3-way'!AF4</f>
        <v>1.0513798012805537</v>
      </c>
      <c r="AM4" s="11">
        <f>'OddsRatio_working_3-way'!AA4+'OddsRatio_working_3-way'!AG4</f>
        <v>-0.63336588577766995</v>
      </c>
      <c r="AN4" s="11">
        <f>'OddsRatio_working_3-way'!AB4+'OddsRatio_working_3-way'!AH4</f>
        <v>-0.41801391550288403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1.0513798012805537</v>
      </c>
      <c r="AS4" s="11">
        <f>IF(('OddsRatio_working_3-way'!X4=0),IF(Q4&gt;0,-Q4^(1/3),(-Q4)^(1/3)),'OddsRatio_working_3-way'!AM4-'OddsRatio_working_3-way'!R4/3)</f>
        <v>-0.63336588577766995</v>
      </c>
      <c r="AT4" s="11">
        <f>IF(('OddsRatio_working_3-way'!X4=0),IF(Q4&gt;0,-Q4^(1/3),(-Q4)^(1/3)),'OddsRatio_working_3-way'!AN4-'OddsRatio_working_3-way'!R4/3)</f>
        <v>-0.41801391550288403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3.5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2.27</v>
      </c>
      <c r="D5" s="9">
        <f t="shared" si="13"/>
        <v>0.27559455122251902</v>
      </c>
      <c r="E5" s="9">
        <f t="shared" si="14"/>
        <v>0.29619265419053381</v>
      </c>
      <c r="F5" s="9">
        <f t="shared" si="15"/>
        <v>0.42821279458694733</v>
      </c>
      <c r="G5" s="9">
        <f t="shared" si="16"/>
        <v>1.0514075050672327</v>
      </c>
      <c r="H5" s="9">
        <f t="shared" si="17"/>
        <v>3.6285187626680817</v>
      </c>
      <c r="I5" s="9">
        <f t="shared" si="18"/>
        <v>3.3761809614519454</v>
      </c>
      <c r="J5" s="9">
        <f t="shared" si="19"/>
        <v>2.3352875314353856</v>
      </c>
      <c r="K5" s="11">
        <f t="shared" si="20"/>
        <v>0.2857142857142857</v>
      </c>
      <c r="L5" s="11">
        <f t="shared" si="21"/>
        <v>0.30674846625766872</v>
      </c>
      <c r="M5" s="11">
        <f t="shared" si="22"/>
        <v>0.44052863436123346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-0.27703884450999394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0.23281224059581396</v>
      </c>
      <c r="Q5" s="11">
        <f>2*'OddsRatio_working_3-way'!K5*'OddsRatio_working_3-way'!L5*'OddsRatio_working_3-way'!M5</f>
        <v>7.7217990247367821E-2</v>
      </c>
      <c r="R5" s="11">
        <f t="shared" si="23"/>
        <v>0</v>
      </c>
      <c r="S5" s="11">
        <f t="shared" si="24"/>
        <v>-0.84035955682530816</v>
      </c>
      <c r="T5" s="11">
        <f t="shared" si="25"/>
        <v>-0.27872622116925644</v>
      </c>
      <c r="U5" s="11">
        <f>'OddsRatio_working_3-way'!S5-'OddsRatio_working_3-way'!R5^2/3</f>
        <v>-0.84035955682530816</v>
      </c>
      <c r="V5" s="11">
        <f>'OddsRatio_working_3-way'!S5*'OddsRatio_working_3-way'!R5/3-2*'OddsRatio_working_3-way'!R5^3/27-'OddsRatio_working_3-way'!T5</f>
        <v>0.27872622116925644</v>
      </c>
      <c r="W5" s="11">
        <f>'OddsRatio_working_3-way'!V5^2+4*'OddsRatio_working_3-way'!U5^3/27</f>
        <v>-1.0232498924957867E-2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0.14825721339301767</v>
      </c>
      <c r="Y5" s="11">
        <f>IF('OddsRatio_working_3-way'!W5&gt;=0,IF('OddsRatio_working_3-way'!V5+SQRT('OddsRatio_working_3-way'!W5)&gt;0,0,PI()),ACOS('OddsRatio_working_3-way'!V5/(2*'OddsRatio_working_3-way'!X5)))</f>
        <v>0.34813972625451028</v>
      </c>
      <c r="Z5" s="11">
        <f>'OddsRatio_working_3-way'!X5^(1/3)*COS('OddsRatio_working_3-way'!Y5/3)</f>
        <v>0.52570375253361634</v>
      </c>
      <c r="AA5" s="11">
        <f>'OddsRatio_working_3-way'!X5^(1/3)*COS(('OddsRatio_working_3-way'!Y5+2*PI())/3)</f>
        <v>-0.31592317392743374</v>
      </c>
      <c r="AB5" s="11">
        <f>'OddsRatio_working_3-way'!X5^(1/3)*COS(('OddsRatio_working_3-way'!Y5+4*PI())/3)</f>
        <v>-0.20978057860618254</v>
      </c>
      <c r="AC5" s="11">
        <f>'OddsRatio_working_3-way'!X5^(1/3)*SIN('OddsRatio_working_3-way'!Y5/3)</f>
        <v>6.128145598120982E-2</v>
      </c>
      <c r="AD5" s="11">
        <f>'OddsRatio_working_3-way'!X5^(1/3)*SIN(('OddsRatio_working_3-way'!Y5+2*PI())/3)</f>
        <v>0.42463207656831481</v>
      </c>
      <c r="AE5" s="11">
        <f>'OddsRatio_working_3-way'!X5^(1/3)*SIN(('OddsRatio_working_3-way'!Y5+4*PI())/3)</f>
        <v>-0.48591353254952463</v>
      </c>
      <c r="AF5" s="11">
        <f>-'OddsRatio_working_3-way'!U5/(3*'OddsRatio_working_3-way'!X5^(1/3))*COS(('OddsRatio_working_3-way'!Y5)/3)</f>
        <v>0.52570375253361634</v>
      </c>
      <c r="AG5" s="11">
        <f>-'OddsRatio_working_3-way'!U5/(3*'OddsRatio_working_3-way'!X5^(1/3))*COS(('OddsRatio_working_3-way'!Y5+2*PI())/3)</f>
        <v>-0.31592317392743374</v>
      </c>
      <c r="AH5" s="11">
        <f>-'OddsRatio_working_3-way'!U5/(3*'OddsRatio_working_3-way'!X5^(1/3))*COS(('OddsRatio_working_3-way'!Y5+4*PI())/3)</f>
        <v>-0.20978057860618254</v>
      </c>
      <c r="AI5" s="11">
        <f>'OddsRatio_working_3-way'!U5/(3*'OddsRatio_working_3-way'!X5^(1/3))*SIN(('OddsRatio_working_3-way'!Y5)/3)</f>
        <v>-6.128145598120982E-2</v>
      </c>
      <c r="AJ5" s="11">
        <f>'OddsRatio_working_3-way'!U5/(3*'OddsRatio_working_3-way'!X5^(1/3))*SIN(('OddsRatio_working_3-way'!Y5+2*PI())/3)</f>
        <v>-0.42463207656831481</v>
      </c>
      <c r="AK5" s="11">
        <f>'OddsRatio_working_3-way'!U5/(3*'OddsRatio_working_3-way'!X5^(1/3))*SIN(('OddsRatio_working_3-way'!Y5+4*PI())/3)</f>
        <v>0.48591353254952463</v>
      </c>
      <c r="AL5" s="11">
        <f>'OddsRatio_working_3-way'!Z5+'OddsRatio_working_3-way'!AF5</f>
        <v>1.0514075050672327</v>
      </c>
      <c r="AM5" s="11">
        <f>'OddsRatio_working_3-way'!AA5+'OddsRatio_working_3-way'!AG5</f>
        <v>-0.63184634785486748</v>
      </c>
      <c r="AN5" s="11">
        <f>'OddsRatio_working_3-way'!AB5+'OddsRatio_working_3-way'!AH5</f>
        <v>-0.41956115721236509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1.0514075050672327</v>
      </c>
      <c r="AS5" s="11">
        <f>IF(('OddsRatio_working_3-way'!X5=0),IF(Q5&gt;0,-Q5^(1/3),(-Q5)^(1/3)),'OddsRatio_working_3-way'!AM5-'OddsRatio_working_3-way'!R5/3)</f>
        <v>-0.63184634785486748</v>
      </c>
      <c r="AT5" s="11">
        <f>IF(('OddsRatio_working_3-way'!X5=0),IF(Q5&gt;0,-Q5^(1/3),(-Q5)^(1/3)),'OddsRatio_working_3-way'!AN5-'OddsRatio_working_3-way'!R5/3)</f>
        <v>-0.41956115721236509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2.27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3.18</v>
      </c>
      <c r="D6" s="9">
        <f t="shared" si="13"/>
        <v>0.42388119474529468</v>
      </c>
      <c r="E6" s="9">
        <f t="shared" si="14"/>
        <v>0.27609167246911809</v>
      </c>
      <c r="F6" s="9">
        <f t="shared" si="15"/>
        <v>0.30002713278558707</v>
      </c>
      <c r="G6" s="9">
        <f t="shared" si="16"/>
        <v>1.0701981124778348</v>
      </c>
      <c r="H6" s="9">
        <f t="shared" si="17"/>
        <v>2.3591516028468509</v>
      </c>
      <c r="I6" s="9">
        <f t="shared" si="18"/>
        <v>3.621985375570695</v>
      </c>
      <c r="J6" s="9">
        <f t="shared" si="19"/>
        <v>3.33303188520168</v>
      </c>
      <c r="K6" s="11">
        <f t="shared" si="20"/>
        <v>0.44052863436123346</v>
      </c>
      <c r="L6" s="11">
        <f t="shared" si="21"/>
        <v>0.28985507246376813</v>
      </c>
      <c r="M6" s="11">
        <f t="shared" si="22"/>
        <v>0.31446540880503143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-0.27236683655789362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0.23690811619098331</v>
      </c>
      <c r="Q6" s="11">
        <f>2*'OddsRatio_working_3-way'!K6*'OddsRatio_working_3-way'!L6*'OddsRatio_working_3-way'!M6</f>
        <v>8.030783599694348E-2</v>
      </c>
      <c r="R6" s="11">
        <f t="shared" si="23"/>
        <v>0</v>
      </c>
      <c r="S6" s="11">
        <f t="shared" si="24"/>
        <v>-0.86981263646107188</v>
      </c>
      <c r="T6" s="11">
        <f t="shared" si="25"/>
        <v>-0.29485174117324464</v>
      </c>
      <c r="U6" s="11">
        <f>'OddsRatio_working_3-way'!S6-'OddsRatio_working_3-way'!R6^2/3</f>
        <v>-0.86981263646107188</v>
      </c>
      <c r="V6" s="11">
        <f>'OddsRatio_working_3-way'!S6*'OddsRatio_working_3-way'!R6/3-2*'OddsRatio_working_3-way'!R6^3/27-'OddsRatio_working_3-way'!T6</f>
        <v>0.29485174117324464</v>
      </c>
      <c r="W6" s="11">
        <f>'OddsRatio_working_3-way'!V6^2+4*'OddsRatio_working_3-way'!U6^3/27</f>
        <v>-1.055543520560645E-2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0.15611933294638791</v>
      </c>
      <c r="Y6" s="11">
        <f>IF('OddsRatio_working_3-way'!W6&gt;=0,IF('OddsRatio_working_3-way'!V6+SQRT('OddsRatio_working_3-way'!W6)&gt;0,0,PI()),ACOS('OddsRatio_working_3-way'!V6/(2*'OddsRatio_working_3-way'!X6)))</f>
        <v>0.33528894658998354</v>
      </c>
      <c r="Z6" s="11">
        <f>'OddsRatio_working_3-way'!X6^(1/3)*COS('OddsRatio_working_3-way'!Y6/3)</f>
        <v>0.5350990562389174</v>
      </c>
      <c r="AA6" s="11">
        <f>'OddsRatio_working_3-way'!X6^(1/3)*COS(('OddsRatio_working_3-way'!Y6+2*PI())/3)</f>
        <v>-0.31955826896590578</v>
      </c>
      <c r="AB6" s="11">
        <f>'OddsRatio_working_3-way'!X6^(1/3)*COS(('OddsRatio_working_3-way'!Y6+4*PI())/3)</f>
        <v>-0.21554078727301179</v>
      </c>
      <c r="AC6" s="11">
        <f>'OddsRatio_working_3-way'!X6^(1/3)*SIN('OddsRatio_working_3-way'!Y6/3)</f>
        <v>6.0054521055819321E-2</v>
      </c>
      <c r="AD6" s="11">
        <f>'OddsRatio_working_3-way'!X6^(1/3)*SIN(('OddsRatio_working_3-way'!Y6+2*PI())/3)</f>
        <v>0.43338211571607083</v>
      </c>
      <c r="AE6" s="11">
        <f>'OddsRatio_working_3-way'!X6^(1/3)*SIN(('OddsRatio_working_3-way'!Y6+4*PI())/3)</f>
        <v>-0.49343663677189009</v>
      </c>
      <c r="AF6" s="11">
        <f>-'OddsRatio_working_3-way'!U6/(3*'OddsRatio_working_3-way'!X6^(1/3))*COS(('OddsRatio_working_3-way'!Y6)/3)</f>
        <v>0.5350990562389174</v>
      </c>
      <c r="AG6" s="11">
        <f>-'OddsRatio_working_3-way'!U6/(3*'OddsRatio_working_3-way'!X6^(1/3))*COS(('OddsRatio_working_3-way'!Y6+2*PI())/3)</f>
        <v>-0.31955826896590578</v>
      </c>
      <c r="AH6" s="11">
        <f>-'OddsRatio_working_3-way'!U6/(3*'OddsRatio_working_3-way'!X6^(1/3))*COS(('OddsRatio_working_3-way'!Y6+4*PI())/3)</f>
        <v>-0.21554078727301179</v>
      </c>
      <c r="AI6" s="11">
        <f>'OddsRatio_working_3-way'!U6/(3*'OddsRatio_working_3-way'!X6^(1/3))*SIN(('OddsRatio_working_3-way'!Y6)/3)</f>
        <v>-6.0054521055819321E-2</v>
      </c>
      <c r="AJ6" s="11">
        <f>'OddsRatio_working_3-way'!U6/(3*'OddsRatio_working_3-way'!X6^(1/3))*SIN(('OddsRatio_working_3-way'!Y6+2*PI())/3)</f>
        <v>-0.43338211571607083</v>
      </c>
      <c r="AK6" s="11">
        <f>'OddsRatio_working_3-way'!U6/(3*'OddsRatio_working_3-way'!X6^(1/3))*SIN(('OddsRatio_working_3-way'!Y6+4*PI())/3)</f>
        <v>0.49343663677189009</v>
      </c>
      <c r="AL6" s="11">
        <f>'OddsRatio_working_3-way'!Z6+'OddsRatio_working_3-way'!AF6</f>
        <v>1.0701981124778348</v>
      </c>
      <c r="AM6" s="11">
        <f>'OddsRatio_working_3-way'!AA6+'OddsRatio_working_3-way'!AG6</f>
        <v>-0.63911653793181156</v>
      </c>
      <c r="AN6" s="11">
        <f>'OddsRatio_working_3-way'!AB6+'OddsRatio_working_3-way'!AH6</f>
        <v>-0.43108157454602358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1.0701981124778348</v>
      </c>
      <c r="AS6" s="11">
        <f>IF(('OddsRatio_working_3-way'!X6=0),IF(Q6&gt;0,-Q6^(1/3),(-Q6)^(1/3)),'OddsRatio_working_3-way'!AM6-'OddsRatio_working_3-way'!R6/3)</f>
        <v>-0.63911653793181156</v>
      </c>
      <c r="AT6" s="11">
        <f>IF(('OddsRatio_working_3-way'!X6=0),IF(Q6&gt;0,-Q6^(1/3),(-Q6)^(1/3)),'OddsRatio_working_3-way'!AN6-'OddsRatio_working_3-way'!R6/3)</f>
        <v>-0.43108157454602358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2.71</v>
      </c>
      <c r="D7" s="9">
        <f t="shared" si="13"/>
        <v>0.35512838973826832</v>
      </c>
      <c r="E7" s="9">
        <f t="shared" si="14"/>
        <v>0.29108526036549998</v>
      </c>
      <c r="F7" s="9">
        <f t="shared" si="15"/>
        <v>0.35378634989623181</v>
      </c>
      <c r="G7" s="9">
        <f t="shared" si="16"/>
        <v>1.0681664780729117</v>
      </c>
      <c r="H7" s="9">
        <f t="shared" si="17"/>
        <v>2.8158830127239498</v>
      </c>
      <c r="I7" s="9">
        <f t="shared" si="18"/>
        <v>3.4354195700062387</v>
      </c>
      <c r="J7" s="9">
        <f t="shared" si="19"/>
        <v>2.8265646775046789</v>
      </c>
      <c r="K7" s="11">
        <f t="shared" si="20"/>
        <v>0.37037037037037035</v>
      </c>
      <c r="L7" s="11">
        <f t="shared" si="21"/>
        <v>0.3048780487804878</v>
      </c>
      <c r="M7" s="11">
        <f t="shared" si="22"/>
        <v>0.36900369003690037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-0.27616776167761681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0.23708570419037522</v>
      </c>
      <c r="Q7" s="11">
        <f>2*'OddsRatio_working_3-way'!K7*'OddsRatio_working_3-way'!L7*'OddsRatio_working_3-way'!M7</f>
        <v>8.3334166675000085E-2</v>
      </c>
      <c r="R7" s="11">
        <f t="shared" si="23"/>
        <v>0</v>
      </c>
      <c r="S7" s="11">
        <f t="shared" si="24"/>
        <v>-0.85848436019529373</v>
      </c>
      <c r="T7" s="11">
        <f t="shared" si="25"/>
        <v>-0.30175197194913667</v>
      </c>
      <c r="U7" s="11">
        <f>'OddsRatio_working_3-way'!S7-'OddsRatio_working_3-way'!R7^2/3</f>
        <v>-0.85848436019529373</v>
      </c>
      <c r="V7" s="11">
        <f>'OddsRatio_working_3-way'!S7*'OddsRatio_working_3-way'!R7/3-2*'OddsRatio_working_3-way'!R7^3/27-'OddsRatio_working_3-way'!T7</f>
        <v>0.30175197194913667</v>
      </c>
      <c r="W7" s="11">
        <f>'OddsRatio_working_3-way'!V7^2+4*'OddsRatio_working_3-way'!U7^3/27</f>
        <v>-2.6789358104089139E-3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0.15307938168283922</v>
      </c>
      <c r="Y7" s="11">
        <f>IF('OddsRatio_working_3-way'!W7&gt;=0,IF('OddsRatio_working_3-way'!V7+SQRT('OddsRatio_working_3-way'!W7)&gt;0,0,PI()),ACOS('OddsRatio_working_3-way'!V7/(2*'OddsRatio_working_3-way'!X7)))</f>
        <v>0.16987333274154381</v>
      </c>
      <c r="Z7" s="11">
        <f>'OddsRatio_working_3-way'!X7^(1/3)*COS('OddsRatio_working_3-way'!Y7/3)</f>
        <v>0.53408323903645583</v>
      </c>
      <c r="AA7" s="11">
        <f>'OddsRatio_working_3-way'!X7^(1/3)*COS(('OddsRatio_working_3-way'!Y7+2*PI())/3)</f>
        <v>-0.29326013175804366</v>
      </c>
      <c r="AB7" s="11">
        <f>'OddsRatio_working_3-way'!X7^(1/3)*COS(('OddsRatio_working_3-way'!Y7+4*PI())/3)</f>
        <v>-0.2408231072784123</v>
      </c>
      <c r="AC7" s="11">
        <f>'OddsRatio_working_3-way'!X7^(1/3)*SIN('OddsRatio_working_3-way'!Y7/3)</f>
        <v>3.0274530198818241E-2</v>
      </c>
      <c r="AD7" s="11">
        <f>'OddsRatio_working_3-way'!X7^(1/3)*SIN(('OddsRatio_working_3-way'!Y7+2*PI())/3)</f>
        <v>0.44739238764163847</v>
      </c>
      <c r="AE7" s="11">
        <f>'OddsRatio_working_3-way'!X7^(1/3)*SIN(('OddsRatio_working_3-way'!Y7+4*PI())/3)</f>
        <v>-0.47766691784045662</v>
      </c>
      <c r="AF7" s="11">
        <f>-'OddsRatio_working_3-way'!U7/(3*'OddsRatio_working_3-way'!X7^(1/3))*COS(('OddsRatio_working_3-way'!Y7)/3)</f>
        <v>0.53408323903645583</v>
      </c>
      <c r="AG7" s="11">
        <f>-'OddsRatio_working_3-way'!U7/(3*'OddsRatio_working_3-way'!X7^(1/3))*COS(('OddsRatio_working_3-way'!Y7+2*PI())/3)</f>
        <v>-0.29326013175804366</v>
      </c>
      <c r="AH7" s="11">
        <f>-'OddsRatio_working_3-way'!U7/(3*'OddsRatio_working_3-way'!X7^(1/3))*COS(('OddsRatio_working_3-way'!Y7+4*PI())/3)</f>
        <v>-0.2408231072784123</v>
      </c>
      <c r="AI7" s="11">
        <f>'OddsRatio_working_3-way'!U7/(3*'OddsRatio_working_3-way'!X7^(1/3))*SIN(('OddsRatio_working_3-way'!Y7)/3)</f>
        <v>-3.0274530198818241E-2</v>
      </c>
      <c r="AJ7" s="11">
        <f>'OddsRatio_working_3-way'!U7/(3*'OddsRatio_working_3-way'!X7^(1/3))*SIN(('OddsRatio_working_3-way'!Y7+2*PI())/3)</f>
        <v>-0.44739238764163847</v>
      </c>
      <c r="AK7" s="11">
        <f>'OddsRatio_working_3-way'!U7/(3*'OddsRatio_working_3-way'!X7^(1/3))*SIN(('OddsRatio_working_3-way'!Y7+4*PI())/3)</f>
        <v>0.47766691784045662</v>
      </c>
      <c r="AL7" s="11">
        <f>'OddsRatio_working_3-way'!Z7+'OddsRatio_working_3-way'!AF7</f>
        <v>1.0681664780729117</v>
      </c>
      <c r="AM7" s="11">
        <f>'OddsRatio_working_3-way'!AA7+'OddsRatio_working_3-way'!AG7</f>
        <v>-0.58652026351608733</v>
      </c>
      <c r="AN7" s="11">
        <f>'OddsRatio_working_3-way'!AB7+'OddsRatio_working_3-way'!AH7</f>
        <v>-0.4816462145568246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1.0681664780729117</v>
      </c>
      <c r="AS7" s="11">
        <f>IF(('OddsRatio_working_3-way'!X7=0),IF(Q7&gt;0,-Q7^(1/3),(-Q7)^(1/3)),'OddsRatio_working_3-way'!AM7-'OddsRatio_working_3-way'!R7/3)</f>
        <v>-0.58652026351608733</v>
      </c>
      <c r="AT7" s="11">
        <f>IF(('OddsRatio_working_3-way'!X7=0),IF(Q7&gt;0,-Q7^(1/3),(-Q7)^(1/3)),'OddsRatio_working_3-way'!AN7-'OddsRatio_working_3-way'!R7/3)</f>
        <v>-0.4816462145568246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2.75</v>
      </c>
      <c r="D8" s="9">
        <f t="shared" si="13"/>
        <v>0.33135172355979681</v>
      </c>
      <c r="E8" s="9">
        <f t="shared" si="14"/>
        <v>0.32002964572775289</v>
      </c>
      <c r="F8" s="9">
        <f t="shared" si="15"/>
        <v>0.34861863071245042</v>
      </c>
      <c r="G8" s="9">
        <f t="shared" si="16"/>
        <v>1.0676937275167777</v>
      </c>
      <c r="H8" s="9">
        <f t="shared" si="17"/>
        <v>3.0179411450067097</v>
      </c>
      <c r="I8" s="9">
        <f t="shared" si="18"/>
        <v>3.1247105177583872</v>
      </c>
      <c r="J8" s="9">
        <f t="shared" si="19"/>
        <v>2.868464023154361</v>
      </c>
      <c r="K8" s="11">
        <f t="shared" si="20"/>
        <v>0.34602076124567471</v>
      </c>
      <c r="L8" s="11">
        <f t="shared" si="21"/>
        <v>0.33444816053511706</v>
      </c>
      <c r="M8" s="11">
        <f t="shared" si="22"/>
        <v>0.36363636363636365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-0.27698178157031783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0.23692269818341732</v>
      </c>
      <c r="Q8" s="11">
        <f>2*'OddsRatio_working_3-way'!K8*'OddsRatio_working_3-way'!L8*'OddsRatio_working_3-way'!M8</f>
        <v>8.4164368804055881E-2</v>
      </c>
      <c r="R8" s="11">
        <f t="shared" si="23"/>
        <v>0</v>
      </c>
      <c r="S8" s="11">
        <f t="shared" si="24"/>
        <v>-0.85537285824435838</v>
      </c>
      <c r="T8" s="11">
        <f t="shared" si="25"/>
        <v>-0.30386247184524273</v>
      </c>
      <c r="U8" s="11">
        <f>'OddsRatio_working_3-way'!S8-'OddsRatio_working_3-way'!R8^2/3</f>
        <v>-0.85537285824435838</v>
      </c>
      <c r="V8" s="11">
        <f>'OddsRatio_working_3-way'!S8*'OddsRatio_working_3-way'!R8/3-2*'OddsRatio_working_3-way'!R8^3/27-'OddsRatio_working_3-way'!T8</f>
        <v>0.30386247184524273</v>
      </c>
      <c r="W8" s="11">
        <f>'OddsRatio_working_3-way'!V8^2+4*'OddsRatio_working_3-way'!U8^3/27</f>
        <v>-3.8529268421323704E-4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0.15224790185755777</v>
      </c>
      <c r="Y8" s="11">
        <f>IF('OddsRatio_working_3-way'!W8&gt;=0,IF('OddsRatio_working_3-way'!V8+SQRT('OddsRatio_working_3-way'!W8)&gt;0,0,PI()),ACOS('OddsRatio_working_3-way'!V8/(2*'OddsRatio_working_3-way'!X8)))</f>
        <v>6.4508258458921608E-2</v>
      </c>
      <c r="Z8" s="11">
        <f>'OddsRatio_working_3-way'!X8^(1/3)*COS('OddsRatio_working_3-way'!Y8/3)</f>
        <v>0.53384686375838897</v>
      </c>
      <c r="AA8" s="11">
        <f>'OddsRatio_working_3-way'!X8^(1/3)*COS(('OddsRatio_working_3-way'!Y8+2*PI())/3)</f>
        <v>-0.27686622336794364</v>
      </c>
      <c r="AB8" s="11">
        <f>'OddsRatio_working_3-way'!X8^(1/3)*COS(('OddsRatio_working_3-way'!Y8+4*PI())/3)</f>
        <v>-0.25698064039044516</v>
      </c>
      <c r="AC8" s="11">
        <f>'OddsRatio_working_3-way'!X8^(1/3)*SIN('OddsRatio_working_3-way'!Y8/3)</f>
        <v>1.1480946685051365E-2</v>
      </c>
      <c r="AD8" s="11">
        <f>'OddsRatio_working_3-way'!X8^(1/3)*SIN(('OddsRatio_working_3-way'!Y8+2*PI())/3)</f>
        <v>0.4565844724028893</v>
      </c>
      <c r="AE8" s="11">
        <f>'OddsRatio_working_3-way'!X8^(1/3)*SIN(('OddsRatio_working_3-way'!Y8+4*PI())/3)</f>
        <v>-0.46806541908794075</v>
      </c>
      <c r="AF8" s="11">
        <f>-'OddsRatio_working_3-way'!U8/(3*'OddsRatio_working_3-way'!X8^(1/3))*COS(('OddsRatio_working_3-way'!Y8)/3)</f>
        <v>0.53384686375838886</v>
      </c>
      <c r="AG8" s="11">
        <f>-'OddsRatio_working_3-way'!U8/(3*'OddsRatio_working_3-way'!X8^(1/3))*COS(('OddsRatio_working_3-way'!Y8+2*PI())/3)</f>
        <v>-0.27686622336794359</v>
      </c>
      <c r="AH8" s="11">
        <f>-'OddsRatio_working_3-way'!U8/(3*'OddsRatio_working_3-way'!X8^(1/3))*COS(('OddsRatio_working_3-way'!Y8+4*PI())/3)</f>
        <v>-0.2569806403904451</v>
      </c>
      <c r="AI8" s="11">
        <f>'OddsRatio_working_3-way'!U8/(3*'OddsRatio_working_3-way'!X8^(1/3))*SIN(('OddsRatio_working_3-way'!Y8)/3)</f>
        <v>-1.1480946685051363E-2</v>
      </c>
      <c r="AJ8" s="11">
        <f>'OddsRatio_working_3-way'!U8/(3*'OddsRatio_working_3-way'!X8^(1/3))*SIN(('OddsRatio_working_3-way'!Y8+2*PI())/3)</f>
        <v>-0.45658447240288919</v>
      </c>
      <c r="AK8" s="11">
        <f>'OddsRatio_working_3-way'!U8/(3*'OddsRatio_working_3-way'!X8^(1/3))*SIN(('OddsRatio_working_3-way'!Y8+4*PI())/3)</f>
        <v>0.46806541908794064</v>
      </c>
      <c r="AL8" s="11">
        <f>'OddsRatio_working_3-way'!Z8+'OddsRatio_working_3-way'!AF8</f>
        <v>1.0676937275167777</v>
      </c>
      <c r="AM8" s="11">
        <f>'OddsRatio_working_3-way'!AA8+'OddsRatio_working_3-way'!AG8</f>
        <v>-0.55373244673588728</v>
      </c>
      <c r="AN8" s="11">
        <f>'OddsRatio_working_3-way'!AB8+'OddsRatio_working_3-way'!AH8</f>
        <v>-0.51396128078089021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1.0676937275167777</v>
      </c>
      <c r="AS8" s="11">
        <f>IF(('OddsRatio_working_3-way'!X8=0),IF(Q8&gt;0,-Q8^(1/3),(-Q8)^(1/3)),'OddsRatio_working_3-way'!AM8-'OddsRatio_working_3-way'!R8/3)</f>
        <v>-0.55373244673588728</v>
      </c>
      <c r="AT8" s="11">
        <f>IF(('OddsRatio_working_3-way'!X8=0),IF(Q8&gt;0,-Q8^(1/3),(-Q8)^(1/3)),'OddsRatio_working_3-way'!AN8-'OddsRatio_working_3-way'!R8/3)</f>
        <v>-0.51396128078089021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3.73</v>
      </c>
      <c r="B9" s="4">
        <f>IF('True_Odds_Calculator_3-way'!B10="","",'True_Odds_Calculator_3-way'!B10)</f>
        <v>3.9</v>
      </c>
      <c r="C9" s="4">
        <f>IF('True_Odds_Calculator_3-way'!C10="","",'True_Odds_Calculator_3-way'!C10)</f>
        <v>1.92</v>
      </c>
      <c r="D9" s="9">
        <f t="shared" si="13"/>
        <v>0.254213626256373</v>
      </c>
      <c r="E9" s="9">
        <f t="shared" si="14"/>
        <v>0.24293165901199448</v>
      </c>
      <c r="F9" s="9">
        <f t="shared" si="15"/>
        <v>0.50285471473163235</v>
      </c>
      <c r="G9" s="9">
        <f t="shared" si="16"/>
        <v>1.0746151805749791</v>
      </c>
      <c r="H9" s="9">
        <f t="shared" si="17"/>
        <v>3.9336994429696923</v>
      </c>
      <c r="I9" s="9">
        <f t="shared" si="18"/>
        <v>4.1163840236674387</v>
      </c>
      <c r="J9" s="9">
        <f t="shared" si="19"/>
        <v>1.9886459661289808</v>
      </c>
      <c r="K9" s="11">
        <f t="shared" si="20"/>
        <v>0.26809651474530832</v>
      </c>
      <c r="L9" s="11">
        <f t="shared" si="21"/>
        <v>0.25641025641025644</v>
      </c>
      <c r="M9" s="11">
        <f t="shared" si="22"/>
        <v>0.52083333333333337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-0.26077971403038414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0.23451284342705259</v>
      </c>
      <c r="Q9" s="11">
        <f>2*'OddsRatio_working_3-way'!K9*'OddsRatio_working_3-way'!L9*'OddsRatio_working_3-way'!M9</f>
        <v>7.160697509222981E-2</v>
      </c>
      <c r="R9" s="11">
        <f t="shared" si="23"/>
        <v>0</v>
      </c>
      <c r="S9" s="11">
        <f t="shared" si="24"/>
        <v>-0.899275636906822</v>
      </c>
      <c r="T9" s="11">
        <f t="shared" si="25"/>
        <v>-0.27458798073490753</v>
      </c>
      <c r="U9" s="11">
        <f>'OddsRatio_working_3-way'!S9-'OddsRatio_working_3-way'!R9^2/3</f>
        <v>-0.899275636906822</v>
      </c>
      <c r="V9" s="11">
        <f>'OddsRatio_working_3-way'!S9*'OddsRatio_working_3-way'!R9/3-2*'OddsRatio_working_3-way'!R9^3/27-'OddsRatio_working_3-way'!T9</f>
        <v>0.27458798073490753</v>
      </c>
      <c r="W9" s="11">
        <f>'OddsRatio_working_3-way'!V9^2+4*'OddsRatio_working_3-way'!U9^3/27</f>
        <v>-3.2340879946830894E-2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0.16411843216935207</v>
      </c>
      <c r="Y9" s="11">
        <f>IF('OddsRatio_working_3-way'!W9&gt;=0,IF('OddsRatio_working_3-way'!V9+SQRT('OddsRatio_working_3-way'!W9)&gt;0,0,PI()),ACOS('OddsRatio_working_3-way'!V9/(2*'OddsRatio_working_3-way'!X9)))</f>
        <v>0.57983262753774756</v>
      </c>
      <c r="Z9" s="11">
        <f>'OddsRatio_working_3-way'!X9^(1/3)*COS('OddsRatio_working_3-way'!Y9/3)</f>
        <v>0.53730759028748953</v>
      </c>
      <c r="AA9" s="11">
        <f>'OddsRatio_working_3-way'!X9^(1/3)*COS(('OddsRatio_working_3-way'!Y9+2*PI())/3)</f>
        <v>-0.35972697610989951</v>
      </c>
      <c r="AB9" s="11">
        <f>'OddsRatio_working_3-way'!X9^(1/3)*COS(('OddsRatio_working_3-way'!Y9+4*PI())/3)</f>
        <v>-0.17758061417759013</v>
      </c>
      <c r="AC9" s="11">
        <f>'OddsRatio_working_3-way'!X9^(1/3)*SIN('OddsRatio_working_3-way'!Y9/3)</f>
        <v>0.10516225109352997</v>
      </c>
      <c r="AD9" s="11">
        <f>'OddsRatio_working_3-way'!X9^(1/3)*SIN(('OddsRatio_working_3-way'!Y9+2*PI())/3)</f>
        <v>0.41274089728840191</v>
      </c>
      <c r="AE9" s="11">
        <f>'OddsRatio_working_3-way'!X9^(1/3)*SIN(('OddsRatio_working_3-way'!Y9+4*PI())/3)</f>
        <v>-0.51790314838193174</v>
      </c>
      <c r="AF9" s="11">
        <f>-'OddsRatio_working_3-way'!U9/(3*'OddsRatio_working_3-way'!X9^(1/3))*COS(('OddsRatio_working_3-way'!Y9)/3)</f>
        <v>0.53730759028748953</v>
      </c>
      <c r="AG9" s="11">
        <f>-'OddsRatio_working_3-way'!U9/(3*'OddsRatio_working_3-way'!X9^(1/3))*COS(('OddsRatio_working_3-way'!Y9+2*PI())/3)</f>
        <v>-0.35972697610989951</v>
      </c>
      <c r="AH9" s="11">
        <f>-'OddsRatio_working_3-way'!U9/(3*'OddsRatio_working_3-way'!X9^(1/3))*COS(('OddsRatio_working_3-way'!Y9+4*PI())/3)</f>
        <v>-0.17758061417759013</v>
      </c>
      <c r="AI9" s="11">
        <f>'OddsRatio_working_3-way'!U9/(3*'OddsRatio_working_3-way'!X9^(1/3))*SIN(('OddsRatio_working_3-way'!Y9)/3)</f>
        <v>-0.10516225109352997</v>
      </c>
      <c r="AJ9" s="11">
        <f>'OddsRatio_working_3-way'!U9/(3*'OddsRatio_working_3-way'!X9^(1/3))*SIN(('OddsRatio_working_3-way'!Y9+2*PI())/3)</f>
        <v>-0.41274089728840191</v>
      </c>
      <c r="AK9" s="11">
        <f>'OddsRatio_working_3-way'!U9/(3*'OddsRatio_working_3-way'!X9^(1/3))*SIN(('OddsRatio_working_3-way'!Y9+4*PI())/3)</f>
        <v>0.51790314838193174</v>
      </c>
      <c r="AL9" s="11">
        <f>'OddsRatio_working_3-way'!Z9+'OddsRatio_working_3-way'!AF9</f>
        <v>1.0746151805749791</v>
      </c>
      <c r="AM9" s="11">
        <f>'OddsRatio_working_3-way'!AA9+'OddsRatio_working_3-way'!AG9</f>
        <v>-0.71945395221979902</v>
      </c>
      <c r="AN9" s="11">
        <f>'OddsRatio_working_3-way'!AB9+'OddsRatio_working_3-way'!AH9</f>
        <v>-0.35516122835518027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1.0746151805749791</v>
      </c>
      <c r="AS9" s="11">
        <f>IF(('OddsRatio_working_3-way'!X9=0),IF(Q9&gt;0,-Q9^(1/3),(-Q9)^(1/3)),'OddsRatio_working_3-way'!AM9-'OddsRatio_working_3-way'!R9/3)</f>
        <v>-0.71945395221979902</v>
      </c>
      <c r="AT9" s="11">
        <f>IF(('OddsRatio_working_3-way'!X9=0),IF(Q9&gt;0,-Q9^(1/3),(-Q9)^(1/3)),'OddsRatio_working_3-way'!AN9-'OddsRatio_working_3-way'!R9/3)</f>
        <v>-0.35516122835518027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3.79</v>
      </c>
      <c r="D10" s="9">
        <f t="shared" si="13"/>
        <v>0.45253411749006656</v>
      </c>
      <c r="E10" s="9">
        <f t="shared" si="14"/>
        <v>0.29333801774621659</v>
      </c>
      <c r="F10" s="9">
        <f t="shared" si="15"/>
        <v>0.25412786476371674</v>
      </c>
      <c r="G10" s="9">
        <f t="shared" si="16"/>
        <v>1.0519809904708948</v>
      </c>
      <c r="H10" s="9">
        <f t="shared" si="17"/>
        <v>2.209778139041529</v>
      </c>
      <c r="I10" s="9">
        <f t="shared" si="18"/>
        <v>3.4090364681783489</v>
      </c>
      <c r="J10" s="9">
        <f t="shared" si="19"/>
        <v>3.9350269634137955</v>
      </c>
      <c r="K10" s="11">
        <f t="shared" si="20"/>
        <v>0.46511627906976744</v>
      </c>
      <c r="L10" s="11">
        <f t="shared" si="21"/>
        <v>0.303951367781155</v>
      </c>
      <c r="M10" s="11">
        <f t="shared" si="22"/>
        <v>0.26385224274406333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-0.27407155138665562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0.23238841765681972</v>
      </c>
      <c r="Q10" s="11">
        <f>2*'OddsRatio_working_3-way'!K10*'OddsRatio_working_3-way'!L10*'OddsRatio_working_3-way'!M10</f>
        <v>7.4603023324821743E-2</v>
      </c>
      <c r="R10" s="11">
        <f t="shared" si="23"/>
        <v>0</v>
      </c>
      <c r="S10" s="11">
        <f t="shared" si="24"/>
        <v>-0.84791149056171089</v>
      </c>
      <c r="T10" s="11">
        <f t="shared" si="25"/>
        <v>-0.27220272570199389</v>
      </c>
      <c r="U10" s="11">
        <f>'OddsRatio_working_3-way'!S10-'OddsRatio_working_3-way'!R10^2/3</f>
        <v>-0.84791149056171089</v>
      </c>
      <c r="V10" s="11">
        <f>'OddsRatio_working_3-way'!S10*'OddsRatio_working_3-way'!R10/3-2*'OddsRatio_working_3-way'!R10^3/27-'OddsRatio_working_3-way'!T10</f>
        <v>0.27220272570199389</v>
      </c>
      <c r="W10" s="11">
        <f>'OddsRatio_working_3-way'!V10^2+4*'OddsRatio_working_3-way'!U10^3/27</f>
        <v>-1.6218160484177874E-2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0.15026017799451458</v>
      </c>
      <c r="Y10" s="11">
        <f>IF('OddsRatio_working_3-way'!W10&gt;=0,IF('OddsRatio_working_3-way'!V10+SQRT('OddsRatio_working_3-way'!W10)&gt;0,0,PI()),ACOS('OddsRatio_working_3-way'!V10/(2*'OddsRatio_working_3-way'!X10)))</f>
        <v>0.43759993094558625</v>
      </c>
      <c r="Z10" s="11">
        <f>'OddsRatio_working_3-way'!X10^(1/3)*COS('OddsRatio_working_3-way'!Y10/3)</f>
        <v>0.52599049523544739</v>
      </c>
      <c r="AA10" s="11">
        <f>'OddsRatio_working_3-way'!X10^(1/3)*COS(('OddsRatio_working_3-way'!Y10+2*PI())/3)</f>
        <v>-0.32991588592837023</v>
      </c>
      <c r="AB10" s="11">
        <f>'OddsRatio_working_3-way'!X10^(1/3)*COS(('OddsRatio_working_3-way'!Y10+4*PI())/3)</f>
        <v>-0.19607460930707718</v>
      </c>
      <c r="AC10" s="11">
        <f>'OddsRatio_working_3-way'!X10^(1/3)*SIN('OddsRatio_working_3-way'!Y10/3)</f>
        <v>7.7273297085986792E-2</v>
      </c>
      <c r="AD10" s="11">
        <f>'OddsRatio_working_3-way'!X10^(1/3)*SIN(('OddsRatio_working_3-way'!Y10+2*PI())/3)</f>
        <v>0.41688448248006177</v>
      </c>
      <c r="AE10" s="11">
        <f>'OddsRatio_working_3-way'!X10^(1/3)*SIN(('OddsRatio_working_3-way'!Y10+4*PI())/3)</f>
        <v>-0.49415777956604845</v>
      </c>
      <c r="AF10" s="11">
        <f>-'OddsRatio_working_3-way'!U10/(3*'OddsRatio_working_3-way'!X10^(1/3))*COS(('OddsRatio_working_3-way'!Y10)/3)</f>
        <v>0.52599049523544739</v>
      </c>
      <c r="AG10" s="11">
        <f>-'OddsRatio_working_3-way'!U10/(3*'OddsRatio_working_3-way'!X10^(1/3))*COS(('OddsRatio_working_3-way'!Y10+2*PI())/3)</f>
        <v>-0.32991588592837023</v>
      </c>
      <c r="AH10" s="11">
        <f>-'OddsRatio_working_3-way'!U10/(3*'OddsRatio_working_3-way'!X10^(1/3))*COS(('OddsRatio_working_3-way'!Y10+4*PI())/3)</f>
        <v>-0.19607460930707718</v>
      </c>
      <c r="AI10" s="11">
        <f>'OddsRatio_working_3-way'!U10/(3*'OddsRatio_working_3-way'!X10^(1/3))*SIN(('OddsRatio_working_3-way'!Y10)/3)</f>
        <v>-7.7273297085986792E-2</v>
      </c>
      <c r="AJ10" s="11">
        <f>'OddsRatio_working_3-way'!U10/(3*'OddsRatio_working_3-way'!X10^(1/3))*SIN(('OddsRatio_working_3-way'!Y10+2*PI())/3)</f>
        <v>-0.41688448248006177</v>
      </c>
      <c r="AK10" s="11">
        <f>'OddsRatio_working_3-way'!U10/(3*'OddsRatio_working_3-way'!X10^(1/3))*SIN(('OddsRatio_working_3-way'!Y10+4*PI())/3)</f>
        <v>0.49415777956604845</v>
      </c>
      <c r="AL10" s="11">
        <f>'OddsRatio_working_3-way'!Z10+'OddsRatio_working_3-way'!AF10</f>
        <v>1.0519809904708948</v>
      </c>
      <c r="AM10" s="11">
        <f>'OddsRatio_working_3-way'!AA10+'OddsRatio_working_3-way'!AG10</f>
        <v>-0.65983177185674047</v>
      </c>
      <c r="AN10" s="11">
        <f>'OddsRatio_working_3-way'!AB10+'OddsRatio_working_3-way'!AH10</f>
        <v>-0.39214921861415436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1.0519809904708948</v>
      </c>
      <c r="AS10" s="11">
        <f>IF(('OddsRatio_working_3-way'!X10=0),IF(Q10&gt;0,-Q10^(1/3),(-Q10)^(1/3)),'OddsRatio_working_3-way'!AM10-'OddsRatio_working_3-way'!R10/3)</f>
        <v>-0.65983177185674047</v>
      </c>
      <c r="AT10" s="11">
        <f>IF(('OddsRatio_working_3-way'!X10=0),IF(Q10&gt;0,-Q10^(1/3),(-Q10)^(1/3)),'OddsRatio_working_3-way'!AN10-'OddsRatio_working_3-way'!R10/3)</f>
        <v>-0.39214921861415436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2.61</v>
      </c>
      <c r="B11" s="4">
        <f>IF('True_Odds_Calculator_3-way'!B12="","",'True_Odds_Calculator_3-way'!B12)</f>
        <v>3.21</v>
      </c>
      <c r="C11" s="4">
        <f>IF('True_Odds_Calculator_3-way'!C12="","",'True_Odds_Calculator_3-way'!C12)</f>
        <v>2.96</v>
      </c>
      <c r="D11" s="9">
        <f t="shared" si="13"/>
        <v>0.37173133071514503</v>
      </c>
      <c r="E11" s="9">
        <f t="shared" si="14"/>
        <v>0.30120741259477674</v>
      </c>
      <c r="F11" s="9">
        <f t="shared" si="15"/>
        <v>0.32706125669007807</v>
      </c>
      <c r="G11" s="9">
        <f t="shared" si="16"/>
        <v>1.0497608215662615</v>
      </c>
      <c r="H11" s="9">
        <f t="shared" si="17"/>
        <v>2.6901149227216812</v>
      </c>
      <c r="I11" s="9">
        <f t="shared" si="18"/>
        <v>3.3199714156614388</v>
      </c>
      <c r="J11" s="9">
        <f t="shared" si="19"/>
        <v>3.0575312102698731</v>
      </c>
      <c r="K11" s="11">
        <f t="shared" si="20"/>
        <v>0.38314176245210729</v>
      </c>
      <c r="L11" s="11">
        <f t="shared" si="21"/>
        <v>0.3115264797507788</v>
      </c>
      <c r="M11" s="11">
        <f t="shared" si="22"/>
        <v>0.33783783783783783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-0.28121402098198744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0.233072260142837</v>
      </c>
      <c r="Q11" s="11">
        <f>2*'OddsRatio_working_3-way'!K11*'OddsRatio_working_3-way'!L11*'OddsRatio_working_3-way'!M11</f>
        <v>8.0647840879874394E-2</v>
      </c>
      <c r="R11" s="11">
        <f t="shared" si="23"/>
        <v>0</v>
      </c>
      <c r="S11" s="11">
        <f t="shared" si="24"/>
        <v>-0.82880739491209765</v>
      </c>
      <c r="T11" s="11">
        <f t="shared" si="25"/>
        <v>-0.28678456571352862</v>
      </c>
      <c r="U11" s="11">
        <f>'OddsRatio_working_3-way'!S11-'OddsRatio_working_3-way'!R11^2/3</f>
        <v>-0.82880739491209765</v>
      </c>
      <c r="V11" s="11">
        <f>'OddsRatio_working_3-way'!S11*'OddsRatio_working_3-way'!R11/3-2*'OddsRatio_working_3-way'!R11^3/27-'OddsRatio_working_3-way'!T11</f>
        <v>0.28678456571352862</v>
      </c>
      <c r="W11" s="11">
        <f>'OddsRatio_working_3-way'!V11^2+4*'OddsRatio_working_3-way'!U11^3/27</f>
        <v>-2.0991733000216006E-3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0.1452106749102135</v>
      </c>
      <c r="Y11" s="11">
        <f>IF('OddsRatio_working_3-way'!W11&gt;=0,IF('OddsRatio_working_3-way'!V11+SQRT('OddsRatio_working_3-way'!W11)&gt;0,0,PI()),ACOS('OddsRatio_working_3-way'!V11/(2*'OddsRatio_working_3-way'!X11)))</f>
        <v>0.15842135901738574</v>
      </c>
      <c r="Z11" s="11">
        <f>'OddsRatio_working_3-way'!X11^(1/3)*COS('OddsRatio_working_3-way'!Y11/3)</f>
        <v>0.52488041078313075</v>
      </c>
      <c r="AA11" s="11">
        <f>'OddsRatio_working_3-way'!X11^(1/3)*COS(('OddsRatio_working_3-way'!Y11+2*PI())/3)</f>
        <v>-0.28646653490989538</v>
      </c>
      <c r="AB11" s="11">
        <f>'OddsRatio_working_3-way'!X11^(1/3)*COS(('OddsRatio_working_3-way'!Y11+4*PI())/3)</f>
        <v>-0.23841387587323545</v>
      </c>
      <c r="AC11" s="11">
        <f>'OddsRatio_working_3-way'!X11^(1/3)*SIN('OddsRatio_working_3-way'!Y11/3)</f>
        <v>2.7743215630093191E-2</v>
      </c>
      <c r="AD11" s="11">
        <f>'OddsRatio_working_3-way'!X11^(1/3)*SIN(('OddsRatio_working_3-way'!Y11+2*PI())/3)</f>
        <v>0.44068816187195636</v>
      </c>
      <c r="AE11" s="11">
        <f>'OddsRatio_working_3-way'!X11^(1/3)*SIN(('OddsRatio_working_3-way'!Y11+4*PI())/3)</f>
        <v>-0.46843137750204927</v>
      </c>
      <c r="AF11" s="11">
        <f>-'OddsRatio_working_3-way'!U11/(3*'OddsRatio_working_3-way'!X11^(1/3))*COS(('OddsRatio_working_3-way'!Y11)/3)</f>
        <v>0.52488041078313075</v>
      </c>
      <c r="AG11" s="11">
        <f>-'OddsRatio_working_3-way'!U11/(3*'OddsRatio_working_3-way'!X11^(1/3))*COS(('OddsRatio_working_3-way'!Y11+2*PI())/3)</f>
        <v>-0.28646653490989538</v>
      </c>
      <c r="AH11" s="11">
        <f>-'OddsRatio_working_3-way'!U11/(3*'OddsRatio_working_3-way'!X11^(1/3))*COS(('OddsRatio_working_3-way'!Y11+4*PI())/3)</f>
        <v>-0.23841387587323545</v>
      </c>
      <c r="AI11" s="11">
        <f>'OddsRatio_working_3-way'!U11/(3*'OddsRatio_working_3-way'!X11^(1/3))*SIN(('OddsRatio_working_3-way'!Y11)/3)</f>
        <v>-2.7743215630093191E-2</v>
      </c>
      <c r="AJ11" s="11">
        <f>'OddsRatio_working_3-way'!U11/(3*'OddsRatio_working_3-way'!X11^(1/3))*SIN(('OddsRatio_working_3-way'!Y11+2*PI())/3)</f>
        <v>-0.44068816187195636</v>
      </c>
      <c r="AK11" s="11">
        <f>'OddsRatio_working_3-way'!U11/(3*'OddsRatio_working_3-way'!X11^(1/3))*SIN(('OddsRatio_working_3-way'!Y11+4*PI())/3)</f>
        <v>0.46843137750204927</v>
      </c>
      <c r="AL11" s="11">
        <f>'OddsRatio_working_3-way'!Z11+'OddsRatio_working_3-way'!AF11</f>
        <v>1.0497608215662615</v>
      </c>
      <c r="AM11" s="11">
        <f>'OddsRatio_working_3-way'!AA11+'OddsRatio_working_3-way'!AG11</f>
        <v>-0.57293306981979075</v>
      </c>
      <c r="AN11" s="11">
        <f>'OddsRatio_working_3-way'!AB11+'OddsRatio_working_3-way'!AH11</f>
        <v>-0.47682775174647091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1.0497608215662615</v>
      </c>
      <c r="AS11" s="11">
        <f>IF(('OddsRatio_working_3-way'!X11=0),IF(Q11&gt;0,-Q11^(1/3),(-Q11)^(1/3)),'OddsRatio_working_3-way'!AM11-'OddsRatio_working_3-way'!R11/3)</f>
        <v>-0.57293306981979075</v>
      </c>
      <c r="AT11" s="11">
        <f>IF(('OddsRatio_working_3-way'!X11=0),IF(Q11&gt;0,-Q11^(1/3),(-Q11)^(1/3)),'OddsRatio_working_3-way'!AN11-'OddsRatio_working_3-way'!R11/3)</f>
        <v>-0.47682775174647091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2.09</v>
      </c>
      <c r="B12" s="4">
        <f>IF('True_Odds_Calculator_3-way'!B13="","",'True_Odds_Calculator_3-way'!B13)</f>
        <v>3.22</v>
      </c>
      <c r="C12" s="4">
        <f>IF('True_Odds_Calculator_3-way'!C13="","",'True_Odds_Calculator_3-way'!C13)</f>
        <v>4.0999999999999996</v>
      </c>
      <c r="D12" s="9">
        <f t="shared" si="13"/>
        <v>0.46571016526763021</v>
      </c>
      <c r="E12" s="9">
        <f t="shared" si="14"/>
        <v>0.29970469398263649</v>
      </c>
      <c r="F12" s="9">
        <f t="shared" si="15"/>
        <v>0.23458514074973322</v>
      </c>
      <c r="G12" s="9">
        <f t="shared" si="16"/>
        <v>1.0525305154617732</v>
      </c>
      <c r="H12" s="9">
        <f t="shared" si="17"/>
        <v>2.1472582618533327</v>
      </c>
      <c r="I12" s="9">
        <f t="shared" si="18"/>
        <v>3.336617744325137</v>
      </c>
      <c r="J12" s="9">
        <f t="shared" si="19"/>
        <v>4.2628445979314966</v>
      </c>
      <c r="K12" s="11">
        <f t="shared" si="20"/>
        <v>0.47846889952153115</v>
      </c>
      <c r="L12" s="11">
        <f t="shared" si="21"/>
        <v>0.3105590062111801</v>
      </c>
      <c r="M12" s="11">
        <f t="shared" si="22"/>
        <v>0.24390243902439027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-0.27186615917988366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0.23231219860119789</v>
      </c>
      <c r="Q12" s="11">
        <f>2*'OddsRatio_working_3-way'!K12*'OddsRatio_working_3-way'!L12*'OddsRatio_working_3-way'!M12</f>
        <v>7.2484305335787175E-2</v>
      </c>
      <c r="R12" s="11">
        <f t="shared" si="23"/>
        <v>0</v>
      </c>
      <c r="S12" s="11">
        <f t="shared" si="24"/>
        <v>-0.85450943693027126</v>
      </c>
      <c r="T12" s="11">
        <f t="shared" si="25"/>
        <v>-0.2666176090266057</v>
      </c>
      <c r="U12" s="11">
        <f>'OddsRatio_working_3-way'!S12-'OddsRatio_working_3-way'!R12^2/3</f>
        <v>-0.85450943693027126</v>
      </c>
      <c r="V12" s="11">
        <f>'OddsRatio_working_3-way'!S12*'OddsRatio_working_3-way'!R12/3-2*'OddsRatio_working_3-way'!R12^3/27-'OddsRatio_working_3-way'!T12</f>
        <v>0.2666176090266057</v>
      </c>
      <c r="W12" s="11">
        <f>'OddsRatio_working_3-way'!V12^2+4*'OddsRatio_working_3-way'!U12^3/27</f>
        <v>-2.1352258045899172E-2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0.15201743936878026</v>
      </c>
      <c r="Y12" s="11">
        <f>IF('OddsRatio_working_3-way'!W12&gt;=0,IF('OddsRatio_working_3-way'!V12+SQRT('OddsRatio_working_3-way'!W12)&gt;0,0,PI()),ACOS('OddsRatio_working_3-way'!V12/(2*'OddsRatio_working_3-way'!X12)))</f>
        <v>0.50135736959620769</v>
      </c>
      <c r="Z12" s="11">
        <f>'OddsRatio_working_3-way'!X12^(1/3)*COS('OddsRatio_working_3-way'!Y12/3)</f>
        <v>0.5262652577308865</v>
      </c>
      <c r="AA12" s="11">
        <f>'OddsRatio_working_3-way'!X12^(1/3)*COS(('OddsRatio_working_3-way'!Y12+2*PI())/3)</f>
        <v>-0.3400157746885073</v>
      </c>
      <c r="AB12" s="11">
        <f>'OddsRatio_working_3-way'!X12^(1/3)*COS(('OddsRatio_working_3-way'!Y12+4*PI())/3)</f>
        <v>-0.18624948304237929</v>
      </c>
      <c r="AC12" s="11">
        <f>'OddsRatio_working_3-way'!X12^(1/3)*SIN('OddsRatio_working_3-way'!Y12/3)</f>
        <v>8.8777009874182591E-2</v>
      </c>
      <c r="AD12" s="11">
        <f>'OddsRatio_working_3-way'!X12^(1/3)*SIN(('OddsRatio_working_3-way'!Y12+2*PI())/3)</f>
        <v>0.41137057738702132</v>
      </c>
      <c r="AE12" s="11">
        <f>'OddsRatio_working_3-way'!X12^(1/3)*SIN(('OddsRatio_working_3-way'!Y12+4*PI())/3)</f>
        <v>-0.5001475872612039</v>
      </c>
      <c r="AF12" s="11">
        <f>-'OddsRatio_working_3-way'!U12/(3*'OddsRatio_working_3-way'!X12^(1/3))*COS(('OddsRatio_working_3-way'!Y12)/3)</f>
        <v>0.52626525773088662</v>
      </c>
      <c r="AG12" s="11">
        <f>-'OddsRatio_working_3-way'!U12/(3*'OddsRatio_working_3-way'!X12^(1/3))*COS(('OddsRatio_working_3-way'!Y12+2*PI())/3)</f>
        <v>-0.34001577468850736</v>
      </c>
      <c r="AH12" s="11">
        <f>-'OddsRatio_working_3-way'!U12/(3*'OddsRatio_working_3-way'!X12^(1/3))*COS(('OddsRatio_working_3-way'!Y12+4*PI())/3)</f>
        <v>-0.18624948304237932</v>
      </c>
      <c r="AI12" s="11">
        <f>'OddsRatio_working_3-way'!U12/(3*'OddsRatio_working_3-way'!X12^(1/3))*SIN(('OddsRatio_working_3-way'!Y12)/3)</f>
        <v>-8.8777009874182605E-2</v>
      </c>
      <c r="AJ12" s="11">
        <f>'OddsRatio_working_3-way'!U12/(3*'OddsRatio_working_3-way'!X12^(1/3))*SIN(('OddsRatio_working_3-way'!Y12+2*PI())/3)</f>
        <v>-0.41137057738702143</v>
      </c>
      <c r="AK12" s="11">
        <f>'OddsRatio_working_3-way'!U12/(3*'OddsRatio_working_3-way'!X12^(1/3))*SIN(('OddsRatio_working_3-way'!Y12+4*PI())/3)</f>
        <v>0.50014758726120401</v>
      </c>
      <c r="AL12" s="11">
        <f>'OddsRatio_working_3-way'!Z12+'OddsRatio_working_3-way'!AF12</f>
        <v>1.0525305154617732</v>
      </c>
      <c r="AM12" s="11">
        <f>'OddsRatio_working_3-way'!AA12+'OddsRatio_working_3-way'!AG12</f>
        <v>-0.6800315493770146</v>
      </c>
      <c r="AN12" s="11">
        <f>'OddsRatio_working_3-way'!AB12+'OddsRatio_working_3-way'!AH12</f>
        <v>-0.37249896608475863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1.0525305154617732</v>
      </c>
      <c r="AS12" s="11">
        <f>IF(('OddsRatio_working_3-way'!X12=0),IF(Q12&gt;0,-Q12^(1/3),(-Q12)^(1/3)),'OddsRatio_working_3-way'!AM12-'OddsRatio_working_3-way'!R12/3)</f>
        <v>-0.6800315493770146</v>
      </c>
      <c r="AT12" s="11">
        <f>IF(('OddsRatio_working_3-way'!X12=0),IF(Q12&gt;0,-Q12^(1/3),(-Q12)^(1/3)),'OddsRatio_working_3-way'!AN12-'OddsRatio_working_3-way'!R12/3)</f>
        <v>-0.37249896608475863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3.35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2.35</v>
      </c>
      <c r="D13" s="9">
        <f t="shared" si="13"/>
        <v>0.28827602385780671</v>
      </c>
      <c r="E13" s="9">
        <f t="shared" si="14"/>
        <v>0.29821084026012612</v>
      </c>
      <c r="F13" s="9">
        <f t="shared" si="15"/>
        <v>0.41351313588206706</v>
      </c>
      <c r="G13" s="9">
        <f t="shared" si="16"/>
        <v>1.0505947126316477</v>
      </c>
      <c r="H13" s="9">
        <f t="shared" si="17"/>
        <v>3.4688975746843727</v>
      </c>
      <c r="I13" s="9">
        <f t="shared" si="18"/>
        <v>3.3533321562948908</v>
      </c>
      <c r="J13" s="9">
        <f t="shared" si="19"/>
        <v>2.4183028620527245</v>
      </c>
      <c r="K13" s="11">
        <f t="shared" si="20"/>
        <v>0.29850746268656714</v>
      </c>
      <c r="L13" s="11">
        <f t="shared" si="21"/>
        <v>0.30864197530864196</v>
      </c>
      <c r="M13" s="11">
        <f t="shared" si="22"/>
        <v>0.42553191489361702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-0.27860696517412942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0.23287816237959141</v>
      </c>
      <c r="Q13" s="11">
        <f>2*'OddsRatio_working_3-way'!K13*'OddsRatio_working_3-way'!L13*'OddsRatio_working_3-way'!M13</f>
        <v>7.8410155683364097E-2</v>
      </c>
      <c r="R13" s="11">
        <f t="shared" si="23"/>
        <v>0</v>
      </c>
      <c r="S13" s="11">
        <f t="shared" si="24"/>
        <v>-0.8358662613981761</v>
      </c>
      <c r="T13" s="11">
        <f t="shared" si="25"/>
        <v>-0.28143645164921749</v>
      </c>
      <c r="U13" s="11">
        <f>'OddsRatio_working_3-way'!S13-'OddsRatio_working_3-way'!R13^2/3</f>
        <v>-0.8358662613981761</v>
      </c>
      <c r="V13" s="11">
        <f>'OddsRatio_working_3-way'!S13*'OddsRatio_working_3-way'!R13/3-2*'OddsRatio_working_3-way'!R13^3/27-'OddsRatio_working_3-way'!T13</f>
        <v>0.28143645164921749</v>
      </c>
      <c r="W13" s="11">
        <f>'OddsRatio_working_3-way'!V13^2+4*'OddsRatio_working_3-way'!U13^3/27</f>
        <v>-7.3115522363049607E-3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0.14706973563008069</v>
      </c>
      <c r="Y13" s="11">
        <f>IF('OddsRatio_working_3-way'!W13&gt;=0,IF('OddsRatio_working_3-way'!V13+SQRT('OddsRatio_working_3-way'!W13)&gt;0,0,PI()),ACOS('OddsRatio_working_3-way'!V13/(2*'OddsRatio_working_3-way'!X13)))</f>
        <v>0.29496286632149826</v>
      </c>
      <c r="Z13" s="11">
        <f>'OddsRatio_working_3-way'!X13^(1/3)*COS('OddsRatio_working_3-way'!Y13/3)</f>
        <v>0.52529735631582386</v>
      </c>
      <c r="AA13" s="11">
        <f>'OddsRatio_working_3-way'!X13^(1/3)*COS(('OddsRatio_working_3-way'!Y13+2*PI())/3)</f>
        <v>-0.30752162028620211</v>
      </c>
      <c r="AB13" s="11">
        <f>'OddsRatio_working_3-way'!X13^(1/3)*COS(('OddsRatio_working_3-way'!Y13+4*PI())/3)</f>
        <v>-0.21777573602962186</v>
      </c>
      <c r="AC13" s="11">
        <f>'OddsRatio_working_3-way'!X13^(1/3)*SIN('OddsRatio_working_3-way'!Y13/3)</f>
        <v>5.1814810434197819E-2</v>
      </c>
      <c r="AD13" s="11">
        <f>'OddsRatio_working_3-way'!X13^(1/3)*SIN(('OddsRatio_working_3-way'!Y13+2*PI())/3)</f>
        <v>0.42901344989321061</v>
      </c>
      <c r="AE13" s="11">
        <f>'OddsRatio_working_3-way'!X13^(1/3)*SIN(('OddsRatio_working_3-way'!Y13+4*PI())/3)</f>
        <v>-0.48082826032740827</v>
      </c>
      <c r="AF13" s="11">
        <f>-'OddsRatio_working_3-way'!U13/(3*'OddsRatio_working_3-way'!X13^(1/3))*COS(('OddsRatio_working_3-way'!Y13)/3)</f>
        <v>0.52529735631582375</v>
      </c>
      <c r="AG13" s="11">
        <f>-'OddsRatio_working_3-way'!U13/(3*'OddsRatio_working_3-way'!X13^(1/3))*COS(('OddsRatio_working_3-way'!Y13+2*PI())/3)</f>
        <v>-0.30752162028620206</v>
      </c>
      <c r="AH13" s="11">
        <f>-'OddsRatio_working_3-way'!U13/(3*'OddsRatio_working_3-way'!X13^(1/3))*COS(('OddsRatio_working_3-way'!Y13+4*PI())/3)</f>
        <v>-0.21777573602962183</v>
      </c>
      <c r="AI13" s="11">
        <f>'OddsRatio_working_3-way'!U13/(3*'OddsRatio_working_3-way'!X13^(1/3))*SIN(('OddsRatio_working_3-way'!Y13)/3)</f>
        <v>-5.1814810434197806E-2</v>
      </c>
      <c r="AJ13" s="11">
        <f>'OddsRatio_working_3-way'!U13/(3*'OddsRatio_working_3-way'!X13^(1/3))*SIN(('OddsRatio_working_3-way'!Y13+2*PI())/3)</f>
        <v>-0.42901344989321055</v>
      </c>
      <c r="AK13" s="11">
        <f>'OddsRatio_working_3-way'!U13/(3*'OddsRatio_working_3-way'!X13^(1/3))*SIN(('OddsRatio_working_3-way'!Y13+4*PI())/3)</f>
        <v>0.48082826032740816</v>
      </c>
      <c r="AL13" s="11">
        <f>'OddsRatio_working_3-way'!Z13+'OddsRatio_working_3-way'!AF13</f>
        <v>1.0505947126316477</v>
      </c>
      <c r="AM13" s="11">
        <f>'OddsRatio_working_3-way'!AA13+'OddsRatio_working_3-way'!AG13</f>
        <v>-0.61504324057240423</v>
      </c>
      <c r="AN13" s="11">
        <f>'OddsRatio_working_3-way'!AB13+'OddsRatio_working_3-way'!AH13</f>
        <v>-0.43555147205924372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1.0505947126316477</v>
      </c>
      <c r="AS13" s="11">
        <f>IF(('OddsRatio_working_3-way'!X13=0),IF(Q13&gt;0,-Q13^(1/3),(-Q13)^(1/3)),'OddsRatio_working_3-way'!AM13-'OddsRatio_working_3-way'!R13/3)</f>
        <v>-0.61504324057240423</v>
      </c>
      <c r="AT13" s="11">
        <f>IF(('OddsRatio_working_3-way'!X13=0),IF(Q13&gt;0,-Q13^(1/3),(-Q13)^(1/3)),'OddsRatio_working_3-way'!AN13-'OddsRatio_working_3-way'!R13/3)</f>
        <v>-0.43555147205924372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3.87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2.2200000000000002</v>
      </c>
      <c r="D14" s="9">
        <f t="shared" si="13"/>
        <v>0.25016062715178866</v>
      </c>
      <c r="E14" s="9">
        <f t="shared" si="14"/>
        <v>0.31011841813449209</v>
      </c>
      <c r="F14" s="9">
        <f t="shared" si="15"/>
        <v>0.43972095471371925</v>
      </c>
      <c r="G14" s="9">
        <f t="shared" si="16"/>
        <v>1.0444012598537797</v>
      </c>
      <c r="H14" s="9">
        <f t="shared" si="17"/>
        <v>3.9974316157803491</v>
      </c>
      <c r="I14" s="9">
        <f t="shared" si="18"/>
        <v>3.2245746834885511</v>
      </c>
      <c r="J14" s="9">
        <f t="shared" si="19"/>
        <v>2.2741695370216117</v>
      </c>
      <c r="K14" s="11">
        <f t="shared" si="20"/>
        <v>0.25839793281653745</v>
      </c>
      <c r="L14" s="11">
        <f t="shared" si="21"/>
        <v>0.31948881789137379</v>
      </c>
      <c r="M14" s="11">
        <f t="shared" si="22"/>
        <v>0.4504504504504504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-0.27734034651339068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0.23130344848154488</v>
      </c>
      <c r="Q14" s="11">
        <f>2*'OddsRatio_working_3-way'!K14*'OddsRatio_working_3-way'!L14*'OddsRatio_working_3-way'!M14</f>
        <v>7.4374099190207349E-2</v>
      </c>
      <c r="R14" s="11">
        <f t="shared" si="23"/>
        <v>0</v>
      </c>
      <c r="S14" s="11">
        <f t="shared" si="24"/>
        <v>-0.8340057672437392</v>
      </c>
      <c r="T14" s="11">
        <f t="shared" si="25"/>
        <v>-0.26816905699155597</v>
      </c>
      <c r="U14" s="11">
        <f>'OddsRatio_working_3-way'!S14-'OddsRatio_working_3-way'!R14^2/3</f>
        <v>-0.8340057672437392</v>
      </c>
      <c r="V14" s="11">
        <f>'OddsRatio_working_3-way'!S14*'OddsRatio_working_3-way'!R14/3-2*'OddsRatio_working_3-way'!R14^3/27-'OddsRatio_working_3-way'!T14</f>
        <v>0.26816905699155597</v>
      </c>
      <c r="W14" s="11">
        <f>'OddsRatio_working_3-way'!V14^2+4*'OddsRatio_working_3-way'!U14^3/27</f>
        <v>-1.4026947747248983E-2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0.14657898116287799</v>
      </c>
      <c r="Y14" s="11">
        <f>IF('OddsRatio_working_3-way'!W14&gt;=0,IF('OddsRatio_working_3-way'!V14+SQRT('OddsRatio_working_3-way'!W14)&gt;0,0,PI()),ACOS('OddsRatio_working_3-way'!V14/(2*'OddsRatio_working_3-way'!X14)))</f>
        <v>0.41588388750091965</v>
      </c>
      <c r="Z14" s="11">
        <f>'OddsRatio_working_3-way'!X14^(1/3)*COS('OddsRatio_working_3-way'!Y14/3)</f>
        <v>0.52220062992688987</v>
      </c>
      <c r="AA14" s="11">
        <f>'OddsRatio_working_3-way'!X14^(1/3)*COS(('OddsRatio_working_3-way'!Y14+2*PI())/3)</f>
        <v>-0.32419800421514688</v>
      </c>
      <c r="AB14" s="11">
        <f>'OddsRatio_working_3-way'!X14^(1/3)*COS(('OddsRatio_working_3-way'!Y14+4*PI())/3)</f>
        <v>-0.19800262571174318</v>
      </c>
      <c r="AC14" s="11">
        <f>'OddsRatio_working_3-way'!X14^(1/3)*SIN('OddsRatio_working_3-way'!Y14/3)</f>
        <v>7.2858935749426965E-2</v>
      </c>
      <c r="AD14" s="11">
        <f>'OddsRatio_working_3-way'!X14^(1/3)*SIN(('OddsRatio_working_3-way'!Y14+2*PI())/3)</f>
        <v>0.41580954351420962</v>
      </c>
      <c r="AE14" s="11">
        <f>'OddsRatio_working_3-way'!X14^(1/3)*SIN(('OddsRatio_working_3-way'!Y14+4*PI())/3)</f>
        <v>-0.48866847926363643</v>
      </c>
      <c r="AF14" s="11">
        <f>-'OddsRatio_working_3-way'!U14/(3*'OddsRatio_working_3-way'!X14^(1/3))*COS(('OddsRatio_working_3-way'!Y14)/3)</f>
        <v>0.52220062992688987</v>
      </c>
      <c r="AG14" s="11">
        <f>-'OddsRatio_working_3-way'!U14/(3*'OddsRatio_working_3-way'!X14^(1/3))*COS(('OddsRatio_working_3-way'!Y14+2*PI())/3)</f>
        <v>-0.32419800421514688</v>
      </c>
      <c r="AH14" s="11">
        <f>-'OddsRatio_working_3-way'!U14/(3*'OddsRatio_working_3-way'!X14^(1/3))*COS(('OddsRatio_working_3-way'!Y14+4*PI())/3)</f>
        <v>-0.19800262571174318</v>
      </c>
      <c r="AI14" s="11">
        <f>'OddsRatio_working_3-way'!U14/(3*'OddsRatio_working_3-way'!X14^(1/3))*SIN(('OddsRatio_working_3-way'!Y14)/3)</f>
        <v>-7.2858935749426965E-2</v>
      </c>
      <c r="AJ14" s="11">
        <f>'OddsRatio_working_3-way'!U14/(3*'OddsRatio_working_3-way'!X14^(1/3))*SIN(('OddsRatio_working_3-way'!Y14+2*PI())/3)</f>
        <v>-0.41580954351420962</v>
      </c>
      <c r="AK14" s="11">
        <f>'OddsRatio_working_3-way'!U14/(3*'OddsRatio_working_3-way'!X14^(1/3))*SIN(('OddsRatio_working_3-way'!Y14+4*PI())/3)</f>
        <v>0.48866847926363643</v>
      </c>
      <c r="AL14" s="11">
        <f>'OddsRatio_working_3-way'!Z14+'OddsRatio_working_3-way'!AF14</f>
        <v>1.0444012598537797</v>
      </c>
      <c r="AM14" s="11">
        <f>'OddsRatio_working_3-way'!AA14+'OddsRatio_working_3-way'!AG14</f>
        <v>-0.64839600843029377</v>
      </c>
      <c r="AN14" s="11">
        <f>'OddsRatio_working_3-way'!AB14+'OddsRatio_working_3-way'!AH14</f>
        <v>-0.39600525142348636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1.0444012598537797</v>
      </c>
      <c r="AS14" s="11">
        <f>IF(('OddsRatio_working_3-way'!X14=0),IF(Q14&gt;0,-Q14^(1/3),(-Q14)^(1/3)),'OddsRatio_working_3-way'!AM14-'OddsRatio_working_3-way'!R14/3)</f>
        <v>-0.64839600843029377</v>
      </c>
      <c r="AT14" s="11">
        <f>IF(('OddsRatio_working_3-way'!X14=0),IF(Q14&gt;0,-Q14^(1/3),(-Q14)^(1/3)),'OddsRatio_working_3-way'!AN14-'OddsRatio_working_3-way'!R14/3)</f>
        <v>-0.39600525142348636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3.39</v>
      </c>
      <c r="B15" s="4">
        <f>IF('True_Odds_Calculator_3-way'!B16="","",'True_Odds_Calculator_3-way'!B16)</f>
        <v>3.35</v>
      </c>
      <c r="C15" s="4">
        <f>IF('True_Odds_Calculator_3-way'!C16="","",'True_Odds_Calculator_3-way'!C16)</f>
        <v>2.2999999999999998</v>
      </c>
      <c r="D15" s="9">
        <f t="shared" si="13"/>
        <v>0.2861374792775162</v>
      </c>
      <c r="E15" s="9">
        <f t="shared" si="14"/>
        <v>0.28959744178441166</v>
      </c>
      <c r="F15" s="9">
        <f t="shared" si="15"/>
        <v>0.42426507893807219</v>
      </c>
      <c r="G15" s="9">
        <f t="shared" si="16"/>
        <v>1.0438592243085054</v>
      </c>
      <c r="H15" s="9">
        <f t="shared" si="17"/>
        <v>3.4948235460973285</v>
      </c>
      <c r="I15" s="9">
        <f t="shared" si="18"/>
        <v>3.4530691771249882</v>
      </c>
      <c r="J15" s="9">
        <f t="shared" si="19"/>
        <v>2.357016991601057</v>
      </c>
      <c r="K15" s="11">
        <f t="shared" si="20"/>
        <v>0.29498525073746312</v>
      </c>
      <c r="L15" s="11">
        <f t="shared" si="21"/>
        <v>0.29850746268656714</v>
      </c>
      <c r="M15" s="11">
        <f t="shared" si="22"/>
        <v>0.43478260869565222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-0.27953537430201836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0.23124087144117811</v>
      </c>
      <c r="Q15" s="11">
        <f>2*'OddsRatio_working_3-way'!K15*'OddsRatio_working_3-way'!L15*'OddsRatio_working_3-way'!M15</f>
        <v>7.6569824980522561E-2</v>
      </c>
      <c r="R15" s="11">
        <f t="shared" si="23"/>
        <v>0</v>
      </c>
      <c r="S15" s="11">
        <f t="shared" si="24"/>
        <v>-0.82723294688041371</v>
      </c>
      <c r="T15" s="11">
        <f t="shared" si="25"/>
        <v>-0.27391819433126285</v>
      </c>
      <c r="U15" s="11">
        <f>'OddsRatio_working_3-way'!S15-'OddsRatio_working_3-way'!R15^2/3</f>
        <v>-0.82723294688041371</v>
      </c>
      <c r="V15" s="11">
        <f>'OddsRatio_working_3-way'!S15*'OddsRatio_working_3-way'!R15/3-2*'OddsRatio_working_3-way'!R15^3/27-'OddsRatio_working_3-way'!T15</f>
        <v>0.27391819433126285</v>
      </c>
      <c r="W15" s="11">
        <f>'OddsRatio_working_3-way'!V15^2+4*'OddsRatio_working_3-way'!U15^3/27</f>
        <v>-8.8336191140288151E-3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0.14479709622410278</v>
      </c>
      <c r="Y15" s="11">
        <f>IF('OddsRatio_working_3-way'!W15&gt;=0,IF('OddsRatio_working_3-way'!V15+SQRT('OddsRatio_working_3-way'!W15)&gt;0,0,PI()),ACOS('OddsRatio_working_3-way'!V15/(2*'OddsRatio_working_3-way'!X15)))</f>
        <v>0.33053425559107641</v>
      </c>
      <c r="Z15" s="11">
        <f>'OddsRatio_working_3-way'!X15^(1/3)*COS('OddsRatio_working_3-way'!Y15/3)</f>
        <v>0.52192961215425271</v>
      </c>
      <c r="AA15" s="11">
        <f>'OddsRatio_working_3-way'!X15^(1/3)*COS(('OddsRatio_working_3-way'!Y15+2*PI())/3)</f>
        <v>-0.31096827283181178</v>
      </c>
      <c r="AB15" s="11">
        <f>'OddsRatio_working_3-way'!X15^(1/3)*COS(('OddsRatio_working_3-way'!Y15+4*PI())/3)</f>
        <v>-0.21096133932244102</v>
      </c>
      <c r="AC15" s="11">
        <f>'OddsRatio_working_3-way'!X15^(1/3)*SIN('OddsRatio_working_3-way'!Y15/3)</f>
        <v>5.7739029982464239E-2</v>
      </c>
      <c r="AD15" s="11">
        <f>'OddsRatio_working_3-way'!X15^(1/3)*SIN(('OddsRatio_working_3-way'!Y15+2*PI())/3)</f>
        <v>0.42313478812171001</v>
      </c>
      <c r="AE15" s="11">
        <f>'OddsRatio_working_3-way'!X15^(1/3)*SIN(('OddsRatio_working_3-way'!Y15+4*PI())/3)</f>
        <v>-0.48087381810417423</v>
      </c>
      <c r="AF15" s="11">
        <f>-'OddsRatio_working_3-way'!U15/(3*'OddsRatio_working_3-way'!X15^(1/3))*COS(('OddsRatio_working_3-way'!Y15)/3)</f>
        <v>0.52192961215425282</v>
      </c>
      <c r="AG15" s="11">
        <f>-'OddsRatio_working_3-way'!U15/(3*'OddsRatio_working_3-way'!X15^(1/3))*COS(('OddsRatio_working_3-way'!Y15+2*PI())/3)</f>
        <v>-0.31096827283181183</v>
      </c>
      <c r="AH15" s="11">
        <f>-'OddsRatio_working_3-way'!U15/(3*'OddsRatio_working_3-way'!X15^(1/3))*COS(('OddsRatio_working_3-way'!Y15+4*PI())/3)</f>
        <v>-0.21096133932244107</v>
      </c>
      <c r="AI15" s="11">
        <f>'OddsRatio_working_3-way'!U15/(3*'OddsRatio_working_3-way'!X15^(1/3))*SIN(('OddsRatio_working_3-way'!Y15)/3)</f>
        <v>-5.7739029982464253E-2</v>
      </c>
      <c r="AJ15" s="11">
        <f>'OddsRatio_working_3-way'!U15/(3*'OddsRatio_working_3-way'!X15^(1/3))*SIN(('OddsRatio_working_3-way'!Y15+2*PI())/3)</f>
        <v>-0.42313478812171007</v>
      </c>
      <c r="AK15" s="11">
        <f>'OddsRatio_working_3-way'!U15/(3*'OddsRatio_working_3-way'!X15^(1/3))*SIN(('OddsRatio_working_3-way'!Y15+4*PI())/3)</f>
        <v>0.48087381810417434</v>
      </c>
      <c r="AL15" s="11">
        <f>'OddsRatio_working_3-way'!Z15+'OddsRatio_working_3-way'!AF15</f>
        <v>1.0438592243085054</v>
      </c>
      <c r="AM15" s="11">
        <f>'OddsRatio_working_3-way'!AA15+'OddsRatio_working_3-way'!AG15</f>
        <v>-0.62193654566362366</v>
      </c>
      <c r="AN15" s="11">
        <f>'OddsRatio_working_3-way'!AB15+'OddsRatio_working_3-way'!AH15</f>
        <v>-0.42192267864488209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1.0438592243085054</v>
      </c>
      <c r="AS15" s="11">
        <f>IF(('OddsRatio_working_3-way'!X15=0),IF(Q15&gt;0,-Q15^(1/3),(-Q15)^(1/3)),'OddsRatio_working_3-way'!AM15-'OddsRatio_working_3-way'!R15/3)</f>
        <v>-0.62193654566362366</v>
      </c>
      <c r="AT15" s="11">
        <f>IF(('OddsRatio_working_3-way'!X15=0),IF(Q15&gt;0,-Q15^(1/3),(-Q15)^(1/3)),'OddsRatio_working_3-way'!AN15-'OddsRatio_working_3-way'!R15/3)</f>
        <v>-0.42192267864488209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1.63</v>
      </c>
      <c r="B16" s="4">
        <f>IF('True_Odds_Calculator_3-way'!B17="","",'True_Odds_Calculator_3-way'!B17)</f>
        <v>3.76</v>
      </c>
      <c r="C16" s="4">
        <f>IF('True_Odds_Calculator_3-way'!C17="","",'True_Odds_Calculator_3-way'!C17)</f>
        <v>6.67</v>
      </c>
      <c r="D16" s="9">
        <f t="shared" si="13"/>
        <v>0.60090377998317623</v>
      </c>
      <c r="E16" s="9">
        <f t="shared" si="14"/>
        <v>0.25577716975638526</v>
      </c>
      <c r="F16" s="9">
        <f t="shared" si="15"/>
        <v>0.14331905026043859</v>
      </c>
      <c r="G16" s="9">
        <f t="shared" si="16"/>
        <v>1.0542221310980999</v>
      </c>
      <c r="H16" s="9">
        <f t="shared" si="17"/>
        <v>1.664159942591803</v>
      </c>
      <c r="I16" s="9">
        <f t="shared" si="18"/>
        <v>3.9096530818307555</v>
      </c>
      <c r="J16" s="9">
        <f t="shared" si="19"/>
        <v>6.9774394833262257</v>
      </c>
      <c r="K16" s="11">
        <f t="shared" si="20"/>
        <v>0.61349693251533743</v>
      </c>
      <c r="L16" s="11">
        <f t="shared" si="21"/>
        <v>0.26595744680851063</v>
      </c>
      <c r="M16" s="11">
        <f t="shared" si="22"/>
        <v>0.14992503748125938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-0.24117451129545542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0.22162916714205233</v>
      </c>
      <c r="Q16" s="11">
        <f>2*'OddsRatio_working_3-way'!K16*'OddsRatio_working_3-way'!L16*'OddsRatio_working_3-way'!M16</f>
        <v>4.8924760958510435E-2</v>
      </c>
      <c r="R16" s="11">
        <f t="shared" si="23"/>
        <v>0</v>
      </c>
      <c r="S16" s="11">
        <f t="shared" si="24"/>
        <v>-0.91895767074050916</v>
      </c>
      <c r="T16" s="11">
        <f t="shared" si="25"/>
        <v>-0.20286041296699978</v>
      </c>
      <c r="U16" s="11">
        <f>'OddsRatio_working_3-way'!S16-'OddsRatio_working_3-way'!R16^2/3</f>
        <v>-0.91895767074050916</v>
      </c>
      <c r="V16" s="11">
        <f>'OddsRatio_working_3-way'!S16*'OddsRatio_working_3-way'!R16/3-2*'OddsRatio_working_3-way'!R16^3/27-'OddsRatio_working_3-way'!T16</f>
        <v>0.20286041296699978</v>
      </c>
      <c r="W16" s="11">
        <f>'OddsRatio_working_3-way'!V16^2+4*'OddsRatio_working_3-way'!U16^3/27</f>
        <v>-7.3817181001176679E-2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0.16953578394421512</v>
      </c>
      <c r="Y16" s="11">
        <f>IF('OddsRatio_working_3-way'!W16&gt;=0,IF('OddsRatio_working_3-way'!V16+SQRT('OddsRatio_working_3-way'!W16)&gt;0,0,PI()),ACOS('OddsRatio_working_3-way'!V16/(2*'OddsRatio_working_3-way'!X16)))</f>
        <v>0.92944100336899571</v>
      </c>
      <c r="Z16" s="11">
        <f>'OddsRatio_working_3-way'!X16^(1/3)*COS('OddsRatio_working_3-way'!Y16/3)</f>
        <v>0.52711106554904996</v>
      </c>
      <c r="AA16" s="11">
        <f>'OddsRatio_working_3-way'!X16^(1/3)*COS(('OddsRatio_working_3-way'!Y16+2*PI())/3)</f>
        <v>-0.40968855818950828</v>
      </c>
      <c r="AB16" s="11">
        <f>'OddsRatio_working_3-way'!X16^(1/3)*COS(('OddsRatio_working_3-way'!Y16+4*PI())/3)</f>
        <v>-0.11742250735954182</v>
      </c>
      <c r="AC16" s="11">
        <f>'OddsRatio_working_3-way'!X16^(1/3)*SIN('OddsRatio_working_3-way'!Y16/3)</f>
        <v>0.16873988312167004</v>
      </c>
      <c r="AD16" s="11">
        <f>'OddsRatio_working_3-way'!X16^(1/3)*SIN(('OddsRatio_working_3-way'!Y16+2*PI())/3)</f>
        <v>0.37212163182052665</v>
      </c>
      <c r="AE16" s="11">
        <f>'OddsRatio_working_3-way'!X16^(1/3)*SIN(('OddsRatio_working_3-way'!Y16+4*PI())/3)</f>
        <v>-0.5408615149421967</v>
      </c>
      <c r="AF16" s="11">
        <f>-'OddsRatio_working_3-way'!U16/(3*'OddsRatio_working_3-way'!X16^(1/3))*COS(('OddsRatio_working_3-way'!Y16)/3)</f>
        <v>0.52711106554904996</v>
      </c>
      <c r="AG16" s="11">
        <f>-'OddsRatio_working_3-way'!U16/(3*'OddsRatio_working_3-way'!X16^(1/3))*COS(('OddsRatio_working_3-way'!Y16+2*PI())/3)</f>
        <v>-0.40968855818950828</v>
      </c>
      <c r="AH16" s="11">
        <f>-'OddsRatio_working_3-way'!U16/(3*'OddsRatio_working_3-way'!X16^(1/3))*COS(('OddsRatio_working_3-way'!Y16+4*PI())/3)</f>
        <v>-0.11742250735954182</v>
      </c>
      <c r="AI16" s="11">
        <f>'OddsRatio_working_3-way'!U16/(3*'OddsRatio_working_3-way'!X16^(1/3))*SIN(('OddsRatio_working_3-way'!Y16)/3)</f>
        <v>-0.16873988312167004</v>
      </c>
      <c r="AJ16" s="11">
        <f>'OddsRatio_working_3-way'!U16/(3*'OddsRatio_working_3-way'!X16^(1/3))*SIN(('OddsRatio_working_3-way'!Y16+2*PI())/3)</f>
        <v>-0.37212163182052665</v>
      </c>
      <c r="AK16" s="11">
        <f>'OddsRatio_working_3-way'!U16/(3*'OddsRatio_working_3-way'!X16^(1/3))*SIN(('OddsRatio_working_3-way'!Y16+4*PI())/3)</f>
        <v>0.5408615149421967</v>
      </c>
      <c r="AL16" s="11">
        <f>'OddsRatio_working_3-way'!Z16+'OddsRatio_working_3-way'!AF16</f>
        <v>1.0542221310980999</v>
      </c>
      <c r="AM16" s="11">
        <f>'OddsRatio_working_3-way'!AA16+'OddsRatio_working_3-way'!AG16</f>
        <v>-0.81937711637901656</v>
      </c>
      <c r="AN16" s="11">
        <f>'OddsRatio_working_3-way'!AB16+'OddsRatio_working_3-way'!AH16</f>
        <v>-0.23484501471908364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1.0542221310980999</v>
      </c>
      <c r="AS16" s="11">
        <f>IF(('OddsRatio_working_3-way'!X16=0),IF(Q16&gt;0,-Q16^(1/3),(-Q16)^(1/3)),'OddsRatio_working_3-way'!AM16-'OddsRatio_working_3-way'!R16/3)</f>
        <v>-0.81937711637901656</v>
      </c>
      <c r="AT16" s="11">
        <f>IF(('OddsRatio_working_3-way'!X16=0),IF(Q16&gt;0,-Q16^(1/3),(-Q16)^(1/3)),'OddsRatio_working_3-way'!AN16-'OddsRatio_working_3-way'!R16/3)</f>
        <v>-0.23484501471908364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1.67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5.87</v>
      </c>
      <c r="D17" s="9">
        <f t="shared" si="13"/>
        <v>0.58628728497824112</v>
      </c>
      <c r="E17" s="9">
        <f t="shared" si="14"/>
        <v>0.25055705907460268</v>
      </c>
      <c r="F17" s="9">
        <f t="shared" si="15"/>
        <v>0.16315565594715628</v>
      </c>
      <c r="G17" s="9">
        <f t="shared" si="16"/>
        <v>1.0532066446477635</v>
      </c>
      <c r="H17" s="9">
        <f t="shared" si="17"/>
        <v>1.7056484519140016</v>
      </c>
      <c r="I17" s="9">
        <f t="shared" si="18"/>
        <v>3.9911068707996478</v>
      </c>
      <c r="J17" s="9">
        <f t="shared" si="19"/>
        <v>6.1291163594346081</v>
      </c>
      <c r="K17" s="11">
        <f t="shared" si="20"/>
        <v>0.5988023952095809</v>
      </c>
      <c r="L17" s="11">
        <f t="shared" si="21"/>
        <v>0.26041666666666669</v>
      </c>
      <c r="M17" s="11">
        <f t="shared" si="22"/>
        <v>0.17035775127768313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-0.24617066973378632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0.22261694668584464</v>
      </c>
      <c r="Q17" s="11">
        <f>2*'OddsRatio_working_3-way'!K17*'OddsRatio_working_3-way'!L17*'OddsRatio_working_3-way'!M17</f>
        <v>5.313053620187224E-2</v>
      </c>
      <c r="R17" s="11">
        <f t="shared" si="23"/>
        <v>0</v>
      </c>
      <c r="S17" s="11">
        <f t="shared" si="24"/>
        <v>-0.90431953947473465</v>
      </c>
      <c r="T17" s="11">
        <f t="shared" si="25"/>
        <v>-0.21582805238060498</v>
      </c>
      <c r="U17" s="11">
        <f>'OddsRatio_working_3-way'!S17-'OddsRatio_working_3-way'!R17^2/3</f>
        <v>-0.90431953947473465</v>
      </c>
      <c r="V17" s="11">
        <f>'OddsRatio_working_3-way'!S17*'OddsRatio_working_3-way'!R17/3-2*'OddsRatio_working_3-way'!R17^3/27-'OddsRatio_working_3-way'!T17</f>
        <v>0.21582805238060498</v>
      </c>
      <c r="W17" s="11">
        <f>'OddsRatio_working_3-way'!V17^2+4*'OddsRatio_working_3-way'!U17^3/27</f>
        <v>-6.2980761325125451E-2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0.1655011401165643</v>
      </c>
      <c r="Y17" s="11">
        <f>IF('OddsRatio_working_3-way'!W17&gt;=0,IF('OddsRatio_working_3-way'!V17+SQRT('OddsRatio_working_3-way'!W17)&gt;0,0,PI()),ACOS('OddsRatio_working_3-way'!V17/(2*'OddsRatio_working_3-way'!X17)))</f>
        <v>0.86051907291530538</v>
      </c>
      <c r="Z17" s="11">
        <f>'OddsRatio_working_3-way'!X17^(1/3)*COS('OddsRatio_working_3-way'!Y17/3)</f>
        <v>0.52660332232388163</v>
      </c>
      <c r="AA17" s="11">
        <f>'OddsRatio_working_3-way'!X17^(1/3)*COS(('OddsRatio_working_3-way'!Y17+2*PI())/3)</f>
        <v>-0.39782522993994762</v>
      </c>
      <c r="AB17" s="11">
        <f>'OddsRatio_working_3-way'!X17^(1/3)*COS(('OddsRatio_working_3-way'!Y17+4*PI())/3)</f>
        <v>-0.12877809238393392</v>
      </c>
      <c r="AC17" s="11">
        <f>'OddsRatio_working_3-way'!X17^(1/3)*SIN('OddsRatio_working_3-way'!Y17/3)</f>
        <v>0.15533443729266269</v>
      </c>
      <c r="AD17" s="11">
        <f>'OddsRatio_working_3-way'!X17^(1/3)*SIN(('OddsRatio_working_3-way'!Y17+2*PI())/3)</f>
        <v>0.37838463620343515</v>
      </c>
      <c r="AE17" s="11">
        <f>'OddsRatio_working_3-way'!X17^(1/3)*SIN(('OddsRatio_working_3-way'!Y17+4*PI())/3)</f>
        <v>-0.53371907349609793</v>
      </c>
      <c r="AF17" s="11">
        <f>-'OddsRatio_working_3-way'!U17/(3*'OddsRatio_working_3-way'!X17^(1/3))*COS(('OddsRatio_working_3-way'!Y17)/3)</f>
        <v>0.52660332232388174</v>
      </c>
      <c r="AG17" s="11">
        <f>-'OddsRatio_working_3-way'!U17/(3*'OddsRatio_working_3-way'!X17^(1/3))*COS(('OddsRatio_working_3-way'!Y17+2*PI())/3)</f>
        <v>-0.39782522993994773</v>
      </c>
      <c r="AH17" s="11">
        <f>-'OddsRatio_working_3-way'!U17/(3*'OddsRatio_working_3-way'!X17^(1/3))*COS(('OddsRatio_working_3-way'!Y17+4*PI())/3)</f>
        <v>-0.12877809238393395</v>
      </c>
      <c r="AI17" s="11">
        <f>'OddsRatio_working_3-way'!U17/(3*'OddsRatio_working_3-way'!X17^(1/3))*SIN(('OddsRatio_working_3-way'!Y17)/3)</f>
        <v>-0.15533443729266275</v>
      </c>
      <c r="AJ17" s="11">
        <f>'OddsRatio_working_3-way'!U17/(3*'OddsRatio_working_3-way'!X17^(1/3))*SIN(('OddsRatio_working_3-way'!Y17+2*PI())/3)</f>
        <v>-0.37838463620343527</v>
      </c>
      <c r="AK17" s="11">
        <f>'OddsRatio_working_3-way'!U17/(3*'OddsRatio_working_3-way'!X17^(1/3))*SIN(('OddsRatio_working_3-way'!Y17+4*PI())/3)</f>
        <v>0.53371907349609804</v>
      </c>
      <c r="AL17" s="11">
        <f>'OddsRatio_working_3-way'!Z17+'OddsRatio_working_3-way'!AF17</f>
        <v>1.0532066446477635</v>
      </c>
      <c r="AM17" s="11">
        <f>'OddsRatio_working_3-way'!AA17+'OddsRatio_working_3-way'!AG17</f>
        <v>-0.79565045987989536</v>
      </c>
      <c r="AN17" s="11">
        <f>'OddsRatio_working_3-way'!AB17+'OddsRatio_working_3-way'!AH17</f>
        <v>-0.2575561847678679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1.0532066446477635</v>
      </c>
      <c r="AS17" s="11">
        <f>IF(('OddsRatio_working_3-way'!X17=0),IF(Q17&gt;0,-Q17^(1/3),(-Q17)^(1/3)),'OddsRatio_working_3-way'!AM17-'OddsRatio_working_3-way'!R17/3)</f>
        <v>-0.79565045987989536</v>
      </c>
      <c r="AT17" s="11">
        <f>IF(('OddsRatio_working_3-way'!X17=0),IF(Q17&gt;0,-Q17^(1/3),(-Q17)^(1/3)),'OddsRatio_working_3-way'!AN17-'OddsRatio_working_3-way'!R17/3)</f>
        <v>-0.2575561847678679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2.2000000000000002</v>
      </c>
      <c r="B18" s="4">
        <f>IF('True_Odds_Calculator_3-way'!B19="","",'True_Odds_Calculator_3-way'!B19)</f>
        <v>3.13</v>
      </c>
      <c r="C18" s="4">
        <f>IF('True_Odds_Calculator_3-way'!C19="","",'True_Odds_Calculator_3-way'!C19)</f>
        <v>3.93</v>
      </c>
      <c r="D18" s="9">
        <f t="shared" si="13"/>
        <v>0.44371500230736965</v>
      </c>
      <c r="E18" s="9">
        <f t="shared" si="14"/>
        <v>0.3100471879161148</v>
      </c>
      <c r="F18" s="9">
        <f t="shared" si="15"/>
        <v>0.24623780977651533</v>
      </c>
      <c r="G18" s="9">
        <f t="shared" si="16"/>
        <v>1.0447490596439222</v>
      </c>
      <c r="H18" s="9">
        <f t="shared" si="17"/>
        <v>2.2536988715727069</v>
      </c>
      <c r="I18" s="9">
        <f t="shared" si="18"/>
        <v>3.2253154970415543</v>
      </c>
      <c r="J18" s="9">
        <f t="shared" si="19"/>
        <v>4.0611147447566927</v>
      </c>
      <c r="K18" s="11">
        <f t="shared" si="20"/>
        <v>0.45454545454545453</v>
      </c>
      <c r="L18" s="11">
        <f t="shared" si="21"/>
        <v>0.31948881789137379</v>
      </c>
      <c r="M18" s="11">
        <f t="shared" si="22"/>
        <v>0.2544529262086514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-0.27673806572911508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0.23132084200786493</v>
      </c>
      <c r="Q18" s="11">
        <f>2*'OddsRatio_working_3-way'!K18*'OddsRatio_working_3-way'!L18*'OddsRatio_working_3-way'!M18</f>
        <v>7.3904422366729991E-2</v>
      </c>
      <c r="R18" s="11">
        <f t="shared" si="23"/>
        <v>0</v>
      </c>
      <c r="S18" s="11">
        <f t="shared" si="24"/>
        <v>-0.83588371335330947</v>
      </c>
      <c r="T18" s="11">
        <f t="shared" si="25"/>
        <v>-0.26705549947390073</v>
      </c>
      <c r="U18" s="11">
        <f>'OddsRatio_working_3-way'!S18-'OddsRatio_working_3-way'!R18^2/3</f>
        <v>-0.83588371335330947</v>
      </c>
      <c r="V18" s="11">
        <f>'OddsRatio_working_3-way'!S18*'OddsRatio_working_3-way'!R18/3-2*'OddsRatio_working_3-way'!R18^3/27-'OddsRatio_working_3-way'!T18</f>
        <v>0.26705549947390073</v>
      </c>
      <c r="W18" s="11">
        <f>'OddsRatio_working_3-way'!V18^2+4*'OddsRatio_working_3-way'!U18^3/27</f>
        <v>-1.5204808066877615E-2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0.14707434163215913</v>
      </c>
      <c r="Y18" s="11">
        <f>IF('OddsRatio_working_3-way'!W18&gt;=0,IF('OddsRatio_working_3-way'!V18+SQRT('OddsRatio_working_3-way'!W18)&gt;0,0,PI()),ACOS('OddsRatio_working_3-way'!V18/(2*'OddsRatio_working_3-way'!X18)))</f>
        <v>0.4325664135346492</v>
      </c>
      <c r="Z18" s="11">
        <f>'OddsRatio_working_3-way'!X18^(1/3)*COS('OddsRatio_working_3-way'!Y18/3)</f>
        <v>0.52237452982196109</v>
      </c>
      <c r="AA18" s="11">
        <f>'OddsRatio_working_3-way'!X18^(1/3)*COS(('OddsRatio_working_3-way'!Y18+2*PI())/3)</f>
        <v>-0.32687262312185744</v>
      </c>
      <c r="AB18" s="11">
        <f>'OddsRatio_working_3-way'!X18^(1/3)*COS(('OddsRatio_working_3-way'!Y18+4*PI())/3)</f>
        <v>-0.19550190670010356</v>
      </c>
      <c r="AC18" s="11">
        <f>'OddsRatio_working_3-way'!X18^(1/3)*SIN('OddsRatio_working_3-way'!Y18/3)</f>
        <v>7.5846918489733461E-2</v>
      </c>
      <c r="AD18" s="11">
        <f>'OddsRatio_working_3-way'!X18^(1/3)*SIN(('OddsRatio_working_3-way'!Y18+2*PI())/3)</f>
        <v>0.41446615387090335</v>
      </c>
      <c r="AE18" s="11">
        <f>'OddsRatio_working_3-way'!X18^(1/3)*SIN(('OddsRatio_working_3-way'!Y18+4*PI())/3)</f>
        <v>-0.49031307236063693</v>
      </c>
      <c r="AF18" s="11">
        <f>-'OddsRatio_working_3-way'!U18/(3*'OddsRatio_working_3-way'!X18^(1/3))*COS(('OddsRatio_working_3-way'!Y18)/3)</f>
        <v>0.52237452982196098</v>
      </c>
      <c r="AG18" s="11">
        <f>-'OddsRatio_working_3-way'!U18/(3*'OddsRatio_working_3-way'!X18^(1/3))*COS(('OddsRatio_working_3-way'!Y18+2*PI())/3)</f>
        <v>-0.32687262312185739</v>
      </c>
      <c r="AH18" s="11">
        <f>-'OddsRatio_working_3-way'!U18/(3*'OddsRatio_working_3-way'!X18^(1/3))*COS(('OddsRatio_working_3-way'!Y18+4*PI())/3)</f>
        <v>-0.19550190670010353</v>
      </c>
      <c r="AI18" s="11">
        <f>'OddsRatio_working_3-way'!U18/(3*'OddsRatio_working_3-way'!X18^(1/3))*SIN(('OddsRatio_working_3-way'!Y18)/3)</f>
        <v>-7.5846918489733448E-2</v>
      </c>
      <c r="AJ18" s="11">
        <f>'OddsRatio_working_3-way'!U18/(3*'OddsRatio_working_3-way'!X18^(1/3))*SIN(('OddsRatio_working_3-way'!Y18+2*PI())/3)</f>
        <v>-0.4144661538709033</v>
      </c>
      <c r="AK18" s="11">
        <f>'OddsRatio_working_3-way'!U18/(3*'OddsRatio_working_3-way'!X18^(1/3))*SIN(('OddsRatio_working_3-way'!Y18+4*PI())/3)</f>
        <v>0.49031307236063681</v>
      </c>
      <c r="AL18" s="11">
        <f>'OddsRatio_working_3-way'!Z18+'OddsRatio_working_3-way'!AF18</f>
        <v>1.0447490596439222</v>
      </c>
      <c r="AM18" s="11">
        <f>'OddsRatio_working_3-way'!AA18+'OddsRatio_working_3-way'!AG18</f>
        <v>-0.65374524624371477</v>
      </c>
      <c r="AN18" s="11">
        <f>'OddsRatio_working_3-way'!AB18+'OddsRatio_working_3-way'!AH18</f>
        <v>-0.39100381340020707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1.0447490596439222</v>
      </c>
      <c r="AS18" s="11">
        <f>IF(('OddsRatio_working_3-way'!X18=0),IF(Q18&gt;0,-Q18^(1/3),(-Q18)^(1/3)),'OddsRatio_working_3-way'!AM18-'OddsRatio_working_3-way'!R18/3)</f>
        <v>-0.65374524624371477</v>
      </c>
      <c r="AT18" s="11">
        <f>IF(('OddsRatio_working_3-way'!X18=0),IF(Q18&gt;0,-Q18^(1/3),(-Q18)^(1/3)),'OddsRatio_working_3-way'!AN18-'OddsRatio_working_3-way'!R18/3)</f>
        <v>-0.39100381340020707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1.49</v>
      </c>
      <c r="B19" s="4">
        <f>IF('True_Odds_Calculator_3-way'!B20="","",'True_Odds_Calculator_3-way'!B20)</f>
        <v>4.2699999999999996</v>
      </c>
      <c r="C19" s="4">
        <f>IF('True_Odds_Calculator_3-way'!C20="","",'True_Odds_Calculator_3-way'!C20)</f>
        <v>6.93</v>
      </c>
      <c r="D19" s="9">
        <f t="shared" si="13"/>
        <v>0.64966990407851433</v>
      </c>
      <c r="E19" s="9">
        <f t="shared" si="14"/>
        <v>0.21745639133135145</v>
      </c>
      <c r="F19" s="9">
        <f t="shared" si="15"/>
        <v>0.13287370459013415</v>
      </c>
      <c r="G19" s="9">
        <f t="shared" si="16"/>
        <v>1.1004963827679457</v>
      </c>
      <c r="H19" s="9">
        <f t="shared" si="17"/>
        <v>1.5392432275562935</v>
      </c>
      <c r="I19" s="9">
        <f t="shared" si="18"/>
        <v>4.5986231716511821</v>
      </c>
      <c r="J19" s="9">
        <f t="shared" si="19"/>
        <v>7.5259435498139178</v>
      </c>
      <c r="K19" s="11">
        <f t="shared" si="20"/>
        <v>0.67114093959731547</v>
      </c>
      <c r="L19" s="11">
        <f t="shared" si="21"/>
        <v>0.23419203747072601</v>
      </c>
      <c r="M19" s="11">
        <f t="shared" si="22"/>
        <v>0.14430014430014432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-0.21550192207030139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0.21977404370564077</v>
      </c>
      <c r="Q19" s="11">
        <f>2*'OddsRatio_working_3-way'!K19*'OddsRatio_working_3-way'!L19*'OddsRatio_working_3-way'!M19</f>
        <v>4.5360999732846401E-2</v>
      </c>
      <c r="R19" s="11">
        <f t="shared" si="23"/>
        <v>0</v>
      </c>
      <c r="S19" s="11">
        <f t="shared" si="24"/>
        <v>-1.0198240535132941</v>
      </c>
      <c r="T19" s="11">
        <f t="shared" si="25"/>
        <v>-0.21049000072513813</v>
      </c>
      <c r="U19" s="11">
        <f>'OddsRatio_working_3-way'!S19-'OddsRatio_working_3-way'!R19^2/3</f>
        <v>-1.0198240535132941</v>
      </c>
      <c r="V19" s="11">
        <f>'OddsRatio_working_3-way'!S19*'OddsRatio_working_3-way'!R19/3-2*'OddsRatio_working_3-way'!R19^3/27-'OddsRatio_working_3-way'!T19</f>
        <v>0.21049000072513813</v>
      </c>
      <c r="W19" s="11">
        <f>'OddsRatio_working_3-way'!V19^2+4*'OddsRatio_working_3-way'!U19^3/27</f>
        <v>-0.11282861597238697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0.19820106986193062</v>
      </c>
      <c r="Y19" s="11">
        <f>IF('OddsRatio_working_3-way'!W19&gt;=0,IF('OddsRatio_working_3-way'!V19+SQRT('OddsRatio_working_3-way'!W19)&gt;0,0,PI()),ACOS('OddsRatio_working_3-way'!V19/(2*'OddsRatio_working_3-way'!X19)))</f>
        <v>1.011014694775537</v>
      </c>
      <c r="Z19" s="11">
        <f>'OddsRatio_working_3-way'!X19^(1/3)*COS('OddsRatio_working_3-way'!Y19/3)</f>
        <v>0.55024819138397285</v>
      </c>
      <c r="AA19" s="11">
        <f>'OddsRatio_working_3-way'!X19^(1/3)*COS(('OddsRatio_working_3-way'!Y19+2*PI())/3)</f>
        <v>-0.44208579575317886</v>
      </c>
      <c r="AB19" s="11">
        <f>'OddsRatio_working_3-way'!X19^(1/3)*COS(('OddsRatio_working_3-way'!Y19+4*PI())/3)</f>
        <v>-0.10816239563079413</v>
      </c>
      <c r="AC19" s="11">
        <f>'OddsRatio_working_3-way'!X19^(1/3)*SIN('OddsRatio_working_3-way'!Y19/3)</f>
        <v>0.19279076494937414</v>
      </c>
      <c r="AD19" s="11">
        <f>'OddsRatio_working_3-way'!X19^(1/3)*SIN(('OddsRatio_working_3-way'!Y19+2*PI())/3)</f>
        <v>0.38013352965027514</v>
      </c>
      <c r="AE19" s="11">
        <f>'OddsRatio_working_3-way'!X19^(1/3)*SIN(('OddsRatio_working_3-way'!Y19+4*PI())/3)</f>
        <v>-0.57292429459964922</v>
      </c>
      <c r="AF19" s="11">
        <f>-'OddsRatio_working_3-way'!U19/(3*'OddsRatio_working_3-way'!X19^(1/3))*COS(('OddsRatio_working_3-way'!Y19)/3)</f>
        <v>0.55024819138397285</v>
      </c>
      <c r="AG19" s="11">
        <f>-'OddsRatio_working_3-way'!U19/(3*'OddsRatio_working_3-way'!X19^(1/3))*COS(('OddsRatio_working_3-way'!Y19+2*PI())/3)</f>
        <v>-0.44208579575317886</v>
      </c>
      <c r="AH19" s="11">
        <f>-'OddsRatio_working_3-way'!U19/(3*'OddsRatio_working_3-way'!X19^(1/3))*COS(('OddsRatio_working_3-way'!Y19+4*PI())/3)</f>
        <v>-0.10816239563079413</v>
      </c>
      <c r="AI19" s="11">
        <f>'OddsRatio_working_3-way'!U19/(3*'OddsRatio_working_3-way'!X19^(1/3))*SIN(('OddsRatio_working_3-way'!Y19)/3)</f>
        <v>-0.19279076494937414</v>
      </c>
      <c r="AJ19" s="11">
        <f>'OddsRatio_working_3-way'!U19/(3*'OddsRatio_working_3-way'!X19^(1/3))*SIN(('OddsRatio_working_3-way'!Y19+2*PI())/3)</f>
        <v>-0.38013352965027514</v>
      </c>
      <c r="AK19" s="11">
        <f>'OddsRatio_working_3-way'!U19/(3*'OddsRatio_working_3-way'!X19^(1/3))*SIN(('OddsRatio_working_3-way'!Y19+4*PI())/3)</f>
        <v>0.57292429459964922</v>
      </c>
      <c r="AL19" s="11">
        <f>'OddsRatio_working_3-way'!Z19+'OddsRatio_working_3-way'!AF19</f>
        <v>1.1004963827679457</v>
      </c>
      <c r="AM19" s="11">
        <f>'OddsRatio_working_3-way'!AA19+'OddsRatio_working_3-way'!AG19</f>
        <v>-0.88417159150635771</v>
      </c>
      <c r="AN19" s="11">
        <f>'OddsRatio_working_3-way'!AB19+'OddsRatio_working_3-way'!AH19</f>
        <v>-0.21632479126158827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1.1004963827679457</v>
      </c>
      <c r="AS19" s="11">
        <f>IF(('OddsRatio_working_3-way'!X19=0),IF(Q19&gt;0,-Q19^(1/3),(-Q19)^(1/3)),'OddsRatio_working_3-way'!AM19-'OddsRatio_working_3-way'!R19/3)</f>
        <v>-0.88417159150635771</v>
      </c>
      <c r="AT19" s="11">
        <f>IF(('OddsRatio_working_3-way'!X19=0),IF(Q19&gt;0,-Q19^(1/3),(-Q19)^(1/3)),'OddsRatio_working_3-way'!AN19-'OddsRatio_working_3-way'!R19/3)</f>
        <v>-0.21632479126158827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4.92</v>
      </c>
      <c r="B20" s="4">
        <f>IF('True_Odds_Calculator_3-way'!B21="","",'True_Odds_Calculator_3-way'!B21)</f>
        <v>3.7</v>
      </c>
      <c r="C20" s="4">
        <f>IF('True_Odds_Calculator_3-way'!C21="","",'True_Odds_Calculator_3-way'!C21)</f>
        <v>1.74</v>
      </c>
      <c r="D20" s="9">
        <f t="shared" si="13"/>
        <v>0.19048867332592076</v>
      </c>
      <c r="E20" s="9">
        <f t="shared" si="14"/>
        <v>0.25464349058947244</v>
      </c>
      <c r="F20" s="9">
        <f t="shared" si="15"/>
        <v>0.55486783608460677</v>
      </c>
      <c r="G20" s="9">
        <f t="shared" si="16"/>
        <v>1.0840959091838509</v>
      </c>
      <c r="H20" s="9">
        <f t="shared" si="17"/>
        <v>5.249655964000695</v>
      </c>
      <c r="I20" s="9">
        <f t="shared" si="18"/>
        <v>3.9270589547963977</v>
      </c>
      <c r="J20" s="9">
        <f t="shared" si="19"/>
        <v>1.8022309727960499</v>
      </c>
      <c r="K20" s="11">
        <f t="shared" si="20"/>
        <v>0.2032520325203252</v>
      </c>
      <c r="L20" s="11">
        <f t="shared" si="21"/>
        <v>0.27027027027027023</v>
      </c>
      <c r="M20" s="11">
        <f t="shared" si="22"/>
        <v>0.57471264367816088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-0.24726661059714039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0.23236019871848293</v>
      </c>
      <c r="Q20" s="11">
        <f>2*'OddsRatio_working_3-way'!K20*'OddsRatio_working_3-way'!L20*'OddsRatio_working_3-way'!M20</f>
        <v>6.3141358347413842E-2</v>
      </c>
      <c r="R20" s="11">
        <f t="shared" si="23"/>
        <v>0</v>
      </c>
      <c r="S20" s="11">
        <f t="shared" si="24"/>
        <v>-0.93971522542951114</v>
      </c>
      <c r="T20" s="11">
        <f t="shared" si="25"/>
        <v>-0.25535739821454106</v>
      </c>
      <c r="U20" s="11">
        <f>'OddsRatio_working_3-way'!S20-'OddsRatio_working_3-way'!R20^2/3</f>
        <v>-0.93971522542951114</v>
      </c>
      <c r="V20" s="11">
        <f>'OddsRatio_working_3-way'!S20*'OddsRatio_working_3-way'!R20/3-2*'OddsRatio_working_3-way'!R20^3/27-'OddsRatio_working_3-way'!T20</f>
        <v>0.25535739821454106</v>
      </c>
      <c r="W20" s="11">
        <f>'OddsRatio_working_3-way'!V20^2+4*'OddsRatio_working_3-way'!U20^3/27</f>
        <v>-5.7730280397506481E-2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0.17531235069184814</v>
      </c>
      <c r="Y20" s="11">
        <f>IF('OddsRatio_working_3-way'!W20&gt;=0,IF('OddsRatio_working_3-way'!V20+SQRT('OddsRatio_working_3-way'!W20)&gt;0,0,PI()),ACOS('OddsRatio_working_3-way'!V20/(2*'OddsRatio_working_3-way'!X20)))</f>
        <v>0.75496917759351612</v>
      </c>
      <c r="Z20" s="11">
        <f>'OddsRatio_working_3-way'!X20^(1/3)*COS('OddsRatio_working_3-way'!Y20/3)</f>
        <v>0.54204795459192556</v>
      </c>
      <c r="AA20" s="11">
        <f>'OddsRatio_working_3-way'!X20^(1/3)*COS(('OddsRatio_working_3-way'!Y20+2*PI())/3)</f>
        <v>-0.39171704896708315</v>
      </c>
      <c r="AB20" s="11">
        <f>'OddsRatio_working_3-way'!X20^(1/3)*COS(('OddsRatio_working_3-way'!Y20+4*PI())/3)</f>
        <v>-0.15033090562484233</v>
      </c>
      <c r="AC20" s="11">
        <f>'OddsRatio_working_3-way'!X20^(1/3)*SIN('OddsRatio_working_3-way'!Y20/3)</f>
        <v>0.13936435483728832</v>
      </c>
      <c r="AD20" s="11">
        <f>'OddsRatio_working_3-way'!X20^(1/3)*SIN(('OddsRatio_working_3-way'!Y20+2*PI())/3)</f>
        <v>0.39974512132735723</v>
      </c>
      <c r="AE20" s="11">
        <f>'OddsRatio_working_3-way'!X20^(1/3)*SIN(('OddsRatio_working_3-way'!Y20+4*PI())/3)</f>
        <v>-0.53910947616464555</v>
      </c>
      <c r="AF20" s="11">
        <f>-'OddsRatio_working_3-way'!U20/(3*'OddsRatio_working_3-way'!X20^(1/3))*COS(('OddsRatio_working_3-way'!Y20)/3)</f>
        <v>0.54204795459192545</v>
      </c>
      <c r="AG20" s="11">
        <f>-'OddsRatio_working_3-way'!U20/(3*'OddsRatio_working_3-way'!X20^(1/3))*COS(('OddsRatio_working_3-way'!Y20+2*PI())/3)</f>
        <v>-0.39171704896708304</v>
      </c>
      <c r="AH20" s="11">
        <f>-'OddsRatio_working_3-way'!U20/(3*'OddsRatio_working_3-way'!X20^(1/3))*COS(('OddsRatio_working_3-way'!Y20+4*PI())/3)</f>
        <v>-0.1503309056248423</v>
      </c>
      <c r="AI20" s="11">
        <f>'OddsRatio_working_3-way'!U20/(3*'OddsRatio_working_3-way'!X20^(1/3))*SIN(('OddsRatio_working_3-way'!Y20)/3)</f>
        <v>-0.13936435483728829</v>
      </c>
      <c r="AJ20" s="11">
        <f>'OddsRatio_working_3-way'!U20/(3*'OddsRatio_working_3-way'!X20^(1/3))*SIN(('OddsRatio_working_3-way'!Y20+2*PI())/3)</f>
        <v>-0.39974512132735718</v>
      </c>
      <c r="AK20" s="11">
        <f>'OddsRatio_working_3-way'!U20/(3*'OddsRatio_working_3-way'!X20^(1/3))*SIN(('OddsRatio_working_3-way'!Y20+4*PI())/3)</f>
        <v>0.53910947616464544</v>
      </c>
      <c r="AL20" s="11">
        <f>'OddsRatio_working_3-way'!Z20+'OddsRatio_working_3-way'!AF20</f>
        <v>1.0840959091838509</v>
      </c>
      <c r="AM20" s="11">
        <f>'OddsRatio_working_3-way'!AA20+'OddsRatio_working_3-way'!AG20</f>
        <v>-0.78343409793416618</v>
      </c>
      <c r="AN20" s="11">
        <f>'OddsRatio_working_3-way'!AB20+'OddsRatio_working_3-way'!AH20</f>
        <v>-0.30066181124968461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1.0840959091838509</v>
      </c>
      <c r="AS20" s="11">
        <f>IF(('OddsRatio_working_3-way'!X20=0),IF(Q20&gt;0,-Q20^(1/3),(-Q20)^(1/3)),'OddsRatio_working_3-way'!AM20-'OddsRatio_working_3-way'!R20/3)</f>
        <v>-0.78343409793416618</v>
      </c>
      <c r="AT20" s="11">
        <f>IF(('OddsRatio_working_3-way'!X20=0),IF(Q20&gt;0,-Q20^(1/3),(-Q20)^(1/3)),'OddsRatio_working_3-way'!AN20-'OddsRatio_working_3-way'!R20/3)</f>
        <v>-0.30066181124968461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3.75</v>
      </c>
      <c r="C21" s="4">
        <f>IF('True_Odds_Calculator_3-way'!C22="","",'True_Odds_Calculator_3-way'!C22)</f>
        <v>4.4000000000000004</v>
      </c>
      <c r="D21" s="9">
        <f t="shared" si="13"/>
        <v>0.53366945330725313</v>
      </c>
      <c r="E21" s="9">
        <f t="shared" si="14"/>
        <v>0.25210064815875233</v>
      </c>
      <c r="F21" s="9">
        <f t="shared" si="15"/>
        <v>0.21422989853399449</v>
      </c>
      <c r="G21" s="9">
        <f t="shared" si="16"/>
        <v>1.0787889783539324</v>
      </c>
      <c r="H21" s="9">
        <f t="shared" si="17"/>
        <v>1.8738190724666852</v>
      </c>
      <c r="I21" s="9">
        <f t="shared" si="18"/>
        <v>3.9666696904733141</v>
      </c>
      <c r="J21" s="9">
        <f t="shared" si="19"/>
        <v>4.6678825264033712</v>
      </c>
      <c r="K21" s="11">
        <f t="shared" si="20"/>
        <v>0.5524861878453039</v>
      </c>
      <c r="L21" s="11">
        <f t="shared" si="21"/>
        <v>0.26666666666666666</v>
      </c>
      <c r="M21" s="11">
        <f t="shared" si="22"/>
        <v>0.22727272727272727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-0.25359116022099437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0.23304871923656453</v>
      </c>
      <c r="Q21" s="11">
        <f>2*'OddsRatio_working_3-way'!K21*'OddsRatio_working_3-way'!L21*'OddsRatio_working_3-way'!M21</f>
        <v>6.696802276912775E-2</v>
      </c>
      <c r="R21" s="11">
        <f t="shared" si="23"/>
        <v>0</v>
      </c>
      <c r="S21" s="11">
        <f t="shared" si="24"/>
        <v>-0.91899386017033113</v>
      </c>
      <c r="T21" s="11">
        <f t="shared" si="25"/>
        <v>-0.26407869545124463</v>
      </c>
      <c r="U21" s="11">
        <f>'OddsRatio_working_3-way'!S21-'OddsRatio_working_3-way'!R21^2/3</f>
        <v>-0.91899386017033113</v>
      </c>
      <c r="V21" s="11">
        <f>'OddsRatio_working_3-way'!S21*'OddsRatio_working_3-way'!R21/3-2*'OddsRatio_working_3-way'!R21^3/27-'OddsRatio_working_3-way'!T21</f>
        <v>0.26407869545124463</v>
      </c>
      <c r="W21" s="11">
        <f>'OddsRatio_working_3-way'!V21^2+4*'OddsRatio_working_3-way'!U21^3/27</f>
        <v>-4.5245554123120924E-2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0.16954579876419243</v>
      </c>
      <c r="Y21" s="11">
        <f>IF('OddsRatio_working_3-way'!W21&gt;=0,IF('OddsRatio_working_3-way'!V21+SQRT('OddsRatio_working_3-way'!W21)&gt;0,0,PI()),ACOS('OddsRatio_working_3-way'!V21/(2*'OddsRatio_working_3-way'!X21)))</f>
        <v>0.6780732917740111</v>
      </c>
      <c r="Z21" s="11">
        <f>'OddsRatio_working_3-way'!X21^(1/3)*COS('OddsRatio_working_3-way'!Y21/3)</f>
        <v>0.53939448917696631</v>
      </c>
      <c r="AA21" s="11">
        <f>'OddsRatio_working_3-way'!X21^(1/3)*COS(('OddsRatio_working_3-way'!Y21+2*PI())/3)</f>
        <v>-0.37711537074381352</v>
      </c>
      <c r="AB21" s="11">
        <f>'OddsRatio_working_3-way'!X21^(1/3)*COS(('OddsRatio_working_3-way'!Y21+4*PI())/3)</f>
        <v>-0.16227911843315271</v>
      </c>
      <c r="AC21" s="11">
        <f>'OddsRatio_working_3-way'!X21^(1/3)*SIN('OddsRatio_working_3-way'!Y21/3)</f>
        <v>0.12403576810325045</v>
      </c>
      <c r="AD21" s="11">
        <f>'OddsRatio_working_3-way'!X21^(1/3)*SIN(('OddsRatio_working_3-way'!Y21+2*PI())/3)</f>
        <v>0.40511144623695816</v>
      </c>
      <c r="AE21" s="11">
        <f>'OddsRatio_working_3-way'!X21^(1/3)*SIN(('OddsRatio_working_3-way'!Y21+4*PI())/3)</f>
        <v>-0.5291472143402085</v>
      </c>
      <c r="AF21" s="11">
        <f>-'OddsRatio_working_3-way'!U21/(3*'OddsRatio_working_3-way'!X21^(1/3))*COS(('OddsRatio_working_3-way'!Y21)/3)</f>
        <v>0.5393944891769662</v>
      </c>
      <c r="AG21" s="11">
        <f>-'OddsRatio_working_3-way'!U21/(3*'OddsRatio_working_3-way'!X21^(1/3))*COS(('OddsRatio_working_3-way'!Y21+2*PI())/3)</f>
        <v>-0.37711537074381346</v>
      </c>
      <c r="AH21" s="11">
        <f>-'OddsRatio_working_3-way'!U21/(3*'OddsRatio_working_3-way'!X21^(1/3))*COS(('OddsRatio_working_3-way'!Y21+4*PI())/3)</f>
        <v>-0.16227911843315268</v>
      </c>
      <c r="AI21" s="11">
        <f>'OddsRatio_working_3-way'!U21/(3*'OddsRatio_working_3-way'!X21^(1/3))*SIN(('OddsRatio_working_3-way'!Y21)/3)</f>
        <v>-0.12403576810325043</v>
      </c>
      <c r="AJ21" s="11">
        <f>'OddsRatio_working_3-way'!U21/(3*'OddsRatio_working_3-way'!X21^(1/3))*SIN(('OddsRatio_working_3-way'!Y21+2*PI())/3)</f>
        <v>-0.40511144623695805</v>
      </c>
      <c r="AK21" s="11">
        <f>'OddsRatio_working_3-way'!U21/(3*'OddsRatio_working_3-way'!X21^(1/3))*SIN(('OddsRatio_working_3-way'!Y21+4*PI())/3)</f>
        <v>0.52914721434020839</v>
      </c>
      <c r="AL21" s="11">
        <f>'OddsRatio_working_3-way'!Z21+'OddsRatio_working_3-way'!AF21</f>
        <v>1.0787889783539324</v>
      </c>
      <c r="AM21" s="11">
        <f>'OddsRatio_working_3-way'!AA21+'OddsRatio_working_3-way'!AG21</f>
        <v>-0.75423074148762703</v>
      </c>
      <c r="AN21" s="11">
        <f>'OddsRatio_working_3-way'!AB21+'OddsRatio_working_3-way'!AH21</f>
        <v>-0.32455823686630536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1.0787889783539324</v>
      </c>
      <c r="AS21" s="11">
        <f>IF(('OddsRatio_working_3-way'!X21=0),IF(Q21&gt;0,-Q21^(1/3),(-Q21)^(1/3)),'OddsRatio_working_3-way'!AM21-'OddsRatio_working_3-way'!R21/3)</f>
        <v>-0.75423074148762703</v>
      </c>
      <c r="AT21" s="11">
        <f>IF(('OddsRatio_working_3-way'!X21=0),IF(Q21&gt;0,-Q21^(1/3),(-Q21)^(1/3)),'OddsRatio_working_3-way'!AN21-'OddsRatio_working_3-way'!R21/3)</f>
        <v>-0.32455823686630536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5.91</v>
      </c>
      <c r="B22" s="4">
        <f>IF('True_Odds_Calculator_3-way'!B23="","",'True_Odds_Calculator_3-way'!B23)</f>
        <v>4</v>
      </c>
      <c r="C22" s="4">
        <f>IF('True_Odds_Calculator_3-way'!C23="","",'True_Odds_Calculator_3-way'!C23)</f>
        <v>1.58</v>
      </c>
      <c r="D22" s="9">
        <f t="shared" si="13"/>
        <v>0.15639776250341672</v>
      </c>
      <c r="E22" s="9">
        <f t="shared" si="14"/>
        <v>0.23279122738145597</v>
      </c>
      <c r="F22" s="9">
        <f t="shared" si="15"/>
        <v>0.6108110101151274</v>
      </c>
      <c r="G22" s="9">
        <f t="shared" si="16"/>
        <v>1.098564840334213</v>
      </c>
      <c r="H22" s="9">
        <f t="shared" si="17"/>
        <v>6.3939533660409857</v>
      </c>
      <c r="I22" s="9">
        <f t="shared" si="18"/>
        <v>4.2956945210026394</v>
      </c>
      <c r="J22" s="9">
        <f t="shared" si="19"/>
        <v>1.6371676073938437</v>
      </c>
      <c r="K22" s="11">
        <f t="shared" si="20"/>
        <v>0.16920473773265651</v>
      </c>
      <c r="L22" s="11">
        <f t="shared" si="21"/>
        <v>0.25</v>
      </c>
      <c r="M22" s="11">
        <f t="shared" si="22"/>
        <v>0.63291139240506322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-0.22873160701664219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0.22730193407440721</v>
      </c>
      <c r="Q22" s="11">
        <f>2*'OddsRatio_working_3-way'!K22*'OddsRatio_working_3-way'!L22*'OddsRatio_working_3-way'!M22</f>
        <v>5.3545803079954588E-2</v>
      </c>
      <c r="R22" s="11">
        <f t="shared" si="23"/>
        <v>0</v>
      </c>
      <c r="S22" s="11">
        <f t="shared" si="24"/>
        <v>-0.99374956106468071</v>
      </c>
      <c r="T22" s="11">
        <f t="shared" si="25"/>
        <v>-0.23409883652878227</v>
      </c>
      <c r="U22" s="11">
        <f>'OddsRatio_working_3-way'!S22-'OddsRatio_working_3-way'!R22^2/3</f>
        <v>-0.99374956106468071</v>
      </c>
      <c r="V22" s="11">
        <f>'OddsRatio_working_3-way'!S22*'OddsRatio_working_3-way'!R22/3-2*'OddsRatio_working_3-way'!R22^3/27-'OddsRatio_working_3-way'!T22</f>
        <v>0.23409883652878227</v>
      </c>
      <c r="W22" s="11">
        <f>'OddsRatio_working_3-way'!V22^2+4*'OddsRatio_working_3-way'!U22^3/27</f>
        <v>-9.058523739700057E-2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0.19064856586211848</v>
      </c>
      <c r="Y22" s="11">
        <f>IF('OddsRatio_working_3-way'!W22&gt;=0,IF('OddsRatio_working_3-way'!V22+SQRT('OddsRatio_working_3-way'!W22)&gt;0,0,PI()),ACOS('OddsRatio_working_3-way'!V22/(2*'OddsRatio_working_3-way'!X22)))</f>
        <v>0.90973640727212735</v>
      </c>
      <c r="Z22" s="11">
        <f>'OddsRatio_working_3-way'!X22^(1/3)*COS('OddsRatio_working_3-way'!Y22/3)</f>
        <v>0.54928242016710649</v>
      </c>
      <c r="AA22" s="11">
        <f>'OddsRatio_working_3-way'!X22^(1/3)*COS(('OddsRatio_working_3-way'!Y22+2*PI())/3)</f>
        <v>-0.42348343338626704</v>
      </c>
      <c r="AB22" s="11">
        <f>'OddsRatio_working_3-way'!X22^(1/3)*COS(('OddsRatio_working_3-way'!Y22+4*PI())/3)</f>
        <v>-0.12579898678083934</v>
      </c>
      <c r="AC22" s="11">
        <f>'OddsRatio_working_3-way'!X22^(1/3)*SIN('OddsRatio_working_3-way'!Y22/3)</f>
        <v>0.17186819538120837</v>
      </c>
      <c r="AD22" s="11">
        <f>'OddsRatio_working_3-way'!X22^(1/3)*SIN(('OddsRatio_working_3-way'!Y22+2*PI())/3)</f>
        <v>0.38975843202630789</v>
      </c>
      <c r="AE22" s="11">
        <f>'OddsRatio_working_3-way'!X22^(1/3)*SIN(('OddsRatio_working_3-way'!Y22+4*PI())/3)</f>
        <v>-0.56162662740751623</v>
      </c>
      <c r="AF22" s="11">
        <f>-'OddsRatio_working_3-way'!U22/(3*'OddsRatio_working_3-way'!X22^(1/3))*COS(('OddsRatio_working_3-way'!Y22)/3)</f>
        <v>0.54928242016710649</v>
      </c>
      <c r="AG22" s="11">
        <f>-'OddsRatio_working_3-way'!U22/(3*'OddsRatio_working_3-way'!X22^(1/3))*COS(('OddsRatio_working_3-way'!Y22+2*PI())/3)</f>
        <v>-0.42348343338626704</v>
      </c>
      <c r="AH22" s="11">
        <f>-'OddsRatio_working_3-way'!U22/(3*'OddsRatio_working_3-way'!X22^(1/3))*COS(('OddsRatio_working_3-way'!Y22+4*PI())/3)</f>
        <v>-0.12579898678083934</v>
      </c>
      <c r="AI22" s="11">
        <f>'OddsRatio_working_3-way'!U22/(3*'OddsRatio_working_3-way'!X22^(1/3))*SIN(('OddsRatio_working_3-way'!Y22)/3)</f>
        <v>-0.17186819538120837</v>
      </c>
      <c r="AJ22" s="11">
        <f>'OddsRatio_working_3-way'!U22/(3*'OddsRatio_working_3-way'!X22^(1/3))*SIN(('OddsRatio_working_3-way'!Y22+2*PI())/3)</f>
        <v>-0.38975843202630789</v>
      </c>
      <c r="AK22" s="11">
        <f>'OddsRatio_working_3-way'!U22/(3*'OddsRatio_working_3-way'!X22^(1/3))*SIN(('OddsRatio_working_3-way'!Y22+4*PI())/3)</f>
        <v>0.56162662740751623</v>
      </c>
      <c r="AL22" s="11">
        <f>'OddsRatio_working_3-way'!Z22+'OddsRatio_working_3-way'!AF22</f>
        <v>1.098564840334213</v>
      </c>
      <c r="AM22" s="11">
        <f>'OddsRatio_working_3-way'!AA22+'OddsRatio_working_3-way'!AG22</f>
        <v>-0.84696686677253408</v>
      </c>
      <c r="AN22" s="11">
        <f>'OddsRatio_working_3-way'!AB22+'OddsRatio_working_3-way'!AH22</f>
        <v>-0.25159797356167868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1.098564840334213</v>
      </c>
      <c r="AS22" s="11">
        <f>IF(('OddsRatio_working_3-way'!X22=0),IF(Q22&gt;0,-Q22^(1/3),(-Q22)^(1/3)),'OddsRatio_working_3-way'!AM22-'OddsRatio_working_3-way'!R22/3)</f>
        <v>-0.84696686677253408</v>
      </c>
      <c r="AT22" s="11">
        <f>IF(('OddsRatio_working_3-way'!X22=0),IF(Q22&gt;0,-Q22^(1/3),(-Q22)^(1/3)),'OddsRatio_working_3-way'!AN22-'OddsRatio_working_3-way'!R22/3)</f>
        <v>-0.25159797356167868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1.66</v>
      </c>
      <c r="B23" s="4">
        <f>IF('True_Odds_Calculator_3-way'!B24="","",'True_Odds_Calculator_3-way'!B24)</f>
        <v>4.1399999999999997</v>
      </c>
      <c r="C23" s="4">
        <f>IF('True_Odds_Calculator_3-way'!C24="","",'True_Odds_Calculator_3-way'!C24)</f>
        <v>5.37</v>
      </c>
      <c r="D23" s="9">
        <f t="shared" si="13"/>
        <v>0.58967480602392242</v>
      </c>
      <c r="E23" s="9">
        <f t="shared" si="14"/>
        <v>0.23198847665974967</v>
      </c>
      <c r="F23" s="9">
        <f t="shared" si="15"/>
        <v>0.17833671731632808</v>
      </c>
      <c r="G23" s="9">
        <f t="shared" si="16"/>
        <v>1.0543181309538125</v>
      </c>
      <c r="H23" s="9">
        <f t="shared" si="17"/>
        <v>1.6958499664295157</v>
      </c>
      <c r="I23" s="9">
        <f t="shared" si="18"/>
        <v>4.3105589311949712</v>
      </c>
      <c r="J23" s="9">
        <f t="shared" si="19"/>
        <v>5.6073702322681616</v>
      </c>
      <c r="K23" s="11">
        <f t="shared" si="20"/>
        <v>0.60240963855421692</v>
      </c>
      <c r="L23" s="11">
        <f t="shared" si="21"/>
        <v>0.24154589371980678</v>
      </c>
      <c r="M23" s="11">
        <f t="shared" si="22"/>
        <v>0.18621973929236499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-0.24539872712451294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0.22138048862386098</v>
      </c>
      <c r="Q23" s="11">
        <f>2*'OddsRatio_working_3-way'!K23*'OddsRatio_working_3-way'!L23*'OddsRatio_working_3-way'!M23</f>
        <v>5.419351006704063E-2</v>
      </c>
      <c r="R23" s="11">
        <f t="shared" si="23"/>
        <v>0</v>
      </c>
      <c r="S23" s="11">
        <f t="shared" si="24"/>
        <v>-0.90212565981051185</v>
      </c>
      <c r="T23" s="11">
        <f t="shared" si="25"/>
        <v>-0.22083859481285478</v>
      </c>
      <c r="U23" s="11">
        <f>'OddsRatio_working_3-way'!S23-'OddsRatio_working_3-way'!R23^2/3</f>
        <v>-0.90212565981051185</v>
      </c>
      <c r="V23" s="11">
        <f>'OddsRatio_working_3-way'!S23*'OddsRatio_working_3-way'!R23/3-2*'OddsRatio_working_3-way'!R23^3/27-'OddsRatio_working_3-way'!T23</f>
        <v>0.22083859481285478</v>
      </c>
      <c r="W23" s="11">
        <f>'OddsRatio_working_3-way'!V23^2+4*'OddsRatio_working_3-way'!U23^3/27</f>
        <v>-5.9997361367630279E-2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0.16489924675885162</v>
      </c>
      <c r="Y23" s="11">
        <f>IF('OddsRatio_working_3-way'!W23&gt;=0,IF('OddsRatio_working_3-way'!V23+SQRT('OddsRatio_working_3-way'!W23)&gt;0,0,PI()),ACOS('OddsRatio_working_3-way'!V23/(2*'OddsRatio_working_3-way'!X23)))</f>
        <v>0.83710367967563082</v>
      </c>
      <c r="Z23" s="11">
        <f>'OddsRatio_working_3-way'!X23^(1/3)*COS('OddsRatio_working_3-way'!Y23/3)</f>
        <v>0.52715906547690627</v>
      </c>
      <c r="AA23" s="11">
        <f>'OddsRatio_working_3-way'!X23^(1/3)*COS(('OddsRatio_working_3-way'!Y23+2*PI())/3)</f>
        <v>-0.3943805446487747</v>
      </c>
      <c r="AB23" s="11">
        <f>'OddsRatio_working_3-way'!X23^(1/3)*COS(('OddsRatio_working_3-way'!Y23+4*PI())/3)</f>
        <v>-0.13277852082813169</v>
      </c>
      <c r="AC23" s="11">
        <f>'OddsRatio_working_3-way'!X23^(1/3)*SIN('OddsRatio_working_3-way'!Y23/3)</f>
        <v>0.15103599887339922</v>
      </c>
      <c r="AD23" s="11">
        <f>'OddsRatio_working_3-way'!X23^(1/3)*SIN(('OddsRatio_working_3-way'!Y23+2*PI())/3)</f>
        <v>0.38101514310156548</v>
      </c>
      <c r="AE23" s="11">
        <f>'OddsRatio_working_3-way'!X23^(1/3)*SIN(('OddsRatio_working_3-way'!Y23+4*PI())/3)</f>
        <v>-0.53205114197496461</v>
      </c>
      <c r="AF23" s="11">
        <f>-'OddsRatio_working_3-way'!U23/(3*'OddsRatio_working_3-way'!X23^(1/3))*COS(('OddsRatio_working_3-way'!Y23)/3)</f>
        <v>0.52715906547690639</v>
      </c>
      <c r="AG23" s="11">
        <f>-'OddsRatio_working_3-way'!U23/(3*'OddsRatio_working_3-way'!X23^(1/3))*COS(('OddsRatio_working_3-way'!Y23+2*PI())/3)</f>
        <v>-0.39438054464877476</v>
      </c>
      <c r="AH23" s="11">
        <f>-'OddsRatio_working_3-way'!U23/(3*'OddsRatio_working_3-way'!X23^(1/3))*COS(('OddsRatio_working_3-way'!Y23+4*PI())/3)</f>
        <v>-0.13277852082813171</v>
      </c>
      <c r="AI23" s="11">
        <f>'OddsRatio_working_3-way'!U23/(3*'OddsRatio_working_3-way'!X23^(1/3))*SIN(('OddsRatio_working_3-way'!Y23)/3)</f>
        <v>-0.15103599887339925</v>
      </c>
      <c r="AJ23" s="11">
        <f>'OddsRatio_working_3-way'!U23/(3*'OddsRatio_working_3-way'!X23^(1/3))*SIN(('OddsRatio_working_3-way'!Y23+2*PI())/3)</f>
        <v>-0.38101514310156553</v>
      </c>
      <c r="AK23" s="11">
        <f>'OddsRatio_working_3-way'!U23/(3*'OddsRatio_working_3-way'!X23^(1/3))*SIN(('OddsRatio_working_3-way'!Y23+4*PI())/3)</f>
        <v>0.53205114197496473</v>
      </c>
      <c r="AL23" s="11">
        <f>'OddsRatio_working_3-way'!Z23+'OddsRatio_working_3-way'!AF23</f>
        <v>1.0543181309538125</v>
      </c>
      <c r="AM23" s="11">
        <f>'OddsRatio_working_3-way'!AA23+'OddsRatio_working_3-way'!AG23</f>
        <v>-0.7887610892975494</v>
      </c>
      <c r="AN23" s="11">
        <f>'OddsRatio_working_3-way'!AB23+'OddsRatio_working_3-way'!AH23</f>
        <v>-0.26555704165626337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1.0543181309538125</v>
      </c>
      <c r="AS23" s="11">
        <f>IF(('OddsRatio_working_3-way'!X23=0),IF(Q23&gt;0,-Q23^(1/3),(-Q23)^(1/3)),'OddsRatio_working_3-way'!AM23-'OddsRatio_working_3-way'!R23/3)</f>
        <v>-0.7887610892975494</v>
      </c>
      <c r="AT23" s="11">
        <f>IF(('OddsRatio_working_3-way'!X23=0),IF(Q23&gt;0,-Q23^(1/3),(-Q23)^(1/3)),'OddsRatio_working_3-way'!AN23-'OddsRatio_working_3-way'!R23/3)</f>
        <v>-0.26555704165626337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1.88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4.6900000000000004</v>
      </c>
      <c r="D24" s="9">
        <f t="shared" si="13"/>
        <v>0.51779101457938526</v>
      </c>
      <c r="E24" s="9">
        <f t="shared" si="14"/>
        <v>0.27833667447968946</v>
      </c>
      <c r="F24" s="9">
        <f t="shared" si="15"/>
        <v>0.20387231094092526</v>
      </c>
      <c r="G24" s="9">
        <f t="shared" si="16"/>
        <v>1.0582739768184564</v>
      </c>
      <c r="H24" s="9">
        <f t="shared" si="17"/>
        <v>1.9312810996002419</v>
      </c>
      <c r="I24" s="9">
        <f t="shared" si="18"/>
        <v>3.5927712432052181</v>
      </c>
      <c r="J24" s="9">
        <f t="shared" si="19"/>
        <v>4.9050309744601046</v>
      </c>
      <c r="K24" s="11">
        <f t="shared" si="20"/>
        <v>0.53191489361702127</v>
      </c>
      <c r="L24" s="11">
        <f t="shared" si="21"/>
        <v>0.28985507246376813</v>
      </c>
      <c r="M24" s="11">
        <f t="shared" si="22"/>
        <v>0.21321961620469082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-0.26153230148977591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0.23077423770535455</v>
      </c>
      <c r="Q24" s="11">
        <f>2*'OddsRatio_working_3-way'!K24*'OddsRatio_working_3-way'!L24*'OddsRatio_working_3-way'!M24</f>
        <v>6.5747646069901577E-2</v>
      </c>
      <c r="R24" s="11">
        <f t="shared" si="23"/>
        <v>0</v>
      </c>
      <c r="S24" s="11">
        <f t="shared" si="24"/>
        <v>-0.88239286845558618</v>
      </c>
      <c r="T24" s="11">
        <f t="shared" si="25"/>
        <v>-0.25139397961697613</v>
      </c>
      <c r="U24" s="11">
        <f>'OddsRatio_working_3-way'!S24-'OddsRatio_working_3-way'!R24^2/3</f>
        <v>-0.88239286845558618</v>
      </c>
      <c r="V24" s="11">
        <f>'OddsRatio_working_3-way'!S24*'OddsRatio_working_3-way'!R24/3-2*'OddsRatio_working_3-way'!R24^3/27-'OddsRatio_working_3-way'!T24</f>
        <v>0.25139397961697613</v>
      </c>
      <c r="W24" s="11">
        <f>'OddsRatio_working_3-way'!V24^2+4*'OddsRatio_working_3-way'!U24^3/27</f>
        <v>-3.85856954361153E-2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0.15951851649869359</v>
      </c>
      <c r="Y24" s="11">
        <f>IF('OddsRatio_working_3-way'!W24&gt;=0,IF('OddsRatio_working_3-way'!V24+SQRT('OddsRatio_working_3-way'!W24)&gt;0,0,PI()),ACOS('OddsRatio_working_3-way'!V24/(2*'OddsRatio_working_3-way'!X24)))</f>
        <v>0.66327924914440362</v>
      </c>
      <c r="Z24" s="11">
        <f>'OddsRatio_working_3-way'!X24^(1/3)*COS('OddsRatio_working_3-way'!Y24/3)</f>
        <v>0.52913698840922818</v>
      </c>
      <c r="AA24" s="11">
        <f>'OddsRatio_working_3-way'!X24^(1/3)*COS(('OddsRatio_working_3-way'!Y24+2*PI())/3)</f>
        <v>-0.36756729389085202</v>
      </c>
      <c r="AB24" s="11">
        <f>'OddsRatio_working_3-way'!X24^(1/3)*COS(('OddsRatio_working_3-way'!Y24+4*PI())/3)</f>
        <v>-0.16156969451837605</v>
      </c>
      <c r="AC24" s="11">
        <f>'OddsRatio_working_3-way'!X24^(1/3)*SIN('OddsRatio_working_3-way'!Y24/3)</f>
        <v>0.11893276945011561</v>
      </c>
      <c r="AD24" s="11">
        <f>'OddsRatio_working_3-way'!X24^(1/3)*SIN(('OddsRatio_working_3-way'!Y24+2*PI())/3)</f>
        <v>0.39877968931932589</v>
      </c>
      <c r="AE24" s="11">
        <f>'OddsRatio_working_3-way'!X24^(1/3)*SIN(('OddsRatio_working_3-way'!Y24+4*PI())/3)</f>
        <v>-0.51771245876944161</v>
      </c>
      <c r="AF24" s="11">
        <f>-'OddsRatio_working_3-way'!U24/(3*'OddsRatio_working_3-way'!X24^(1/3))*COS(('OddsRatio_working_3-way'!Y24)/3)</f>
        <v>0.52913698840922818</v>
      </c>
      <c r="AG24" s="11">
        <f>-'OddsRatio_working_3-way'!U24/(3*'OddsRatio_working_3-way'!X24^(1/3))*COS(('OddsRatio_working_3-way'!Y24+2*PI())/3)</f>
        <v>-0.36756729389085202</v>
      </c>
      <c r="AH24" s="11">
        <f>-'OddsRatio_working_3-way'!U24/(3*'OddsRatio_working_3-way'!X24^(1/3))*COS(('OddsRatio_working_3-way'!Y24+4*PI())/3)</f>
        <v>-0.16156969451837605</v>
      </c>
      <c r="AI24" s="11">
        <f>'OddsRatio_working_3-way'!U24/(3*'OddsRatio_working_3-way'!X24^(1/3))*SIN(('OddsRatio_working_3-way'!Y24)/3)</f>
        <v>-0.11893276945011561</v>
      </c>
      <c r="AJ24" s="11">
        <f>'OddsRatio_working_3-way'!U24/(3*'OddsRatio_working_3-way'!X24^(1/3))*SIN(('OddsRatio_working_3-way'!Y24+2*PI())/3)</f>
        <v>-0.39877968931932589</v>
      </c>
      <c r="AK24" s="11">
        <f>'OddsRatio_working_3-way'!U24/(3*'OddsRatio_working_3-way'!X24^(1/3))*SIN(('OddsRatio_working_3-way'!Y24+4*PI())/3)</f>
        <v>0.51771245876944161</v>
      </c>
      <c r="AL24" s="11">
        <f>'OddsRatio_working_3-way'!Z24+'OddsRatio_working_3-way'!AF24</f>
        <v>1.0582739768184564</v>
      </c>
      <c r="AM24" s="11">
        <f>'OddsRatio_working_3-way'!AA24+'OddsRatio_working_3-way'!AG24</f>
        <v>-0.73513458778170404</v>
      </c>
      <c r="AN24" s="11">
        <f>'OddsRatio_working_3-way'!AB24+'OddsRatio_working_3-way'!AH24</f>
        <v>-0.3231393890367521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1.0582739768184564</v>
      </c>
      <c r="AS24" s="11">
        <f>IF(('OddsRatio_working_3-way'!X24=0),IF(Q24&gt;0,-Q24^(1/3),(-Q24)^(1/3)),'OddsRatio_working_3-way'!AM24-'OddsRatio_working_3-way'!R24/3)</f>
        <v>-0.73513458778170404</v>
      </c>
      <c r="AT24" s="11">
        <f>IF(('OddsRatio_working_3-way'!X24=0),IF(Q24&gt;0,-Q24^(1/3),(-Q24)^(1/3)),'OddsRatio_working_3-way'!AN24-'OddsRatio_working_3-way'!R24/3)</f>
        <v>-0.3231393890367521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6.59</v>
      </c>
      <c r="D25" s="9">
        <f t="shared" si="13"/>
        <v>0.63293452062028355</v>
      </c>
      <c r="E25" s="9">
        <f t="shared" si="14"/>
        <v>0.22655189333019782</v>
      </c>
      <c r="F25" s="9">
        <f t="shared" si="15"/>
        <v>0.14051358604951847</v>
      </c>
      <c r="G25" s="9">
        <f t="shared" si="16"/>
        <v>1.0942306883647472</v>
      </c>
      <c r="H25" s="9">
        <f t="shared" si="17"/>
        <v>1.5799422648333161</v>
      </c>
      <c r="I25" s="9">
        <f t="shared" si="18"/>
        <v>4.4139997476980115</v>
      </c>
      <c r="J25" s="9">
        <f t="shared" si="19"/>
        <v>7.1167495479589391</v>
      </c>
      <c r="K25" s="11">
        <f t="shared" si="20"/>
        <v>0.65359477124183007</v>
      </c>
      <c r="L25" s="11">
        <f t="shared" si="21"/>
        <v>0.24271844660194175</v>
      </c>
      <c r="M25" s="11">
        <f t="shared" si="22"/>
        <v>0.15174506828528073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-0.22251956898969782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0.2224323292969087</v>
      </c>
      <c r="Q25" s="11">
        <f>2*'OddsRatio_working_3-way'!K25*'OddsRatio_working_3-way'!L25*'OddsRatio_working_3-way'!M25</f>
        <v>4.8145525821841721E-2</v>
      </c>
      <c r="R25" s="11">
        <f t="shared" si="23"/>
        <v>0</v>
      </c>
      <c r="S25" s="11">
        <f t="shared" si="24"/>
        <v>-0.99960794597443625</v>
      </c>
      <c r="T25" s="11">
        <f t="shared" si="25"/>
        <v>-0.21636535627152303</v>
      </c>
      <c r="U25" s="11">
        <f>'OddsRatio_working_3-way'!S25-'OddsRatio_working_3-way'!R25^2/3</f>
        <v>-0.99960794597443625</v>
      </c>
      <c r="V25" s="11">
        <f>'OddsRatio_working_3-way'!S25*'OddsRatio_working_3-way'!R25/3-2*'OddsRatio_working_3-way'!R25^3/27-'OddsRatio_working_3-way'!T25</f>
        <v>0.21636535627152303</v>
      </c>
      <c r="W25" s="11">
        <f>'OddsRatio_working_3-way'!V25^2+4*'OddsRatio_working_3-way'!U25^3/27</f>
        <v>-0.10116000282507089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0.19233692457480309</v>
      </c>
      <c r="Y25" s="11">
        <f>IF('OddsRatio_working_3-way'!W25&gt;=0,IF('OddsRatio_working_3-way'!V25+SQRT('OddsRatio_working_3-way'!W25)&gt;0,0,PI()),ACOS('OddsRatio_working_3-way'!V25/(2*'OddsRatio_working_3-way'!X25)))</f>
        <v>0.97343293417499122</v>
      </c>
      <c r="Z25" s="11">
        <f>'OddsRatio_working_3-way'!X25^(1/3)*COS('OddsRatio_working_3-way'!Y25/3)</f>
        <v>0.54711534418237362</v>
      </c>
      <c r="AA25" s="11">
        <f>'OddsRatio_working_3-way'!X25^(1/3)*COS(('OddsRatio_working_3-way'!Y25+2*PI())/3)</f>
        <v>-0.43293328695670258</v>
      </c>
      <c r="AB25" s="11">
        <f>'OddsRatio_working_3-way'!X25^(1/3)*COS(('OddsRatio_working_3-way'!Y25+4*PI())/3)</f>
        <v>-0.11418205722567137</v>
      </c>
      <c r="AC25" s="11">
        <f>'OddsRatio_working_3-way'!X25^(1/3)*SIN('OddsRatio_working_3-way'!Y25/3)</f>
        <v>0.18403110828973535</v>
      </c>
      <c r="AD25" s="11">
        <f>'OddsRatio_working_3-way'!X25^(1/3)*SIN(('OddsRatio_working_3-way'!Y25+2*PI())/3)</f>
        <v>0.38180023271733454</v>
      </c>
      <c r="AE25" s="11">
        <f>'OddsRatio_working_3-way'!X25^(1/3)*SIN(('OddsRatio_working_3-way'!Y25+4*PI())/3)</f>
        <v>-0.56583134100706978</v>
      </c>
      <c r="AF25" s="11">
        <f>-'OddsRatio_working_3-way'!U25/(3*'OddsRatio_working_3-way'!X25^(1/3))*COS(('OddsRatio_working_3-way'!Y25)/3)</f>
        <v>0.54711534418237362</v>
      </c>
      <c r="AG25" s="11">
        <f>-'OddsRatio_working_3-way'!U25/(3*'OddsRatio_working_3-way'!X25^(1/3))*COS(('OddsRatio_working_3-way'!Y25+2*PI())/3)</f>
        <v>-0.43293328695670258</v>
      </c>
      <c r="AH25" s="11">
        <f>-'OddsRatio_working_3-way'!U25/(3*'OddsRatio_working_3-way'!X25^(1/3))*COS(('OddsRatio_working_3-way'!Y25+4*PI())/3)</f>
        <v>-0.11418205722567137</v>
      </c>
      <c r="AI25" s="11">
        <f>'OddsRatio_working_3-way'!U25/(3*'OddsRatio_working_3-way'!X25^(1/3))*SIN(('OddsRatio_working_3-way'!Y25)/3)</f>
        <v>-0.18403110828973535</v>
      </c>
      <c r="AJ25" s="11">
        <f>'OddsRatio_working_3-way'!U25/(3*'OddsRatio_working_3-way'!X25^(1/3))*SIN(('OddsRatio_working_3-way'!Y25+2*PI())/3)</f>
        <v>-0.38180023271733454</v>
      </c>
      <c r="AK25" s="11">
        <f>'OddsRatio_working_3-way'!U25/(3*'OddsRatio_working_3-way'!X25^(1/3))*SIN(('OddsRatio_working_3-way'!Y25+4*PI())/3)</f>
        <v>0.56583134100706978</v>
      </c>
      <c r="AL25" s="11">
        <f>'OddsRatio_working_3-way'!Z25+'OddsRatio_working_3-way'!AF25</f>
        <v>1.0942306883647472</v>
      </c>
      <c r="AM25" s="11">
        <f>'OddsRatio_working_3-way'!AA25+'OddsRatio_working_3-way'!AG25</f>
        <v>-0.86586657391340516</v>
      </c>
      <c r="AN25" s="11">
        <f>'OddsRatio_working_3-way'!AB25+'OddsRatio_working_3-way'!AH25</f>
        <v>-0.22836411445134275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1.0942306883647472</v>
      </c>
      <c r="AS25" s="11">
        <f>IF(('OddsRatio_working_3-way'!X25=0),IF(Q25&gt;0,-Q25^(1/3),(-Q25)^(1/3)),'OddsRatio_working_3-way'!AM25-'OddsRatio_working_3-way'!R25/3)</f>
        <v>-0.86586657391340516</v>
      </c>
      <c r="AT25" s="11">
        <f>IF(('OddsRatio_working_3-way'!X25=0),IF(Q25&gt;0,-Q25^(1/3),(-Q25)^(1/3)),'OddsRatio_working_3-way'!AN25-'OddsRatio_working_3-way'!R25/3)</f>
        <v>-0.22836411445134275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2.04</v>
      </c>
      <c r="B26" s="4">
        <f>IF('True_Odds_Calculator_3-way'!B27="","",'True_Odds_Calculator_3-way'!B27)</f>
        <v>3.12</v>
      </c>
      <c r="C26" s="4">
        <f>IF('True_Odds_Calculator_3-way'!C27="","",'True_Odds_Calculator_3-way'!C27)</f>
        <v>4.26</v>
      </c>
      <c r="D26" s="9">
        <f t="shared" si="13"/>
        <v>0.47249150163768405</v>
      </c>
      <c r="E26" s="9">
        <f t="shared" si="14"/>
        <v>0.30526704348118139</v>
      </c>
      <c r="F26" s="9">
        <f t="shared" si="15"/>
        <v>0.22224145488113425</v>
      </c>
      <c r="G26" s="9">
        <f t="shared" si="16"/>
        <v>1.0735001755708011</v>
      </c>
      <c r="H26" s="9">
        <f t="shared" si="17"/>
        <v>2.1164401825936334</v>
      </c>
      <c r="I26" s="9">
        <f t="shared" si="18"/>
        <v>3.2758203722100987</v>
      </c>
      <c r="J26" s="9">
        <f t="shared" si="19"/>
        <v>4.4996105723608117</v>
      </c>
      <c r="K26" s="11">
        <f t="shared" si="20"/>
        <v>0.49019607843137253</v>
      </c>
      <c r="L26" s="11">
        <f t="shared" si="21"/>
        <v>0.32051282051282048</v>
      </c>
      <c r="M26" s="11">
        <f t="shared" si="22"/>
        <v>0.23474178403755869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-0.26508944735953832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0.23677762907257521</v>
      </c>
      <c r="Q26" s="11">
        <f>2*'OddsRatio_working_3-way'!K26*'OddsRatio_working_3-way'!L26*'OddsRatio_working_3-way'!M26</f>
        <v>7.3762501268715003E-2</v>
      </c>
      <c r="R26" s="11">
        <f t="shared" si="23"/>
        <v>0</v>
      </c>
      <c r="S26" s="11">
        <f t="shared" si="24"/>
        <v>-0.89319899917191325</v>
      </c>
      <c r="T26" s="11">
        <f t="shared" si="25"/>
        <v>-0.27825513992894485</v>
      </c>
      <c r="U26" s="11">
        <f>'OddsRatio_working_3-way'!S26-'OddsRatio_working_3-way'!R26^2/3</f>
        <v>-0.89319899917191325</v>
      </c>
      <c r="V26" s="11">
        <f>'OddsRatio_working_3-way'!S26*'OddsRatio_working_3-way'!R26/3-2*'OddsRatio_working_3-way'!R26^3/27-'OddsRatio_working_3-way'!T26</f>
        <v>0.27825513992894485</v>
      </c>
      <c r="W26" s="11">
        <f>'OddsRatio_working_3-way'!V26^2+4*'OddsRatio_working_3-way'!U26^3/27</f>
        <v>-2.8144171646827879E-2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0.16245775954359995</v>
      </c>
      <c r="Y26" s="11">
        <f>IF('OddsRatio_working_3-way'!W26&gt;=0,IF('OddsRatio_working_3-way'!V26+SQRT('OddsRatio_working_3-way'!W26)&gt;0,0,PI()),ACOS('OddsRatio_working_3-way'!V26/(2*'OddsRatio_working_3-way'!X26)))</f>
        <v>0.54255498595655705</v>
      </c>
      <c r="Z26" s="11">
        <f>'OddsRatio_working_3-way'!X26^(1/3)*COS('OddsRatio_working_3-way'!Y26/3)</f>
        <v>0.53675008778540056</v>
      </c>
      <c r="AA26" s="11">
        <f>'OddsRatio_working_3-way'!X26^(1/3)*COS(('OddsRatio_working_3-way'!Y26+2*PI())/3)</f>
        <v>-0.35337067460247257</v>
      </c>
      <c r="AB26" s="11">
        <f>'OddsRatio_working_3-way'!X26^(1/3)*COS(('OddsRatio_working_3-way'!Y26+4*PI())/3)</f>
        <v>-0.18337941318292805</v>
      </c>
      <c r="AC26" s="11">
        <f>'OddsRatio_working_3-way'!X26^(1/3)*SIN('OddsRatio_working_3-way'!Y26/3)</f>
        <v>9.8144500540458035E-2</v>
      </c>
      <c r="AD26" s="11">
        <f>'OddsRatio_working_3-way'!X26^(1/3)*SIN(('OddsRatio_working_3-way'!Y26+2*PI())/3)</f>
        <v>0.41576696123545531</v>
      </c>
      <c r="AE26" s="11">
        <f>'OddsRatio_working_3-way'!X26^(1/3)*SIN(('OddsRatio_working_3-way'!Y26+4*PI())/3)</f>
        <v>-0.5139114617759134</v>
      </c>
      <c r="AF26" s="11">
        <f>-'OddsRatio_working_3-way'!U26/(3*'OddsRatio_working_3-way'!X26^(1/3))*COS(('OddsRatio_working_3-way'!Y26)/3)</f>
        <v>0.53675008778540056</v>
      </c>
      <c r="AG26" s="11">
        <f>-'OddsRatio_working_3-way'!U26/(3*'OddsRatio_working_3-way'!X26^(1/3))*COS(('OddsRatio_working_3-way'!Y26+2*PI())/3)</f>
        <v>-0.35337067460247257</v>
      </c>
      <c r="AH26" s="11">
        <f>-'OddsRatio_working_3-way'!U26/(3*'OddsRatio_working_3-way'!X26^(1/3))*COS(('OddsRatio_working_3-way'!Y26+4*PI())/3)</f>
        <v>-0.18337941318292805</v>
      </c>
      <c r="AI26" s="11">
        <f>'OddsRatio_working_3-way'!U26/(3*'OddsRatio_working_3-way'!X26^(1/3))*SIN(('OddsRatio_working_3-way'!Y26)/3)</f>
        <v>-9.8144500540458035E-2</v>
      </c>
      <c r="AJ26" s="11">
        <f>'OddsRatio_working_3-way'!U26/(3*'OddsRatio_working_3-way'!X26^(1/3))*SIN(('OddsRatio_working_3-way'!Y26+2*PI())/3)</f>
        <v>-0.41576696123545531</v>
      </c>
      <c r="AK26" s="11">
        <f>'OddsRatio_working_3-way'!U26/(3*'OddsRatio_working_3-way'!X26^(1/3))*SIN(('OddsRatio_working_3-way'!Y26+4*PI())/3)</f>
        <v>0.5139114617759134</v>
      </c>
      <c r="AL26" s="11">
        <f>'OddsRatio_working_3-way'!Z26+'OddsRatio_working_3-way'!AF26</f>
        <v>1.0735001755708011</v>
      </c>
      <c r="AM26" s="11">
        <f>'OddsRatio_working_3-way'!AA26+'OddsRatio_working_3-way'!AG26</f>
        <v>-0.70674134920494514</v>
      </c>
      <c r="AN26" s="11">
        <f>'OddsRatio_working_3-way'!AB26+'OddsRatio_working_3-way'!AH26</f>
        <v>-0.36675882636585611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1.0735001755708011</v>
      </c>
      <c r="AS26" s="11">
        <f>IF(('OddsRatio_working_3-way'!X26=0),IF(Q26&gt;0,-Q26^(1/3),(-Q26)^(1/3)),'OddsRatio_working_3-way'!AM26-'OddsRatio_working_3-way'!R26/3)</f>
        <v>-0.70674134920494514</v>
      </c>
      <c r="AT26" s="11">
        <f>IF(('OddsRatio_working_3-way'!X26=0),IF(Q26&gt;0,-Q26^(1/3),(-Q26)^(1/3)),'OddsRatio_working_3-way'!AN26-'OddsRatio_working_3-way'!R26/3)</f>
        <v>-0.36675882636585611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2.88</v>
      </c>
      <c r="B27" s="4">
        <f>IF('True_Odds_Calculator_3-way'!B28="","",'True_Odds_Calculator_3-way'!B28)</f>
        <v>2.9</v>
      </c>
      <c r="C27" s="4">
        <f>IF('True_Odds_Calculator_3-way'!C28="","",'True_Odds_Calculator_3-way'!C28)</f>
        <v>2.84</v>
      </c>
      <c r="D27" s="9">
        <f t="shared" si="13"/>
        <v>0.33251805074716001</v>
      </c>
      <c r="E27" s="9">
        <f t="shared" si="14"/>
        <v>0.33017353083277751</v>
      </c>
      <c r="F27" s="9">
        <f t="shared" si="15"/>
        <v>0.33730841842006248</v>
      </c>
      <c r="G27" s="9">
        <f t="shared" si="16"/>
        <v>1.0677423052081896</v>
      </c>
      <c r="H27" s="9">
        <f t="shared" si="17"/>
        <v>3.0073555337913964</v>
      </c>
      <c r="I27" s="9">
        <f t="shared" si="18"/>
        <v>3.0287103798955601</v>
      </c>
      <c r="J27" s="9">
        <f t="shared" si="19"/>
        <v>2.9646458415830685</v>
      </c>
      <c r="K27" s="11">
        <f t="shared" si="20"/>
        <v>0.34722222222222221</v>
      </c>
      <c r="L27" s="11">
        <f t="shared" si="21"/>
        <v>0.34482758620689657</v>
      </c>
      <c r="M27" s="11">
        <f t="shared" si="22"/>
        <v>0.35211267605633806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-0.27708974151421939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0.23693405644595547</v>
      </c>
      <c r="Q27" s="11">
        <f>2*'OddsRatio_working_3-way'!K27*'OddsRatio_working_3-way'!L27*'OddsRatio_working_3-way'!M27</f>
        <v>8.4318169553720804E-2</v>
      </c>
      <c r="R27" s="11">
        <f t="shared" si="23"/>
        <v>0</v>
      </c>
      <c r="S27" s="11">
        <f t="shared" si="24"/>
        <v>-0.85508057841180218</v>
      </c>
      <c r="T27" s="11">
        <f t="shared" si="25"/>
        <v>-0.30429913822484062</v>
      </c>
      <c r="U27" s="11">
        <f>'OddsRatio_working_3-way'!S27-'OddsRatio_working_3-way'!R27^2/3</f>
        <v>-0.85508057841180218</v>
      </c>
      <c r="V27" s="11">
        <f>'OddsRatio_working_3-way'!S27*'OddsRatio_working_3-way'!R27/3-2*'OddsRatio_working_3-way'!R27^3/27-'OddsRatio_working_3-way'!T27</f>
        <v>0.30429913822484062</v>
      </c>
      <c r="W27" s="11">
        <f>'OddsRatio_working_3-way'!V27^2+4*'OddsRatio_working_3-way'!U27^3/27</f>
        <v>-2.4716868985960594E-5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0.15216987414840577</v>
      </c>
      <c r="Y27" s="11">
        <f>IF('OddsRatio_working_3-way'!W27&gt;=0,IF('OddsRatio_working_3-way'!V27+SQRT('OddsRatio_working_3-way'!W27)&gt;0,0,PI()),ACOS('OddsRatio_working_3-way'!V27/(2*'OddsRatio_working_3-way'!X27)))</f>
        <v>1.6336437975487117E-2</v>
      </c>
      <c r="Z27" s="11">
        <f>'OddsRatio_working_3-way'!X27^(1/3)*COS('OddsRatio_working_3-way'!Y27/3)</f>
        <v>0.53387115260409479</v>
      </c>
      <c r="AA27" s="11">
        <f>'OddsRatio_working_3-way'!X27^(1/3)*COS(('OddsRatio_working_3-way'!Y27+2*PI())/3)</f>
        <v>-0.26945329666618967</v>
      </c>
      <c r="AB27" s="11">
        <f>'OddsRatio_working_3-way'!X27^(1/3)*COS(('OddsRatio_working_3-way'!Y27+4*PI())/3)</f>
        <v>-0.26441785593790529</v>
      </c>
      <c r="AC27" s="11">
        <f>'OddsRatio_working_3-way'!X27^(1/3)*SIN('OddsRatio_working_3-way'!Y27/3)</f>
        <v>2.9072130599634683E-3</v>
      </c>
      <c r="AD27" s="11">
        <f>'OddsRatio_working_3-way'!X27^(1/3)*SIN(('OddsRatio_working_3-way'!Y27+2*PI())/3)</f>
        <v>0.46089237397284316</v>
      </c>
      <c r="AE27" s="11">
        <f>'OddsRatio_working_3-way'!X27^(1/3)*SIN(('OddsRatio_working_3-way'!Y27+4*PI())/3)</f>
        <v>-0.4637995870328066</v>
      </c>
      <c r="AF27" s="11">
        <f>-'OddsRatio_working_3-way'!U27/(3*'OddsRatio_working_3-way'!X27^(1/3))*COS(('OddsRatio_working_3-way'!Y27)/3)</f>
        <v>0.53387115260409479</v>
      </c>
      <c r="AG27" s="11">
        <f>-'OddsRatio_working_3-way'!U27/(3*'OddsRatio_working_3-way'!X27^(1/3))*COS(('OddsRatio_working_3-way'!Y27+2*PI())/3)</f>
        <v>-0.26945329666618967</v>
      </c>
      <c r="AH27" s="11">
        <f>-'OddsRatio_working_3-way'!U27/(3*'OddsRatio_working_3-way'!X27^(1/3))*COS(('OddsRatio_working_3-way'!Y27+4*PI())/3)</f>
        <v>-0.26441785593790529</v>
      </c>
      <c r="AI27" s="11">
        <f>'OddsRatio_working_3-way'!U27/(3*'OddsRatio_working_3-way'!X27^(1/3))*SIN(('OddsRatio_working_3-way'!Y27)/3)</f>
        <v>-2.9072130599634683E-3</v>
      </c>
      <c r="AJ27" s="11">
        <f>'OddsRatio_working_3-way'!U27/(3*'OddsRatio_working_3-way'!X27^(1/3))*SIN(('OddsRatio_working_3-way'!Y27+2*PI())/3)</f>
        <v>-0.46089237397284316</v>
      </c>
      <c r="AK27" s="11">
        <f>'OddsRatio_working_3-way'!U27/(3*'OddsRatio_working_3-way'!X27^(1/3))*SIN(('OddsRatio_working_3-way'!Y27+4*PI())/3)</f>
        <v>0.4637995870328066</v>
      </c>
      <c r="AL27" s="11">
        <f>'OddsRatio_working_3-way'!Z27+'OddsRatio_working_3-way'!AF27</f>
        <v>1.0677423052081896</v>
      </c>
      <c r="AM27" s="11">
        <f>'OddsRatio_working_3-way'!AA27+'OddsRatio_working_3-way'!AG27</f>
        <v>-0.53890659333237934</v>
      </c>
      <c r="AN27" s="11">
        <f>'OddsRatio_working_3-way'!AB27+'OddsRatio_working_3-way'!AH27</f>
        <v>-0.52883571187581058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1.0677423052081896</v>
      </c>
      <c r="AS27" s="11">
        <f>IF(('OddsRatio_working_3-way'!X27=0),IF(Q27&gt;0,-Q27^(1/3),(-Q27)^(1/3)),'OddsRatio_working_3-way'!AM27-'OddsRatio_working_3-way'!R27/3)</f>
        <v>-0.53890659333237934</v>
      </c>
      <c r="AT27" s="11">
        <f>IF(('OddsRatio_working_3-way'!X27=0),IF(Q27&gt;0,-Q27^(1/3),(-Q27)^(1/3)),'OddsRatio_working_3-way'!AN27-'OddsRatio_working_3-way'!R27/3)</f>
        <v>-0.52883571187581058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1.6</v>
      </c>
      <c r="B28" s="4">
        <f>IF('True_Odds_Calculator_3-way'!B29="","",'True_Odds_Calculator_3-way'!B29)</f>
        <v>3.87</v>
      </c>
      <c r="C28" s="4">
        <f>IF('True_Odds_Calculator_3-way'!C29="","",'True_Odds_Calculator_3-way'!C29)</f>
        <v>6.73</v>
      </c>
      <c r="D28" s="9">
        <f t="shared" si="13"/>
        <v>0.61124532567312129</v>
      </c>
      <c r="E28" s="9">
        <f t="shared" si="14"/>
        <v>0.24738876729120196</v>
      </c>
      <c r="F28" s="9">
        <f t="shared" si="15"/>
        <v>0.14136590703567672</v>
      </c>
      <c r="G28" s="9">
        <f t="shared" si="16"/>
        <v>1.0600072180477635</v>
      </c>
      <c r="H28" s="9">
        <f t="shared" si="17"/>
        <v>1.636004330828658</v>
      </c>
      <c r="I28" s="9">
        <f t="shared" si="18"/>
        <v>4.0422207157970815</v>
      </c>
      <c r="J28" s="9">
        <f t="shared" si="19"/>
        <v>7.0738413594136844</v>
      </c>
      <c r="K28" s="11">
        <f t="shared" si="20"/>
        <v>0.625</v>
      </c>
      <c r="L28" s="11">
        <f t="shared" si="21"/>
        <v>0.25839793281653745</v>
      </c>
      <c r="M28" s="11">
        <f t="shared" si="22"/>
        <v>0.14858841010401189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-0.23677822315905861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0.22077089356539231</v>
      </c>
      <c r="Q28" s="11">
        <f>2*'OddsRatio_working_3-way'!K28*'OddsRatio_working_3-way'!L28*'OddsRatio_working_3-way'!M28</f>
        <v>4.799367251421572E-2</v>
      </c>
      <c r="R28" s="11">
        <f t="shared" si="23"/>
        <v>0</v>
      </c>
      <c r="S28" s="11">
        <f t="shared" si="24"/>
        <v>-0.93239526262128769</v>
      </c>
      <c r="T28" s="11">
        <f t="shared" si="25"/>
        <v>-0.20269462230897559</v>
      </c>
      <c r="U28" s="11">
        <f>'OddsRatio_working_3-way'!S28-'OddsRatio_working_3-way'!R28^2/3</f>
        <v>-0.93239526262128769</v>
      </c>
      <c r="V28" s="11">
        <f>'OddsRatio_working_3-way'!S28*'OddsRatio_working_3-way'!R28/3-2*'OddsRatio_working_3-way'!R28^3/27-'OddsRatio_working_3-way'!T28</f>
        <v>0.20269462230897559</v>
      </c>
      <c r="W28" s="11">
        <f>'OddsRatio_working_3-way'!V28^2+4*'OddsRatio_working_3-way'!U28^3/27</f>
        <v>-7.9002002484857919E-2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0.17326793730941409</v>
      </c>
      <c r="Y28" s="11">
        <f>IF('OddsRatio_working_3-way'!W28&gt;=0,IF('OddsRatio_working_3-way'!V28+SQRT('OddsRatio_working_3-way'!W28)&gt;0,0,PI()),ACOS('OddsRatio_working_3-way'!V28/(2*'OddsRatio_working_3-way'!X28)))</f>
        <v>0.94601896625900905</v>
      </c>
      <c r="Z28" s="11">
        <f>'OddsRatio_working_3-way'!X28^(1/3)*COS('OddsRatio_working_3-way'!Y28/3)</f>
        <v>0.53000360902388177</v>
      </c>
      <c r="AA28" s="11">
        <f>'OddsRatio_working_3-way'!X28^(1/3)*COS(('OddsRatio_working_3-way'!Y28+2*PI())/3)</f>
        <v>-0.41473806088148918</v>
      </c>
      <c r="AB28" s="11">
        <f>'OddsRatio_working_3-way'!X28^(1/3)*COS(('OddsRatio_working_3-way'!Y28+4*PI())/3)</f>
        <v>-0.11526554814239254</v>
      </c>
      <c r="AC28" s="11">
        <f>'OddsRatio_working_3-way'!X28^(1/3)*SIN('OddsRatio_working_3-way'!Y28/3)</f>
        <v>0.17290053584481099</v>
      </c>
      <c r="AD28" s="11">
        <f>'OddsRatio_working_3-way'!X28^(1/3)*SIN(('OddsRatio_working_3-way'!Y28+2*PI())/3)</f>
        <v>0.37254632158971152</v>
      </c>
      <c r="AE28" s="11">
        <f>'OddsRatio_working_3-way'!X28^(1/3)*SIN(('OddsRatio_working_3-way'!Y28+4*PI())/3)</f>
        <v>-0.54544685743452248</v>
      </c>
      <c r="AF28" s="11">
        <f>-'OddsRatio_working_3-way'!U28/(3*'OddsRatio_working_3-way'!X28^(1/3))*COS(('OddsRatio_working_3-way'!Y28)/3)</f>
        <v>0.53000360902388177</v>
      </c>
      <c r="AG28" s="11">
        <f>-'OddsRatio_working_3-way'!U28/(3*'OddsRatio_working_3-way'!X28^(1/3))*COS(('OddsRatio_working_3-way'!Y28+2*PI())/3)</f>
        <v>-0.41473806088148918</v>
      </c>
      <c r="AH28" s="11">
        <f>-'OddsRatio_working_3-way'!U28/(3*'OddsRatio_working_3-way'!X28^(1/3))*COS(('OddsRatio_working_3-way'!Y28+4*PI())/3)</f>
        <v>-0.11526554814239254</v>
      </c>
      <c r="AI28" s="11">
        <f>'OddsRatio_working_3-way'!U28/(3*'OddsRatio_working_3-way'!X28^(1/3))*SIN(('OddsRatio_working_3-way'!Y28)/3)</f>
        <v>-0.17290053584481099</v>
      </c>
      <c r="AJ28" s="11">
        <f>'OddsRatio_working_3-way'!U28/(3*'OddsRatio_working_3-way'!X28^(1/3))*SIN(('OddsRatio_working_3-way'!Y28+2*PI())/3)</f>
        <v>-0.37254632158971152</v>
      </c>
      <c r="AK28" s="11">
        <f>'OddsRatio_working_3-way'!U28/(3*'OddsRatio_working_3-way'!X28^(1/3))*SIN(('OddsRatio_working_3-way'!Y28+4*PI())/3)</f>
        <v>0.54544685743452248</v>
      </c>
      <c r="AL28" s="11">
        <f>'OddsRatio_working_3-way'!Z28+'OddsRatio_working_3-way'!AF28</f>
        <v>1.0600072180477635</v>
      </c>
      <c r="AM28" s="11">
        <f>'OddsRatio_working_3-way'!AA28+'OddsRatio_working_3-way'!AG28</f>
        <v>-0.82947612176297836</v>
      </c>
      <c r="AN28" s="11">
        <f>'OddsRatio_working_3-way'!AB28+'OddsRatio_working_3-way'!AH28</f>
        <v>-0.23053109628478508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1.0600072180477635</v>
      </c>
      <c r="AS28" s="11">
        <f>IF(('OddsRatio_working_3-way'!X28=0),IF(Q28&gt;0,-Q28^(1/3),(-Q28)^(1/3)),'OddsRatio_working_3-way'!AM28-'OddsRatio_working_3-way'!R28/3)</f>
        <v>-0.82947612176297836</v>
      </c>
      <c r="AT28" s="11">
        <f>IF(('OddsRatio_working_3-way'!X28=0),IF(Q28&gt;0,-Q28^(1/3),(-Q28)^(1/3)),'OddsRatio_working_3-way'!AN28-'OddsRatio_working_3-way'!R28/3)</f>
        <v>-0.23053109628478508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3.59</v>
      </c>
      <c r="B29" s="4">
        <f>IF('True_Odds_Calculator_3-way'!B30="","",'True_Odds_Calculator_3-way'!B30)</f>
        <v>3.11</v>
      </c>
      <c r="C29" s="4">
        <f>IF('True_Odds_Calculator_3-way'!C30="","",'True_Odds_Calculator_3-way'!C30)</f>
        <v>2.34</v>
      </c>
      <c r="D29" s="9">
        <f t="shared" si="13"/>
        <v>0.27026678221438816</v>
      </c>
      <c r="E29" s="9">
        <f t="shared" si="14"/>
        <v>0.3125339097431592</v>
      </c>
      <c r="F29" s="9">
        <f t="shared" si="15"/>
        <v>0.4171993080424527</v>
      </c>
      <c r="G29" s="9">
        <f t="shared" si="16"/>
        <v>1.0424894795757935</v>
      </c>
      <c r="H29" s="9">
        <f t="shared" si="17"/>
        <v>3.7000477521013053</v>
      </c>
      <c r="I29" s="9">
        <f t="shared" si="18"/>
        <v>3.1996528019049242</v>
      </c>
      <c r="J29" s="9">
        <f t="shared" si="19"/>
        <v>2.3969359026315633</v>
      </c>
      <c r="K29" s="11">
        <f t="shared" si="20"/>
        <v>0.2785515320334262</v>
      </c>
      <c r="L29" s="11">
        <f t="shared" si="21"/>
        <v>0.32154340836012862</v>
      </c>
      <c r="M29" s="11">
        <f t="shared" si="22"/>
        <v>0.42735042735042739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-0.28029562732963587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0.231188508736897</v>
      </c>
      <c r="Q29" s="11">
        <f>2*'OddsRatio_working_3-way'!K29*'OddsRatio_working_3-way'!L29*'OddsRatio_working_3-way'!M29</f>
        <v>7.6552486336720876E-2</v>
      </c>
      <c r="R29" s="11">
        <f t="shared" si="23"/>
        <v>0</v>
      </c>
      <c r="S29" s="11">
        <f t="shared" si="24"/>
        <v>-0.82480240929699755</v>
      </c>
      <c r="T29" s="11">
        <f t="shared" si="25"/>
        <v>-0.27311338056191975</v>
      </c>
      <c r="U29" s="11">
        <f>'OddsRatio_working_3-way'!S29-'OddsRatio_working_3-way'!R29^2/3</f>
        <v>-0.82480240929699755</v>
      </c>
      <c r="V29" s="11">
        <f>'OddsRatio_working_3-way'!S29*'OddsRatio_working_3-way'!R29/3-2*'OddsRatio_working_3-way'!R29^3/27-'OddsRatio_working_3-way'!T29</f>
        <v>0.27311338056191975</v>
      </c>
      <c r="W29" s="11">
        <f>'OddsRatio_working_3-way'!V29^2+4*'OddsRatio_working_3-way'!U29^3/27</f>
        <v>-8.5368244846703856E-3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0.14415941100621074</v>
      </c>
      <c r="Y29" s="11">
        <f>IF('OddsRatio_working_3-way'!W29&gt;=0,IF('OddsRatio_working_3-way'!V29+SQRT('OddsRatio_working_3-way'!W29)&gt;0,0,PI()),ACOS('OddsRatio_working_3-way'!V29/(2*'OddsRatio_working_3-way'!X29)))</f>
        <v>0.32621611145864127</v>
      </c>
      <c r="Z29" s="11">
        <f>'OddsRatio_working_3-way'!X29^(1/3)*COS('OddsRatio_working_3-way'!Y29/3)</f>
        <v>0.52124473978789665</v>
      </c>
      <c r="AA29" s="11">
        <f>'OddsRatio_working_3-way'!X29^(1/3)*COS(('OddsRatio_working_3-way'!Y29+2*PI())/3)</f>
        <v>-0.30990262209333619</v>
      </c>
      <c r="AB29" s="11">
        <f>'OddsRatio_working_3-way'!X29^(1/3)*COS(('OddsRatio_working_3-way'!Y29+4*PI())/3)</f>
        <v>-0.21134211769456057</v>
      </c>
      <c r="AC29" s="11">
        <f>'OddsRatio_working_3-way'!X29^(1/3)*SIN('OddsRatio_working_3-way'!Y29/3)</f>
        <v>5.6903933746098471E-2</v>
      </c>
      <c r="AD29" s="11">
        <f>'OddsRatio_working_3-way'!X29^(1/3)*SIN(('OddsRatio_working_3-way'!Y29+2*PI())/3)</f>
        <v>0.42295921937227859</v>
      </c>
      <c r="AE29" s="11">
        <f>'OddsRatio_working_3-way'!X29^(1/3)*SIN(('OddsRatio_working_3-way'!Y29+4*PI())/3)</f>
        <v>-0.47986315311837707</v>
      </c>
      <c r="AF29" s="11">
        <f>-'OddsRatio_working_3-way'!U29/(3*'OddsRatio_working_3-way'!X29^(1/3))*COS(('OddsRatio_working_3-way'!Y29)/3)</f>
        <v>0.52124473978789676</v>
      </c>
      <c r="AG29" s="11">
        <f>-'OddsRatio_working_3-way'!U29/(3*'OddsRatio_working_3-way'!X29^(1/3))*COS(('OddsRatio_working_3-way'!Y29+2*PI())/3)</f>
        <v>-0.30990262209333624</v>
      </c>
      <c r="AH29" s="11">
        <f>-'OddsRatio_working_3-way'!U29/(3*'OddsRatio_working_3-way'!X29^(1/3))*COS(('OddsRatio_working_3-way'!Y29+4*PI())/3)</f>
        <v>-0.21134211769456063</v>
      </c>
      <c r="AI29" s="11">
        <f>'OddsRatio_working_3-way'!U29/(3*'OddsRatio_working_3-way'!X29^(1/3))*SIN(('OddsRatio_working_3-way'!Y29)/3)</f>
        <v>-5.6903933746098485E-2</v>
      </c>
      <c r="AJ29" s="11">
        <f>'OddsRatio_working_3-way'!U29/(3*'OddsRatio_working_3-way'!X29^(1/3))*SIN(('OddsRatio_working_3-way'!Y29+2*PI())/3)</f>
        <v>-0.42295921937227871</v>
      </c>
      <c r="AK29" s="11">
        <f>'OddsRatio_working_3-way'!U29/(3*'OddsRatio_working_3-way'!X29^(1/3))*SIN(('OddsRatio_working_3-way'!Y29+4*PI())/3)</f>
        <v>0.47986315311837713</v>
      </c>
      <c r="AL29" s="11">
        <f>'OddsRatio_working_3-way'!Z29+'OddsRatio_working_3-way'!AF29</f>
        <v>1.0424894795757935</v>
      </c>
      <c r="AM29" s="11">
        <f>'OddsRatio_working_3-way'!AA29+'OddsRatio_working_3-way'!AG29</f>
        <v>-0.61980524418667238</v>
      </c>
      <c r="AN29" s="11">
        <f>'OddsRatio_working_3-way'!AB29+'OddsRatio_working_3-way'!AH29</f>
        <v>-0.4226842353891212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1.0424894795757935</v>
      </c>
      <c r="AS29" s="11">
        <f>IF(('OddsRatio_working_3-way'!X29=0),IF(Q29&gt;0,-Q29^(1/3),(-Q29)^(1/3)),'OddsRatio_working_3-way'!AM29-'OddsRatio_working_3-way'!R29/3)</f>
        <v>-0.61980524418667238</v>
      </c>
      <c r="AT29" s="11">
        <f>IF(('OddsRatio_working_3-way'!X29=0),IF(Q29&gt;0,-Q29^(1/3),(-Q29)^(1/3)),'OddsRatio_working_3-way'!AN29-'OddsRatio_working_3-way'!R29/3)</f>
        <v>-0.4226842353891212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2.71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2.93</v>
      </c>
      <c r="D30" s="9">
        <f t="shared" si="13"/>
        <v>0.35940794545314575</v>
      </c>
      <c r="E30" s="9">
        <f t="shared" si="14"/>
        <v>0.30854951212220488</v>
      </c>
      <c r="F30" s="9">
        <f t="shared" si="15"/>
        <v>0.33204254242464937</v>
      </c>
      <c r="G30" s="9">
        <f t="shared" si="16"/>
        <v>1.0423120615900365</v>
      </c>
      <c r="H30" s="9">
        <f t="shared" si="17"/>
        <v>2.7823536253189625</v>
      </c>
      <c r="I30" s="9">
        <f t="shared" si="18"/>
        <v>3.2409709324185791</v>
      </c>
      <c r="J30" s="9">
        <f t="shared" si="19"/>
        <v>3.0116622788687706</v>
      </c>
      <c r="K30" s="11">
        <f t="shared" si="20"/>
        <v>0.36900369003690037</v>
      </c>
      <c r="L30" s="11">
        <f t="shared" si="21"/>
        <v>0.31746031746031744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-0.2836902527972136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0.2314893943673712</v>
      </c>
      <c r="Q30" s="11">
        <f>2*'OddsRatio_working_3-way'!K30*'OddsRatio_working_3-way'!L30*'OddsRatio_working_3-way'!M30</f>
        <v>7.9961794254705093E-2</v>
      </c>
      <c r="R30" s="11">
        <f t="shared" si="23"/>
        <v>0</v>
      </c>
      <c r="S30" s="11">
        <f t="shared" si="24"/>
        <v>-0.81599347205222306</v>
      </c>
      <c r="T30" s="11">
        <f t="shared" si="25"/>
        <v>-0.28186303006985258</v>
      </c>
      <c r="U30" s="11">
        <f>'OddsRatio_working_3-way'!S30-'OddsRatio_working_3-way'!R30^2/3</f>
        <v>-0.81599347205222306</v>
      </c>
      <c r="V30" s="11">
        <f>'OddsRatio_working_3-way'!S30*'OddsRatio_working_3-way'!R30/3-2*'OddsRatio_working_3-way'!R30^3/27-'OddsRatio_working_3-way'!T30</f>
        <v>0.28186303006985258</v>
      </c>
      <c r="W30" s="11">
        <f>'OddsRatio_working_3-way'!V30^2+4*'OddsRatio_working_3-way'!U30^3/27</f>
        <v>-1.0458924405427339E-3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0.14185614206010022</v>
      </c>
      <c r="Y30" s="11">
        <f>IF('OddsRatio_working_3-way'!W30&gt;=0,IF('OddsRatio_working_3-way'!V30+SQRT('OddsRatio_working_3-way'!W30)&gt;0,0,PI()),ACOS('OddsRatio_working_3-way'!V30/(2*'OddsRatio_working_3-way'!X30)))</f>
        <v>0.11423794864316195</v>
      </c>
      <c r="Z30" s="11">
        <f>'OddsRatio_working_3-way'!X30^(1/3)*COS('OddsRatio_working_3-way'!Y30/3)</f>
        <v>0.52115603079501827</v>
      </c>
      <c r="AA30" s="11">
        <f>'OddsRatio_working_3-way'!X30^(1/3)*COS(('OddsRatio_working_3-way'!Y30+2*PI())/3)</f>
        <v>-0.27777283111452972</v>
      </c>
      <c r="AB30" s="11">
        <f>'OddsRatio_working_3-way'!X30^(1/3)*COS(('OddsRatio_working_3-way'!Y30+4*PI())/3)</f>
        <v>-0.24338319968048844</v>
      </c>
      <c r="AC30" s="11">
        <f>'OddsRatio_working_3-way'!X30^(1/3)*SIN('OddsRatio_working_3-way'!Y30/3)</f>
        <v>1.9854862965775811E-2</v>
      </c>
      <c r="AD30" s="11">
        <f>'OddsRatio_working_3-way'!X30^(1/3)*SIN(('OddsRatio_working_3-way'!Y30+2*PI())/3)</f>
        <v>0.44140693052106322</v>
      </c>
      <c r="AE30" s="11">
        <f>'OddsRatio_working_3-way'!X30^(1/3)*SIN(('OddsRatio_working_3-way'!Y30+4*PI())/3)</f>
        <v>-0.46126179348683893</v>
      </c>
      <c r="AF30" s="11">
        <f>-'OddsRatio_working_3-way'!U30/(3*'OddsRatio_working_3-way'!X30^(1/3))*COS(('OddsRatio_working_3-way'!Y30)/3)</f>
        <v>0.52115603079501815</v>
      </c>
      <c r="AG30" s="11">
        <f>-'OddsRatio_working_3-way'!U30/(3*'OddsRatio_working_3-way'!X30^(1/3))*COS(('OddsRatio_working_3-way'!Y30+2*PI())/3)</f>
        <v>-0.27777283111452966</v>
      </c>
      <c r="AH30" s="11">
        <f>-'OddsRatio_working_3-way'!U30/(3*'OddsRatio_working_3-way'!X30^(1/3))*COS(('OddsRatio_working_3-way'!Y30+4*PI())/3)</f>
        <v>-0.24338319968048838</v>
      </c>
      <c r="AI30" s="11">
        <f>'OddsRatio_working_3-way'!U30/(3*'OddsRatio_working_3-way'!X30^(1/3))*SIN(('OddsRatio_working_3-way'!Y30)/3)</f>
        <v>-1.9854862965775804E-2</v>
      </c>
      <c r="AJ30" s="11">
        <f>'OddsRatio_working_3-way'!U30/(3*'OddsRatio_working_3-way'!X30^(1/3))*SIN(('OddsRatio_working_3-way'!Y30+2*PI())/3)</f>
        <v>-0.44140693052106311</v>
      </c>
      <c r="AK30" s="11">
        <f>'OddsRatio_working_3-way'!U30/(3*'OddsRatio_working_3-way'!X30^(1/3))*SIN(('OddsRatio_working_3-way'!Y30+4*PI())/3)</f>
        <v>0.46126179348683888</v>
      </c>
      <c r="AL30" s="11">
        <f>'OddsRatio_working_3-way'!Z30+'OddsRatio_working_3-way'!AF30</f>
        <v>1.0423120615900365</v>
      </c>
      <c r="AM30" s="11">
        <f>'OddsRatio_working_3-way'!AA30+'OddsRatio_working_3-way'!AG30</f>
        <v>-0.55554566222905932</v>
      </c>
      <c r="AN30" s="11">
        <f>'OddsRatio_working_3-way'!AB30+'OddsRatio_working_3-way'!AH30</f>
        <v>-0.48676639936097682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1.0423120615900365</v>
      </c>
      <c r="AS30" s="11">
        <f>IF(('OddsRatio_working_3-way'!X30=0),IF(Q30&gt;0,-Q30^(1/3),(-Q30)^(1/3)),'OddsRatio_working_3-way'!AM30-'OddsRatio_working_3-way'!R30/3)</f>
        <v>-0.55554566222905932</v>
      </c>
      <c r="AT30" s="11">
        <f>IF(('OddsRatio_working_3-way'!X30=0),IF(Q30&gt;0,-Q30^(1/3),(-Q30)^(1/3)),'OddsRatio_working_3-way'!AN30-'OddsRatio_working_3-way'!R30/3)</f>
        <v>-0.48676639936097682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1.28</v>
      </c>
      <c r="B31" s="4">
        <f>IF('True_Odds_Calculator_3-way'!B32="","",'True_Odds_Calculator_3-way'!B32)</f>
        <v>5.86</v>
      </c>
      <c r="C31" s="4">
        <f>IF('True_Odds_Calculator_3-way'!C32="","",'True_Odds_Calculator_3-way'!C32)</f>
        <v>11.35</v>
      </c>
      <c r="D31" s="9">
        <f t="shared" si="13"/>
        <v>0.76319764428930459</v>
      </c>
      <c r="E31" s="9">
        <f t="shared" si="14"/>
        <v>0.156604441316232</v>
      </c>
      <c r="F31" s="9">
        <f t="shared" si="15"/>
        <v>8.0197914394463665E-2</v>
      </c>
      <c r="G31" s="9">
        <f t="shared" si="16"/>
        <v>1.1081306464910712</v>
      </c>
      <c r="H31" s="9">
        <f t="shared" si="17"/>
        <v>1.3102765810174999</v>
      </c>
      <c r="I31" s="9">
        <f t="shared" si="18"/>
        <v>6.3855149419466075</v>
      </c>
      <c r="J31" s="9">
        <f t="shared" si="19"/>
        <v>12.469152191182586</v>
      </c>
      <c r="K31" s="11">
        <f t="shared" si="20"/>
        <v>0.78125</v>
      </c>
      <c r="L31" s="11">
        <f t="shared" si="21"/>
        <v>0.17064846416382251</v>
      </c>
      <c r="M31" s="11">
        <f t="shared" si="22"/>
        <v>8.8105726872246701E-2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-0.16543645036159449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0.18194828674956023</v>
      </c>
      <c r="Q31" s="11">
        <f>2*'OddsRatio_working_3-way'!K31*'OddsRatio_working_3-way'!L31*'OddsRatio_working_3-way'!M31</f>
        <v>2.3492354648103321E-2</v>
      </c>
      <c r="R31" s="11">
        <f t="shared" si="23"/>
        <v>0</v>
      </c>
      <c r="S31" s="11">
        <f t="shared" si="24"/>
        <v>-1.0998077289005888</v>
      </c>
      <c r="T31" s="11">
        <f t="shared" si="25"/>
        <v>-0.14200228907689977</v>
      </c>
      <c r="U31" s="11">
        <f>'OddsRatio_working_3-way'!S31-'OddsRatio_working_3-way'!R31^2/3</f>
        <v>-1.0998077289005888</v>
      </c>
      <c r="V31" s="11">
        <f>'OddsRatio_working_3-way'!S31*'OddsRatio_working_3-way'!R31/3-2*'OddsRatio_working_3-way'!R31^3/27-'OddsRatio_working_3-way'!T31</f>
        <v>0.14200228907689977</v>
      </c>
      <c r="W31" s="11">
        <f>'OddsRatio_working_3-way'!V31^2+4*'OddsRatio_working_3-way'!U31^3/27</f>
        <v>-0.17691715402981081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0.22196948221145751</v>
      </c>
      <c r="Y31" s="11">
        <f>IF('OddsRatio_working_3-way'!W31&gt;=0,IF('OddsRatio_working_3-way'!V31+SQRT('OddsRatio_working_3-way'!W31)&gt;0,0,PI()),ACOS('OddsRatio_working_3-way'!V31/(2*'OddsRatio_working_3-way'!X31)))</f>
        <v>1.2452051628320553</v>
      </c>
      <c r="Z31" s="11">
        <f>'OddsRatio_working_3-way'!X31^(1/3)*COS('OddsRatio_working_3-way'!Y31/3)</f>
        <v>0.55406532324553559</v>
      </c>
      <c r="AA31" s="11">
        <f>'OddsRatio_working_3-way'!X31^(1/3)*COS(('OddsRatio_working_3-way'!Y31+2*PI())/3)</f>
        <v>-0.48848158076817827</v>
      </c>
      <c r="AB31" s="11">
        <f>'OddsRatio_working_3-way'!X31^(1/3)*COS(('OddsRatio_working_3-way'!Y31+4*PI())/3)</f>
        <v>-6.5583742477357418E-2</v>
      </c>
      <c r="AC31" s="11">
        <f>'OddsRatio_working_3-way'!X31^(1/3)*SIN('OddsRatio_working_3-way'!Y31/3)</f>
        <v>0.24416018077691623</v>
      </c>
      <c r="AD31" s="11">
        <f>'OddsRatio_working_3-way'!X31^(1/3)*SIN(('OddsRatio_working_3-way'!Y31+2*PI())/3)</f>
        <v>0.35775455489821228</v>
      </c>
      <c r="AE31" s="11">
        <f>'OddsRatio_working_3-way'!X31^(1/3)*SIN(('OddsRatio_working_3-way'!Y31+4*PI())/3)</f>
        <v>-0.60191473567512854</v>
      </c>
      <c r="AF31" s="11">
        <f>-'OddsRatio_working_3-way'!U31/(3*'OddsRatio_working_3-way'!X31^(1/3))*COS(('OddsRatio_working_3-way'!Y31)/3)</f>
        <v>0.55406532324553559</v>
      </c>
      <c r="AG31" s="11">
        <f>-'OddsRatio_working_3-way'!U31/(3*'OddsRatio_working_3-way'!X31^(1/3))*COS(('OddsRatio_working_3-way'!Y31+2*PI())/3)</f>
        <v>-0.48848158076817827</v>
      </c>
      <c r="AH31" s="11">
        <f>-'OddsRatio_working_3-way'!U31/(3*'OddsRatio_working_3-way'!X31^(1/3))*COS(('OddsRatio_working_3-way'!Y31+4*PI())/3)</f>
        <v>-6.5583742477357418E-2</v>
      </c>
      <c r="AI31" s="11">
        <f>'OddsRatio_working_3-way'!U31/(3*'OddsRatio_working_3-way'!X31^(1/3))*SIN(('OddsRatio_working_3-way'!Y31)/3)</f>
        <v>-0.24416018077691623</v>
      </c>
      <c r="AJ31" s="11">
        <f>'OddsRatio_working_3-way'!U31/(3*'OddsRatio_working_3-way'!X31^(1/3))*SIN(('OddsRatio_working_3-way'!Y31+2*PI())/3)</f>
        <v>-0.35775455489821228</v>
      </c>
      <c r="AK31" s="11">
        <f>'OddsRatio_working_3-way'!U31/(3*'OddsRatio_working_3-way'!X31^(1/3))*SIN(('OddsRatio_working_3-way'!Y31+4*PI())/3)</f>
        <v>0.60191473567512854</v>
      </c>
      <c r="AL31" s="11">
        <f>'OddsRatio_working_3-way'!Z31+'OddsRatio_working_3-way'!AF31</f>
        <v>1.1081306464910712</v>
      </c>
      <c r="AM31" s="11">
        <f>'OddsRatio_working_3-way'!AA31+'OddsRatio_working_3-way'!AG31</f>
        <v>-0.97696316153635654</v>
      </c>
      <c r="AN31" s="11">
        <f>'OddsRatio_working_3-way'!AB31+'OddsRatio_working_3-way'!AH31</f>
        <v>-0.13116748495471484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1.1081306464910712</v>
      </c>
      <c r="AS31" s="11">
        <f>IF(('OddsRatio_working_3-way'!X31=0),IF(Q31&gt;0,-Q31^(1/3),(-Q31)^(1/3)),'OddsRatio_working_3-way'!AM31-'OddsRatio_working_3-way'!R31/3)</f>
        <v>-0.97696316153635654</v>
      </c>
      <c r="AT31" s="11">
        <f>IF(('OddsRatio_working_3-way'!X31=0),IF(Q31&gt;0,-Q31^(1/3),(-Q31)^(1/3)),'OddsRatio_working_3-way'!AN31-'OddsRatio_working_3-way'!R31/3)</f>
        <v>-0.13116748495471484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1.55</v>
      </c>
      <c r="B32" s="4">
        <f>IF('True_Odds_Calculator_3-way'!B33="","",'True_Odds_Calculator_3-way'!B33)</f>
        <v>4.3099999999999996</v>
      </c>
      <c r="C32" s="4">
        <f>IF('True_Odds_Calculator_3-way'!C33="","",'True_Odds_Calculator_3-way'!C33)</f>
        <v>6.44</v>
      </c>
      <c r="D32" s="9">
        <f t="shared" si="13"/>
        <v>0.63114251323053838</v>
      </c>
      <c r="E32" s="9">
        <f t="shared" si="14"/>
        <v>0.22137630872896616</v>
      </c>
      <c r="F32" s="9">
        <f t="shared" si="15"/>
        <v>0.14748117804049546</v>
      </c>
      <c r="G32" s="9">
        <f t="shared" si="16"/>
        <v>1.0625967382734469</v>
      </c>
      <c r="H32" s="9">
        <f t="shared" si="17"/>
        <v>1.5844282060503956</v>
      </c>
      <c r="I32" s="9">
        <f t="shared" si="18"/>
        <v>4.5171952036851097</v>
      </c>
      <c r="J32" s="9">
        <f t="shared" si="19"/>
        <v>6.7805262562075512</v>
      </c>
      <c r="K32" s="11">
        <f t="shared" si="20"/>
        <v>0.64516129032258063</v>
      </c>
      <c r="L32" s="11">
        <f t="shared" si="21"/>
        <v>0.23201856148491881</v>
      </c>
      <c r="M32" s="11">
        <f t="shared" si="22"/>
        <v>0.15527950310559005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-0.23019439631708294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0.21616636163191189</v>
      </c>
      <c r="Q32" s="11">
        <f>2*'OddsRatio_working_3-way'!K32*'OddsRatio_working_3-way'!L32*'OddsRatio_working_3-way'!M32</f>
        <v>4.6487389598260626E-2</v>
      </c>
      <c r="R32" s="11">
        <f t="shared" si="23"/>
        <v>0</v>
      </c>
      <c r="S32" s="11">
        <f t="shared" si="24"/>
        <v>-0.93906005137567283</v>
      </c>
      <c r="T32" s="11">
        <f t="shared" si="25"/>
        <v>-0.20194839814530599</v>
      </c>
      <c r="U32" s="11">
        <f>'OddsRatio_working_3-way'!S32-'OddsRatio_working_3-way'!R32^2/3</f>
        <v>-0.93906005137567283</v>
      </c>
      <c r="V32" s="11">
        <f>'OddsRatio_working_3-way'!S32*'OddsRatio_working_3-way'!R32/3-2*'OddsRatio_working_3-way'!R32^3/27-'OddsRatio_working_3-way'!T32</f>
        <v>0.20194839814530599</v>
      </c>
      <c r="W32" s="11">
        <f>'OddsRatio_working_3-way'!V32^2+4*'OddsRatio_working_3-way'!U32^3/27</f>
        <v>-8.1897566684444215E-2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0.17512903970922358</v>
      </c>
      <c r="Y32" s="11">
        <f>IF('OddsRatio_working_3-way'!W32&gt;=0,IF('OddsRatio_working_3-way'!V32+SQRT('OddsRatio_working_3-way'!W32)&gt;0,0,PI()),ACOS('OddsRatio_working_3-way'!V32/(2*'OddsRatio_working_3-way'!X32)))</f>
        <v>0.95627158631917009</v>
      </c>
      <c r="Z32" s="11">
        <f>'OddsRatio_working_3-way'!X32^(1/3)*COS('OddsRatio_working_3-way'!Y32/3)</f>
        <v>0.53129836913672346</v>
      </c>
      <c r="AA32" s="11">
        <f>'OddsRatio_working_3-way'!X32^(1/3)*COS(('OddsRatio_working_3-way'!Y32+2*PI())/3)</f>
        <v>-0.41749300254726945</v>
      </c>
      <c r="AB32" s="11">
        <f>'OddsRatio_working_3-way'!X32^(1/3)*COS(('OddsRatio_working_3-way'!Y32+4*PI())/3)</f>
        <v>-0.11380536658945417</v>
      </c>
      <c r="AC32" s="11">
        <f>'OddsRatio_working_3-way'!X32^(1/3)*SIN('OddsRatio_working_3-way'!Y32/3)</f>
        <v>0.17533413836980571</v>
      </c>
      <c r="AD32" s="11">
        <f>'OddsRatio_working_3-way'!X32^(1/3)*SIN(('OddsRatio_working_3-way'!Y32+2*PI())/3)</f>
        <v>0.37245081547674175</v>
      </c>
      <c r="AE32" s="11">
        <f>'OddsRatio_working_3-way'!X32^(1/3)*SIN(('OddsRatio_working_3-way'!Y32+4*PI())/3)</f>
        <v>-0.54778495384654757</v>
      </c>
      <c r="AF32" s="11">
        <f>-'OddsRatio_working_3-way'!U32/(3*'OddsRatio_working_3-way'!X32^(1/3))*COS(('OddsRatio_working_3-way'!Y32)/3)</f>
        <v>0.53129836913672346</v>
      </c>
      <c r="AG32" s="11">
        <f>-'OddsRatio_working_3-way'!U32/(3*'OddsRatio_working_3-way'!X32^(1/3))*COS(('OddsRatio_working_3-way'!Y32+2*PI())/3)</f>
        <v>-0.41749300254726945</v>
      </c>
      <c r="AH32" s="11">
        <f>-'OddsRatio_working_3-way'!U32/(3*'OddsRatio_working_3-way'!X32^(1/3))*COS(('OddsRatio_working_3-way'!Y32+4*PI())/3)</f>
        <v>-0.11380536658945417</v>
      </c>
      <c r="AI32" s="11">
        <f>'OddsRatio_working_3-way'!U32/(3*'OddsRatio_working_3-way'!X32^(1/3))*SIN(('OddsRatio_working_3-way'!Y32)/3)</f>
        <v>-0.17533413836980571</v>
      </c>
      <c r="AJ32" s="11">
        <f>'OddsRatio_working_3-way'!U32/(3*'OddsRatio_working_3-way'!X32^(1/3))*SIN(('OddsRatio_working_3-way'!Y32+2*PI())/3)</f>
        <v>-0.37245081547674175</v>
      </c>
      <c r="AK32" s="11">
        <f>'OddsRatio_working_3-way'!U32/(3*'OddsRatio_working_3-way'!X32^(1/3))*SIN(('OddsRatio_working_3-way'!Y32+4*PI())/3)</f>
        <v>0.54778495384654757</v>
      </c>
      <c r="AL32" s="11">
        <f>'OddsRatio_working_3-way'!Z32+'OddsRatio_working_3-way'!AF32</f>
        <v>1.0625967382734469</v>
      </c>
      <c r="AM32" s="11">
        <f>'OddsRatio_working_3-way'!AA32+'OddsRatio_working_3-way'!AG32</f>
        <v>-0.83498600509453891</v>
      </c>
      <c r="AN32" s="11">
        <f>'OddsRatio_working_3-way'!AB32+'OddsRatio_working_3-way'!AH32</f>
        <v>-0.22761073317890834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1.0625967382734469</v>
      </c>
      <c r="AS32" s="11">
        <f>IF(('OddsRatio_working_3-way'!X32=0),IF(Q32&gt;0,-Q32^(1/3),(-Q32)^(1/3)),'OddsRatio_working_3-way'!AM32-'OddsRatio_working_3-way'!R32/3)</f>
        <v>-0.83498600509453891</v>
      </c>
      <c r="AT32" s="11">
        <f>IF(('OddsRatio_working_3-way'!X32=0),IF(Q32&gt;0,-Q32^(1/3),(-Q32)^(1/3)),'OddsRatio_working_3-way'!AN32-'OddsRatio_working_3-way'!R32/3)</f>
        <v>-0.22761073317890834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5.04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1.78</v>
      </c>
      <c r="D33" s="9">
        <f t="shared" si="13"/>
        <v>0.18658380196930921</v>
      </c>
      <c r="E33" s="9">
        <f t="shared" si="14"/>
        <v>0.27043662255403522</v>
      </c>
      <c r="F33" s="9">
        <f t="shared" si="15"/>
        <v>0.54297957547665565</v>
      </c>
      <c r="G33" s="9">
        <f t="shared" si="16"/>
        <v>1.0790896152390643</v>
      </c>
      <c r="H33" s="9">
        <f t="shared" si="17"/>
        <v>5.3595220455658206</v>
      </c>
      <c r="I33" s="9">
        <f t="shared" si="18"/>
        <v>3.6977240380976606</v>
      </c>
      <c r="J33" s="9">
        <f t="shared" si="19"/>
        <v>1.8416898998864701</v>
      </c>
      <c r="K33" s="11">
        <f t="shared" si="20"/>
        <v>0.1984126984126984</v>
      </c>
      <c r="L33" s="11">
        <f t="shared" si="21"/>
        <v>0.2857142857142857</v>
      </c>
      <c r="M33" s="11">
        <f t="shared" si="22"/>
        <v>0.5617977528089888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-0.2508981120538103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0.23312695864862798</v>
      </c>
      <c r="Q33" s="11">
        <f>2*'OddsRatio_working_3-way'!K33*'OddsRatio_working_3-way'!L33*'OddsRatio_working_3-way'!M33</f>
        <v>6.3695890341155192E-2</v>
      </c>
      <c r="R33" s="11">
        <f t="shared" si="23"/>
        <v>0</v>
      </c>
      <c r="S33" s="11">
        <f t="shared" si="24"/>
        <v>-0.92916984006092906</v>
      </c>
      <c r="T33" s="11">
        <f t="shared" si="25"/>
        <v>-0.25387154100025389</v>
      </c>
      <c r="U33" s="11">
        <f>'OddsRatio_working_3-way'!S33-'OddsRatio_working_3-way'!R33^2/3</f>
        <v>-0.92916984006092906</v>
      </c>
      <c r="V33" s="11">
        <f>'OddsRatio_working_3-way'!S33*'OddsRatio_working_3-way'!R33/3-2*'OddsRatio_working_3-way'!R33^3/27-'OddsRatio_working_3-way'!T33</f>
        <v>0.25387154100025389</v>
      </c>
      <c r="W33" s="11">
        <f>'OddsRatio_working_3-way'!V33^2+4*'OddsRatio_working_3-way'!U33^3/27</f>
        <v>-5.4394411959902814E-2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0.17236964008327163</v>
      </c>
      <c r="Y33" s="11">
        <f>IF('OddsRatio_working_3-way'!W33&gt;=0,IF('OddsRatio_working_3-way'!V33+SQRT('OddsRatio_working_3-way'!W33)&gt;0,0,PI()),ACOS('OddsRatio_working_3-way'!V33/(2*'OddsRatio_working_3-way'!X33)))</f>
        <v>0.7430389039095564</v>
      </c>
      <c r="Z33" s="11">
        <f>'OddsRatio_working_3-way'!X33^(1/3)*COS('OddsRatio_working_3-way'!Y33/3)</f>
        <v>0.53954480761953216</v>
      </c>
      <c r="AA33" s="11">
        <f>'OddsRatio_working_3-way'!X33^(1/3)*COS(('OddsRatio_working_3-way'!Y33+2*PI())/3)</f>
        <v>-0.38792912364970472</v>
      </c>
      <c r="AB33" s="11">
        <f>'OddsRatio_working_3-way'!X33^(1/3)*COS(('OddsRatio_working_3-way'!Y33+4*PI())/3)</f>
        <v>-0.15161568396982752</v>
      </c>
      <c r="AC33" s="11">
        <f>'OddsRatio_working_3-way'!X33^(1/3)*SIN('OddsRatio_working_3-way'!Y33/3)</f>
        <v>0.13643562801230352</v>
      </c>
      <c r="AD33" s="11">
        <f>'OddsRatio_working_3-way'!X33^(1/3)*SIN(('OddsRatio_working_3-way'!Y33+2*PI())/3)</f>
        <v>0.39904169587235083</v>
      </c>
      <c r="AE33" s="11">
        <f>'OddsRatio_working_3-way'!X33^(1/3)*SIN(('OddsRatio_working_3-way'!Y33+4*PI())/3)</f>
        <v>-0.53547732388465441</v>
      </c>
      <c r="AF33" s="11">
        <f>-'OddsRatio_working_3-way'!U33/(3*'OddsRatio_working_3-way'!X33^(1/3))*COS(('OddsRatio_working_3-way'!Y33)/3)</f>
        <v>0.53954480761953216</v>
      </c>
      <c r="AG33" s="11">
        <f>-'OddsRatio_working_3-way'!U33/(3*'OddsRatio_working_3-way'!X33^(1/3))*COS(('OddsRatio_working_3-way'!Y33+2*PI())/3)</f>
        <v>-0.38792912364970472</v>
      </c>
      <c r="AH33" s="11">
        <f>-'OddsRatio_working_3-way'!U33/(3*'OddsRatio_working_3-way'!X33^(1/3))*COS(('OddsRatio_working_3-way'!Y33+4*PI())/3)</f>
        <v>-0.15161568396982752</v>
      </c>
      <c r="AI33" s="11">
        <f>'OddsRatio_working_3-way'!U33/(3*'OddsRatio_working_3-way'!X33^(1/3))*SIN(('OddsRatio_working_3-way'!Y33)/3)</f>
        <v>-0.13643562801230352</v>
      </c>
      <c r="AJ33" s="11">
        <f>'OddsRatio_working_3-way'!U33/(3*'OddsRatio_working_3-way'!X33^(1/3))*SIN(('OddsRatio_working_3-way'!Y33+2*PI())/3)</f>
        <v>-0.39904169587235083</v>
      </c>
      <c r="AK33" s="11">
        <f>'OddsRatio_working_3-way'!U33/(3*'OddsRatio_working_3-way'!X33^(1/3))*SIN(('OddsRatio_working_3-way'!Y33+4*PI())/3)</f>
        <v>0.53547732388465441</v>
      </c>
      <c r="AL33" s="11">
        <f>'OddsRatio_working_3-way'!Z33+'OddsRatio_working_3-way'!AF33</f>
        <v>1.0790896152390643</v>
      </c>
      <c r="AM33" s="11">
        <f>'OddsRatio_working_3-way'!AA33+'OddsRatio_working_3-way'!AG33</f>
        <v>-0.77585824729940944</v>
      </c>
      <c r="AN33" s="11">
        <f>'OddsRatio_working_3-way'!AB33+'OddsRatio_working_3-way'!AH33</f>
        <v>-0.30323136793965505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1.0790896152390643</v>
      </c>
      <c r="AS33" s="11">
        <f>IF(('OddsRatio_working_3-way'!X33=0),IF(Q33&gt;0,-Q33^(1/3),(-Q33)^(1/3)),'OddsRatio_working_3-way'!AM33-'OddsRatio_working_3-way'!R33/3)</f>
        <v>-0.77585824729940944</v>
      </c>
      <c r="AT33" s="11">
        <f>IF(('OddsRatio_working_3-way'!X33=0),IF(Q33&gt;0,-Q33^(1/3),(-Q33)^(1/3)),'OddsRatio_working_3-way'!AN33-'OddsRatio_working_3-way'!R33/3)</f>
        <v>-0.30323136793965505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2.5099999999999998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2.84</v>
      </c>
      <c r="D34" s="9">
        <f t="shared" si="13"/>
        <v>0.38850952178036641</v>
      </c>
      <c r="E34" s="9">
        <f t="shared" si="14"/>
        <v>0.2687797828678985</v>
      </c>
      <c r="F34" s="9">
        <f t="shared" si="15"/>
        <v>0.34271069535173515</v>
      </c>
      <c r="G34" s="9">
        <f t="shared" si="16"/>
        <v>1.0423440325134172</v>
      </c>
      <c r="H34" s="9">
        <f t="shared" si="17"/>
        <v>2.5739394890952596</v>
      </c>
      <c r="I34" s="9">
        <f t="shared" si="18"/>
        <v>3.7205179248600184</v>
      </c>
      <c r="J34" s="9">
        <f t="shared" si="19"/>
        <v>2.9179130198246876</v>
      </c>
      <c r="K34" s="11">
        <f t="shared" si="20"/>
        <v>0.39840637450199207</v>
      </c>
      <c r="L34" s="11">
        <f t="shared" si="21"/>
        <v>0.2770083102493075</v>
      </c>
      <c r="M34" s="11">
        <f t="shared" si="22"/>
        <v>0.35211267605633806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-0.28179677217935639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0.23160450158322671</v>
      </c>
      <c r="Q34" s="11">
        <f>2*'OddsRatio_working_3-way'!K34*'OddsRatio_working_3-way'!L34*'OddsRatio_working_3-way'!M34</f>
        <v>7.7719631403767336E-2</v>
      </c>
      <c r="R34" s="11">
        <f t="shared" si="23"/>
        <v>0</v>
      </c>
      <c r="S34" s="11">
        <f t="shared" si="24"/>
        <v>-0.8218848633078607</v>
      </c>
      <c r="T34" s="11">
        <f t="shared" si="25"/>
        <v>-0.27580028970062437</v>
      </c>
      <c r="U34" s="11">
        <f>'OddsRatio_working_3-way'!S34-'OddsRatio_working_3-way'!R34^2/3</f>
        <v>-0.8218848633078607</v>
      </c>
      <c r="V34" s="11">
        <f>'OddsRatio_working_3-way'!S34*'OddsRatio_working_3-way'!R34/3-2*'OddsRatio_working_3-way'!R34^3/27-'OddsRatio_working_3-way'!T34</f>
        <v>0.27580028970062437</v>
      </c>
      <c r="W34" s="11">
        <f>'OddsRatio_working_3-way'!V34^2+4*'OddsRatio_working_3-way'!U34^3/27</f>
        <v>-6.1829250346552983E-3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0.14339519241732238</v>
      </c>
      <c r="Y34" s="11">
        <f>IF('OddsRatio_working_3-way'!W34&gt;=0,IF('OddsRatio_working_3-way'!V34+SQRT('OddsRatio_working_3-way'!W34)&gt;0,0,PI()),ACOS('OddsRatio_working_3-way'!V34/(2*'OddsRatio_working_3-way'!X34)))</f>
        <v>0.27773471144125117</v>
      </c>
      <c r="Z34" s="11">
        <f>'OddsRatio_working_3-way'!X34^(1/3)*COS('OddsRatio_working_3-way'!Y34/3)</f>
        <v>0.52117201625670861</v>
      </c>
      <c r="AA34" s="11">
        <f>'OddsRatio_working_3-way'!X34^(1/3)*COS(('OddsRatio_working_3-way'!Y34+2*PI())/3)</f>
        <v>-0.30249081608821665</v>
      </c>
      <c r="AB34" s="11">
        <f>'OddsRatio_working_3-way'!X34^(1/3)*COS(('OddsRatio_working_3-way'!Y34+4*PI())/3)</f>
        <v>-0.21868120016849213</v>
      </c>
      <c r="AC34" s="11">
        <f>'OddsRatio_working_3-way'!X34^(1/3)*SIN('OddsRatio_working_3-way'!Y34/3)</f>
        <v>4.8387504311932256E-2</v>
      </c>
      <c r="AD34" s="11">
        <f>'OddsRatio_working_3-way'!X34^(1/3)*SIN(('OddsRatio_working_3-way'!Y34+2*PI())/3)</f>
        <v>0.42715445366390009</v>
      </c>
      <c r="AE34" s="11">
        <f>'OddsRatio_working_3-way'!X34^(1/3)*SIN(('OddsRatio_working_3-way'!Y34+4*PI())/3)</f>
        <v>-0.47554195797583221</v>
      </c>
      <c r="AF34" s="11">
        <f>-'OddsRatio_working_3-way'!U34/(3*'OddsRatio_working_3-way'!X34^(1/3))*COS(('OddsRatio_working_3-way'!Y34)/3)</f>
        <v>0.5211720162567085</v>
      </c>
      <c r="AG34" s="11">
        <f>-'OddsRatio_working_3-way'!U34/(3*'OddsRatio_working_3-way'!X34^(1/3))*COS(('OddsRatio_working_3-way'!Y34+2*PI())/3)</f>
        <v>-0.3024908160882166</v>
      </c>
      <c r="AH34" s="11">
        <f>-'OddsRatio_working_3-way'!U34/(3*'OddsRatio_working_3-way'!X34^(1/3))*COS(('OddsRatio_working_3-way'!Y34+4*PI())/3)</f>
        <v>-0.21868120016849207</v>
      </c>
      <c r="AI34" s="11">
        <f>'OddsRatio_working_3-way'!U34/(3*'OddsRatio_working_3-way'!X34^(1/3))*SIN(('OddsRatio_working_3-way'!Y34)/3)</f>
        <v>-4.8387504311932242E-2</v>
      </c>
      <c r="AJ34" s="11">
        <f>'OddsRatio_working_3-way'!U34/(3*'OddsRatio_working_3-way'!X34^(1/3))*SIN(('OddsRatio_working_3-way'!Y34+2*PI())/3)</f>
        <v>-0.42715445366389998</v>
      </c>
      <c r="AK34" s="11">
        <f>'OddsRatio_working_3-way'!U34/(3*'OddsRatio_working_3-way'!X34^(1/3))*SIN(('OddsRatio_working_3-way'!Y34+4*PI())/3)</f>
        <v>0.4755419579758321</v>
      </c>
      <c r="AL34" s="11">
        <f>'OddsRatio_working_3-way'!Z34+'OddsRatio_working_3-way'!AF34</f>
        <v>1.0423440325134172</v>
      </c>
      <c r="AM34" s="11">
        <f>'OddsRatio_working_3-way'!AA34+'OddsRatio_working_3-way'!AG34</f>
        <v>-0.60498163217643319</v>
      </c>
      <c r="AN34" s="11">
        <f>'OddsRatio_working_3-way'!AB34+'OddsRatio_working_3-way'!AH34</f>
        <v>-0.4373624003369842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1.0423440325134172</v>
      </c>
      <c r="AS34" s="11">
        <f>IF(('OddsRatio_working_3-way'!X34=0),IF(Q34&gt;0,-Q34^(1/3),(-Q34)^(1/3)),'OddsRatio_working_3-way'!AM34-'OddsRatio_working_3-way'!R34/3)</f>
        <v>-0.60498163217643319</v>
      </c>
      <c r="AT34" s="11">
        <f>IF(('OddsRatio_working_3-way'!X34=0),IF(Q34&gt;0,-Q34^(1/3),(-Q34)^(1/3)),'OddsRatio_working_3-way'!AN34-'OddsRatio_working_3-way'!R34/3)</f>
        <v>-0.4373624003369842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3.23</v>
      </c>
      <c r="B35" s="4">
        <f>IF('True_Odds_Calculator_3-way'!B36="","",'True_Odds_Calculator_3-way'!B36)</f>
        <v>2.89</v>
      </c>
      <c r="C35" s="4">
        <f>IF('True_Odds_Calculator_3-way'!C36="","",'True_Odds_Calculator_3-way'!C36)</f>
        <v>2.57</v>
      </c>
      <c r="D35" s="9">
        <f t="shared" si="13"/>
        <v>0.29552982498202807</v>
      </c>
      <c r="E35" s="9">
        <f t="shared" si="14"/>
        <v>0.33109172822312105</v>
      </c>
      <c r="F35" s="9">
        <f t="shared" si="15"/>
        <v>0.37337844679485083</v>
      </c>
      <c r="G35" s="9">
        <f t="shared" si="16"/>
        <v>1.0689476370075983</v>
      </c>
      <c r="H35" s="9">
        <f t="shared" si="17"/>
        <v>3.3837532305269447</v>
      </c>
      <c r="I35" s="9">
        <f t="shared" si="18"/>
        <v>3.0203110339443606</v>
      </c>
      <c r="J35" s="9">
        <f t="shared" si="19"/>
        <v>2.6782477901019295</v>
      </c>
      <c r="K35" s="11">
        <f t="shared" si="20"/>
        <v>0.30959752321981426</v>
      </c>
      <c r="L35" s="11">
        <f t="shared" si="21"/>
        <v>0.34602076124567471</v>
      </c>
      <c r="M35" s="11">
        <f t="shared" si="22"/>
        <v>0.38910505836575876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-0.27582449468176129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0.2371803895252303</v>
      </c>
      <c r="Q35" s="11">
        <f>2*'OddsRatio_working_3-way'!K35*'OddsRatio_working_3-way'!L35*'OddsRatio_working_3-way'!M35</f>
        <v>8.3367447987778662E-2</v>
      </c>
      <c r="R35" s="11">
        <f t="shared" si="23"/>
        <v>0</v>
      </c>
      <c r="S35" s="11">
        <f t="shared" si="24"/>
        <v>-0.85989603569792628</v>
      </c>
      <c r="T35" s="11">
        <f t="shared" si="25"/>
        <v>-0.302248167204895</v>
      </c>
      <c r="U35" s="11">
        <f>'OddsRatio_working_3-way'!S35-'OddsRatio_working_3-way'!R35^2/3</f>
        <v>-0.85989603569792628</v>
      </c>
      <c r="V35" s="11">
        <f>'OddsRatio_working_3-way'!S35*'OddsRatio_working_3-way'!R35/3-2*'OddsRatio_working_3-way'!R35^3/27-'OddsRatio_working_3-way'!T35</f>
        <v>0.302248167204895</v>
      </c>
      <c r="W35" s="11">
        <f>'OddsRatio_working_3-way'!V35^2+4*'OddsRatio_working_3-way'!U35^3/27</f>
        <v>-2.8423938496612983E-3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0.153457118137592</v>
      </c>
      <c r="Y35" s="11">
        <f>IF('OddsRatio_working_3-way'!W35&gt;=0,IF('OddsRatio_working_3-way'!V35+SQRT('OddsRatio_working_3-way'!W35)&gt;0,0,PI()),ACOS('OddsRatio_working_3-way'!V35/(2*'OddsRatio_working_3-way'!X35)))</f>
        <v>0.17459581261664958</v>
      </c>
      <c r="Z35" s="11">
        <f>'OddsRatio_working_3-way'!X35^(1/3)*COS('OddsRatio_working_3-way'!Y35/3)</f>
        <v>0.53447381850379905</v>
      </c>
      <c r="AA35" s="11">
        <f>'OddsRatio_working_3-way'!X35^(1/3)*COS(('OddsRatio_working_3-way'!Y35+2*PI())/3)</f>
        <v>-0.29420563048516574</v>
      </c>
      <c r="AB35" s="11">
        <f>'OddsRatio_working_3-way'!X35^(1/3)*COS(('OddsRatio_working_3-way'!Y35+4*PI())/3)</f>
        <v>-0.2402681880186332</v>
      </c>
      <c r="AC35" s="11">
        <f>'OddsRatio_working_3-way'!X35^(1/3)*SIN('OddsRatio_working_3-way'!Y35/3)</f>
        <v>3.1140796927452471E-2</v>
      </c>
      <c r="AD35" s="11">
        <f>'OddsRatio_working_3-way'!X35^(1/3)*SIN(('OddsRatio_working_3-way'!Y35+2*PI())/3)</f>
        <v>0.44729750601823709</v>
      </c>
      <c r="AE35" s="11">
        <f>'OddsRatio_working_3-way'!X35^(1/3)*SIN(('OddsRatio_working_3-way'!Y35+4*PI())/3)</f>
        <v>-0.47843830294568956</v>
      </c>
      <c r="AF35" s="11">
        <f>-'OddsRatio_working_3-way'!U35/(3*'OddsRatio_working_3-way'!X35^(1/3))*COS(('OddsRatio_working_3-way'!Y35)/3)</f>
        <v>0.53447381850379916</v>
      </c>
      <c r="AG35" s="11">
        <f>-'OddsRatio_working_3-way'!U35/(3*'OddsRatio_working_3-way'!X35^(1/3))*COS(('OddsRatio_working_3-way'!Y35+2*PI())/3)</f>
        <v>-0.29420563048516579</v>
      </c>
      <c r="AH35" s="11">
        <f>-'OddsRatio_working_3-way'!U35/(3*'OddsRatio_working_3-way'!X35^(1/3))*COS(('OddsRatio_working_3-way'!Y35+4*PI())/3)</f>
        <v>-0.24026818801863326</v>
      </c>
      <c r="AI35" s="11">
        <f>'OddsRatio_working_3-way'!U35/(3*'OddsRatio_working_3-way'!X35^(1/3))*SIN(('OddsRatio_working_3-way'!Y35)/3)</f>
        <v>-3.1140796927452478E-2</v>
      </c>
      <c r="AJ35" s="11">
        <f>'OddsRatio_working_3-way'!U35/(3*'OddsRatio_working_3-way'!X35^(1/3))*SIN(('OddsRatio_working_3-way'!Y35+2*PI())/3)</f>
        <v>-0.4472975060182372</v>
      </c>
      <c r="AK35" s="11">
        <f>'OddsRatio_working_3-way'!U35/(3*'OddsRatio_working_3-way'!X35^(1/3))*SIN(('OddsRatio_working_3-way'!Y35+4*PI())/3)</f>
        <v>0.47843830294568968</v>
      </c>
      <c r="AL35" s="11">
        <f>'OddsRatio_working_3-way'!Z35+'OddsRatio_working_3-way'!AF35</f>
        <v>1.0689476370075983</v>
      </c>
      <c r="AM35" s="11">
        <f>'OddsRatio_working_3-way'!AA35+'OddsRatio_working_3-way'!AG35</f>
        <v>-0.58841126097033158</v>
      </c>
      <c r="AN35" s="11">
        <f>'OddsRatio_working_3-way'!AB35+'OddsRatio_working_3-way'!AH35</f>
        <v>-0.48053637603726645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1.0689476370075983</v>
      </c>
      <c r="AS35" s="11">
        <f>IF(('OddsRatio_working_3-way'!X35=0),IF(Q35&gt;0,-Q35^(1/3),(-Q35)^(1/3)),'OddsRatio_working_3-way'!AM35-'OddsRatio_working_3-way'!R35/3)</f>
        <v>-0.58841126097033158</v>
      </c>
      <c r="AT35" s="11">
        <f>IF(('OddsRatio_working_3-way'!X35=0),IF(Q35&gt;0,-Q35^(1/3),(-Q35)^(1/3)),'OddsRatio_working_3-way'!AN35-'OddsRatio_working_3-way'!R35/3)</f>
        <v>-0.48053637603726645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2.7</v>
      </c>
      <c r="B36" s="4">
        <f>IF('True_Odds_Calculator_3-way'!B37="","",'True_Odds_Calculator_3-way'!B37)</f>
        <v>3.22</v>
      </c>
      <c r="C36" s="4">
        <f>IF('True_Odds_Calculator_3-way'!C37="","",'True_Odds_Calculator_3-way'!C37)</f>
        <v>2.89</v>
      </c>
      <c r="D36" s="9">
        <f t="shared" si="13"/>
        <v>0.3610302281524696</v>
      </c>
      <c r="E36" s="9">
        <f t="shared" si="14"/>
        <v>0.30200372731456809</v>
      </c>
      <c r="F36" s="9">
        <f t="shared" si="15"/>
        <v>0.33696604453296231</v>
      </c>
      <c r="G36" s="9">
        <f t="shared" si="16"/>
        <v>1.0410889237681324</v>
      </c>
      <c r="H36" s="9">
        <f t="shared" si="17"/>
        <v>2.7698511704058251</v>
      </c>
      <c r="I36" s="9">
        <f t="shared" si="18"/>
        <v>3.3112174107652539</v>
      </c>
      <c r="J36" s="9">
        <f t="shared" si="19"/>
        <v>2.9676580659217704</v>
      </c>
      <c r="K36" s="11">
        <f t="shared" si="20"/>
        <v>0.37037037037037035</v>
      </c>
      <c r="L36" s="11">
        <f t="shared" si="21"/>
        <v>0.3105590062111801</v>
      </c>
      <c r="M36" s="11">
        <f t="shared" si="22"/>
        <v>0.34602076124567471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-0.28388746803069054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0.23123770679058775</v>
      </c>
      <c r="Q36" s="11">
        <f>2*'OddsRatio_working_3-way'!K36*'OddsRatio_working_3-way'!L36*'OddsRatio_working_3-way'!M36</f>
        <v>7.9599899067327964E-2</v>
      </c>
      <c r="R36" s="11">
        <f t="shared" si="23"/>
        <v>0</v>
      </c>
      <c r="S36" s="11">
        <f t="shared" si="24"/>
        <v>-0.81454003022630461</v>
      </c>
      <c r="T36" s="11">
        <f t="shared" si="25"/>
        <v>-0.28039243725518231</v>
      </c>
      <c r="U36" s="11">
        <f>'OddsRatio_working_3-way'!S36-'OddsRatio_working_3-way'!R36^2/3</f>
        <v>-0.81454003022630461</v>
      </c>
      <c r="V36" s="11">
        <f>'OddsRatio_working_3-way'!S36*'OddsRatio_working_3-way'!R36/3-2*'OddsRatio_working_3-way'!R36^3/27-'OddsRatio_working_3-way'!T36</f>
        <v>0.28039243725518231</v>
      </c>
      <c r="W36" s="11">
        <f>'OddsRatio_working_3-way'!V36^2+4*'OddsRatio_working_3-way'!U36^3/27</f>
        <v>-1.4433880823795098E-3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0.14147730114074913</v>
      </c>
      <c r="Y36" s="11">
        <f>IF('OddsRatio_working_3-way'!W36&gt;=0,IF('OddsRatio_working_3-way'!V36+SQRT('OddsRatio_working_3-way'!W36)&gt;0,0,PI()),ACOS('OddsRatio_working_3-way'!V36/(2*'OddsRatio_working_3-way'!X36)))</f>
        <v>0.13467544657671104</v>
      </c>
      <c r="Z36" s="11">
        <f>'OddsRatio_working_3-way'!X36^(1/3)*COS('OddsRatio_working_3-way'!Y36/3)</f>
        <v>0.52054446188406611</v>
      </c>
      <c r="AA36" s="11">
        <f>'OddsRatio_working_3-way'!X36^(1/3)*COS(('OddsRatio_working_3-way'!Y36+2*PI())/3)</f>
        <v>-0.28052327925927156</v>
      </c>
      <c r="AB36" s="11">
        <f>'OddsRatio_working_3-way'!X36^(1/3)*COS(('OddsRatio_working_3-way'!Y36+4*PI())/3)</f>
        <v>-0.24002118262479463</v>
      </c>
      <c r="AC36" s="11">
        <f>'OddsRatio_working_3-way'!X36^(1/3)*SIN('OddsRatio_working_3-way'!Y36/3)</f>
        <v>2.3383896394659674E-2</v>
      </c>
      <c r="AD36" s="11">
        <f>'OddsRatio_working_3-way'!X36^(1/3)*SIN(('OddsRatio_working_3-way'!Y36+2*PI())/3)</f>
        <v>0.43911277959357192</v>
      </c>
      <c r="AE36" s="11">
        <f>'OddsRatio_working_3-way'!X36^(1/3)*SIN(('OddsRatio_working_3-way'!Y36+4*PI())/3)</f>
        <v>-0.46249667598823141</v>
      </c>
      <c r="AF36" s="11">
        <f>-'OddsRatio_working_3-way'!U36/(3*'OddsRatio_working_3-way'!X36^(1/3))*COS(('OddsRatio_working_3-way'!Y36)/3)</f>
        <v>0.52054446188406622</v>
      </c>
      <c r="AG36" s="11">
        <f>-'OddsRatio_working_3-way'!U36/(3*'OddsRatio_working_3-way'!X36^(1/3))*COS(('OddsRatio_working_3-way'!Y36+2*PI())/3)</f>
        <v>-0.28052327925927167</v>
      </c>
      <c r="AH36" s="11">
        <f>-'OddsRatio_working_3-way'!U36/(3*'OddsRatio_working_3-way'!X36^(1/3))*COS(('OddsRatio_working_3-way'!Y36+4*PI())/3)</f>
        <v>-0.24002118262479466</v>
      </c>
      <c r="AI36" s="11">
        <f>'OddsRatio_working_3-way'!U36/(3*'OddsRatio_working_3-way'!X36^(1/3))*SIN(('OddsRatio_working_3-way'!Y36)/3)</f>
        <v>-2.3383896394659681E-2</v>
      </c>
      <c r="AJ36" s="11">
        <f>'OddsRatio_working_3-way'!U36/(3*'OddsRatio_working_3-way'!X36^(1/3))*SIN(('OddsRatio_working_3-way'!Y36+2*PI())/3)</f>
        <v>-0.43911277959357198</v>
      </c>
      <c r="AK36" s="11">
        <f>'OddsRatio_working_3-way'!U36/(3*'OddsRatio_working_3-way'!X36^(1/3))*SIN(('OddsRatio_working_3-way'!Y36+4*PI())/3)</f>
        <v>0.46249667598823152</v>
      </c>
      <c r="AL36" s="11">
        <f>'OddsRatio_working_3-way'!Z36+'OddsRatio_working_3-way'!AF36</f>
        <v>1.0410889237681324</v>
      </c>
      <c r="AM36" s="11">
        <f>'OddsRatio_working_3-way'!AA36+'OddsRatio_working_3-way'!AG36</f>
        <v>-0.56104655851854324</v>
      </c>
      <c r="AN36" s="11">
        <f>'OddsRatio_working_3-way'!AB36+'OddsRatio_working_3-way'!AH36</f>
        <v>-0.48004236524958932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1.0410889237681324</v>
      </c>
      <c r="AS36" s="11">
        <f>IF(('OddsRatio_working_3-way'!X36=0),IF(Q36&gt;0,-Q36^(1/3),(-Q36)^(1/3)),'OddsRatio_working_3-way'!AM36-'OddsRatio_working_3-way'!R36/3)</f>
        <v>-0.56104655851854324</v>
      </c>
      <c r="AT36" s="11">
        <f>IF(('OddsRatio_working_3-way'!X36=0),IF(Q36&gt;0,-Q36^(1/3),(-Q36)^(1/3)),'OddsRatio_working_3-way'!AN36-'OddsRatio_working_3-way'!R36/3)</f>
        <v>-0.48004236524958932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3.13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2.4</v>
      </c>
      <c r="D2" s="4">
        <f>IF(A2="","",((1/A2)+(1/B2)+(1/C2))-1)</f>
        <v>3.3774532177088146E-2</v>
      </c>
      <c r="E2" s="4">
        <f>IF(A2="","",(3*A2)/(3-($D2*A2)))</f>
        <v>3.2443237907206322</v>
      </c>
      <c r="F2" s="4">
        <f>IF(B2="","",(3*B2)/(3-($D2*B2)))</f>
        <v>3.4920972240669412</v>
      </c>
      <c r="G2" s="4">
        <f>IF(C2="","",(3*C2)/(3-($D2*C2)))</f>
        <v>2.4666479031804105</v>
      </c>
      <c r="I2" s="4">
        <f>IF(A2="","",D2+1)</f>
        <v>1.0337745321770881</v>
      </c>
    </row>
    <row r="3" spans="1:9" x14ac:dyDescent="0.2">
      <c r="A3" s="4">
        <f>IF('True_Odds_Calculator_3-way'!A4="","",'True_Odds_Calculator_3-way'!A4)</f>
        <v>2.37</v>
      </c>
      <c r="B3" s="4">
        <f>IF('True_Odds_Calculator_3-way'!B4="","",'True_Odds_Calculator_3-way'!B4)</f>
        <v>3.02</v>
      </c>
      <c r="C3" s="4">
        <f>IF('True_Odds_Calculator_3-way'!C4="","",'True_Odds_Calculator_3-way'!C4)</f>
        <v>3.56</v>
      </c>
      <c r="D3" s="4">
        <f t="shared" ref="D3:D66" si="0">IF(A3="","",((1/A3)+(1/B3)+(1/C3))-1)</f>
        <v>3.3965632489106223E-2</v>
      </c>
      <c r="E3" s="4">
        <f t="shared" ref="E3:E66" si="1">IF(A3="","",(3*A3)/(3-($D3*A3)))</f>
        <v>2.435347308206564</v>
      </c>
      <c r="F3" s="4">
        <f t="shared" ref="F3:F66" si="2">IF(B3="","",(3*B3)/(3-($D3*B3)))</f>
        <v>3.1269157213505743</v>
      </c>
      <c r="G3" s="4">
        <f t="shared" ref="G3:G66" si="3">IF(C3="","",(3*C3)/(3-($D3*C3)))</f>
        <v>3.7095152926634123</v>
      </c>
      <c r="I3" s="4">
        <f t="shared" ref="I3:I66" si="4">IF(A3="","",D3+1)</f>
        <v>1.0339656324891062</v>
      </c>
    </row>
    <row r="4" spans="1:9" x14ac:dyDescent="0.2">
      <c r="A4" s="4">
        <f>IF('True_Odds_Calculator_3-way'!A5="","",'True_Odds_Calculator_3-way'!A5)</f>
        <v>2.2999999999999998</v>
      </c>
      <c r="B4" s="4">
        <f>IF('True_Odds_Calculator_3-way'!B5="","",'True_Odds_Calculator_3-way'!B5)</f>
        <v>3.07</v>
      </c>
      <c r="C4" s="4">
        <f>IF('True_Odds_Calculator_3-way'!C5="","",'True_Odds_Calculator_3-way'!C5)</f>
        <v>3.67</v>
      </c>
      <c r="D4" s="4">
        <f t="shared" si="0"/>
        <v>3.2995071751151128E-2</v>
      </c>
      <c r="E4" s="4">
        <f t="shared" si="1"/>
        <v>2.3596912735421682</v>
      </c>
      <c r="F4" s="4">
        <f t="shared" si="2"/>
        <v>3.1772807470337754</v>
      </c>
      <c r="G4" s="4">
        <f t="shared" si="3"/>
        <v>3.8243666239176863</v>
      </c>
      <c r="I4" s="4">
        <f t="shared" si="4"/>
        <v>1.0329950717511511</v>
      </c>
    </row>
    <row r="5" spans="1:9" x14ac:dyDescent="0.2">
      <c r="A5" s="4">
        <f>IF('True_Odds_Calculator_3-way'!A6="","",'True_Odds_Calculator_3-way'!A6)</f>
        <v>3.5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2.27</v>
      </c>
      <c r="D5" s="4">
        <f t="shared" si="0"/>
        <v>3.2991386333187878E-2</v>
      </c>
      <c r="E5" s="4">
        <f t="shared" si="1"/>
        <v>3.6401075606316846</v>
      </c>
      <c r="F5" s="4">
        <f t="shared" si="2"/>
        <v>3.3812188594678094</v>
      </c>
      <c r="G5" s="4">
        <f t="shared" si="3"/>
        <v>2.3281179308175157</v>
      </c>
      <c r="I5" s="4">
        <f t="shared" si="4"/>
        <v>1.0329913863331879</v>
      </c>
    </row>
    <row r="6" spans="1:9" x14ac:dyDescent="0.2">
      <c r="A6" s="4">
        <f>IF('True_Odds_Calculator_3-way'!A7="","",'True_Odds_Calculator_3-way'!A7)</f>
        <v>2.27</v>
      </c>
      <c r="B6" s="4">
        <f>IF('True_Odds_Calculator_3-way'!B7="","",'True_Odds_Calculator_3-way'!B7)</f>
        <v>3.45</v>
      </c>
      <c r="C6" s="4">
        <f>IF('True_Odds_Calculator_3-way'!C7="","",'True_Odds_Calculator_3-way'!C7)</f>
        <v>3.18</v>
      </c>
      <c r="D6" s="4">
        <f t="shared" si="0"/>
        <v>4.4849115630033021E-2</v>
      </c>
      <c r="E6" s="4">
        <f t="shared" si="1"/>
        <v>2.3497403924447267</v>
      </c>
      <c r="F6" s="4">
        <f t="shared" si="2"/>
        <v>3.6376154092216373</v>
      </c>
      <c r="G6" s="4">
        <f t="shared" si="3"/>
        <v>3.3387231053237687</v>
      </c>
      <c r="I6" s="4">
        <f t="shared" si="4"/>
        <v>1.044849115630033</v>
      </c>
    </row>
    <row r="7" spans="1:9" x14ac:dyDescent="0.2">
      <c r="A7" s="4">
        <f>IF('True_Odds_Calculator_3-way'!A8="","",'True_Odds_Calculator_3-way'!A8)</f>
        <v>2.7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2.71</v>
      </c>
      <c r="D7" s="4">
        <f t="shared" si="0"/>
        <v>4.425210918775857E-2</v>
      </c>
      <c r="E7" s="4">
        <f t="shared" si="1"/>
        <v>2.8119929574494349</v>
      </c>
      <c r="F7" s="4">
        <f t="shared" si="2"/>
        <v>3.4467623088942676</v>
      </c>
      <c r="G7" s="4">
        <f t="shared" si="3"/>
        <v>2.822841406479113</v>
      </c>
      <c r="I7" s="4">
        <f t="shared" si="4"/>
        <v>1.0442521091877586</v>
      </c>
    </row>
    <row r="8" spans="1: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2.75</v>
      </c>
      <c r="D8" s="4">
        <f t="shared" si="0"/>
        <v>4.4105285417155304E-2</v>
      </c>
      <c r="E8" s="4">
        <f t="shared" si="1"/>
        <v>3.0182392247059355</v>
      </c>
      <c r="F8" s="4">
        <f t="shared" si="2"/>
        <v>3.1274785391603426</v>
      </c>
      <c r="G8" s="4">
        <f t="shared" si="3"/>
        <v>2.8658665399006438</v>
      </c>
      <c r="I8" s="4">
        <f t="shared" si="4"/>
        <v>1.0441052854171553</v>
      </c>
    </row>
    <row r="9" spans="1:9" x14ac:dyDescent="0.2">
      <c r="A9" s="4">
        <f>IF('True_Odds_Calculator_3-way'!A10="","",'True_Odds_Calculator_3-way'!A10)</f>
        <v>3.73</v>
      </c>
      <c r="B9" s="4">
        <f>IF('True_Odds_Calculator_3-way'!B10="","",'True_Odds_Calculator_3-way'!B10)</f>
        <v>3.9</v>
      </c>
      <c r="C9" s="4">
        <f>IF('True_Odds_Calculator_3-way'!C10="","",'True_Odds_Calculator_3-way'!C10)</f>
        <v>1.92</v>
      </c>
      <c r="D9" s="4">
        <f t="shared" si="0"/>
        <v>4.5340104488898136E-2</v>
      </c>
      <c r="E9" s="4">
        <f t="shared" si="1"/>
        <v>3.9528324851257031</v>
      </c>
      <c r="F9" s="4">
        <f t="shared" si="2"/>
        <v>4.1442722583938227</v>
      </c>
      <c r="G9" s="4">
        <f t="shared" si="3"/>
        <v>1.9773789228651852</v>
      </c>
      <c r="I9" s="4">
        <f t="shared" si="4"/>
        <v>1.0453401044888981</v>
      </c>
    </row>
    <row r="10" spans="1: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3.79</v>
      </c>
      <c r="D10" s="4">
        <f t="shared" si="0"/>
        <v>3.2919889594985818E-2</v>
      </c>
      <c r="E10" s="4">
        <f t="shared" si="1"/>
        <v>2.2019496908467446</v>
      </c>
      <c r="F10" s="4">
        <f t="shared" si="2"/>
        <v>3.4132247363606409</v>
      </c>
      <c r="G10" s="4">
        <f t="shared" si="3"/>
        <v>3.9544612747637244</v>
      </c>
      <c r="I10" s="4">
        <f t="shared" si="4"/>
        <v>1.0329198895949858</v>
      </c>
    </row>
    <row r="11" spans="1:9" x14ac:dyDescent="0.2">
      <c r="A11" s="4">
        <f>IF('True_Odds_Calculator_3-way'!A12="","",'True_Odds_Calculator_3-way'!A12)</f>
        <v>2.61</v>
      </c>
      <c r="B11" s="4">
        <f>IF('True_Odds_Calculator_3-way'!B12="","",'True_Odds_Calculator_3-way'!B12)</f>
        <v>3.21</v>
      </c>
      <c r="C11" s="4">
        <f>IF('True_Odds_Calculator_3-way'!C12="","",'True_Odds_Calculator_3-way'!C12)</f>
        <v>2.96</v>
      </c>
      <c r="D11" s="4">
        <f t="shared" si="0"/>
        <v>3.2506080040723973E-2</v>
      </c>
      <c r="E11" s="4">
        <f t="shared" si="1"/>
        <v>2.6859597187966675</v>
      </c>
      <c r="F11" s="4">
        <f t="shared" si="2"/>
        <v>3.3256718750921963</v>
      </c>
      <c r="G11" s="4">
        <f t="shared" si="3"/>
        <v>3.0580808030984317</v>
      </c>
      <c r="I11" s="4">
        <f t="shared" si="4"/>
        <v>1.032506080040724</v>
      </c>
    </row>
    <row r="12" spans="1:9" x14ac:dyDescent="0.2">
      <c r="A12" s="4">
        <f>IF('True_Odds_Calculator_3-way'!A13="","",'True_Odds_Calculator_3-way'!A13)</f>
        <v>2.09</v>
      </c>
      <c r="B12" s="4">
        <f>IF('True_Odds_Calculator_3-way'!B13="","",'True_Odds_Calculator_3-way'!B13)</f>
        <v>3.22</v>
      </c>
      <c r="C12" s="4">
        <f>IF('True_Odds_Calculator_3-way'!C13="","",'True_Odds_Calculator_3-way'!C13)</f>
        <v>4.0999999999999996</v>
      </c>
      <c r="D12" s="4">
        <f t="shared" si="0"/>
        <v>3.2930344757101437E-2</v>
      </c>
      <c r="E12" s="4">
        <f t="shared" si="1"/>
        <v>2.1390734979990893</v>
      </c>
      <c r="F12" s="4">
        <f t="shared" si="2"/>
        <v>3.3379817552598192</v>
      </c>
      <c r="G12" s="4">
        <f t="shared" si="3"/>
        <v>4.2932153159778803</v>
      </c>
      <c r="I12" s="4">
        <f t="shared" si="4"/>
        <v>1.0329303447571014</v>
      </c>
    </row>
    <row r="13" spans="1:9" x14ac:dyDescent="0.2">
      <c r="A13" s="4">
        <f>IF('True_Odds_Calculator_3-way'!A14="","",'True_Odds_Calculator_3-way'!A14)</f>
        <v>3.35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2.35</v>
      </c>
      <c r="D13" s="4">
        <f t="shared" si="0"/>
        <v>3.2681352888826121E-2</v>
      </c>
      <c r="E13" s="4">
        <f t="shared" si="1"/>
        <v>3.4768860980352958</v>
      </c>
      <c r="F13" s="4">
        <f t="shared" si="2"/>
        <v>3.3585426551205018</v>
      </c>
      <c r="G13" s="4">
        <f t="shared" si="3"/>
        <v>2.4117415312464545</v>
      </c>
      <c r="I13" s="4">
        <f t="shared" si="4"/>
        <v>1.0326813528888261</v>
      </c>
    </row>
    <row r="14" spans="1:9" x14ac:dyDescent="0.2">
      <c r="A14" s="4">
        <f>IF('True_Odds_Calculator_3-way'!A15="","",'True_Odds_Calculator_3-way'!A15)</f>
        <v>3.87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2.2200000000000002</v>
      </c>
      <c r="D14" s="4">
        <f t="shared" si="0"/>
        <v>2.833720115836158E-2</v>
      </c>
      <c r="E14" s="4">
        <f t="shared" si="1"/>
        <v>4.0168353749308761</v>
      </c>
      <c r="F14" s="4">
        <f t="shared" si="2"/>
        <v>3.2253581874624131</v>
      </c>
      <c r="G14" s="4">
        <f t="shared" si="3"/>
        <v>2.2675494434903709</v>
      </c>
      <c r="I14" s="4">
        <f t="shared" si="4"/>
        <v>1.0283372011583616</v>
      </c>
    </row>
    <row r="15" spans="1:9" x14ac:dyDescent="0.2">
      <c r="A15" s="4">
        <f>IF('True_Odds_Calculator_3-way'!A16="","",'True_Odds_Calculator_3-way'!A16)</f>
        <v>3.39</v>
      </c>
      <c r="B15" s="4">
        <f>IF('True_Odds_Calculator_3-way'!B16="","",'True_Odds_Calculator_3-way'!B16)</f>
        <v>3.35</v>
      </c>
      <c r="C15" s="4">
        <f>IF('True_Odds_Calculator_3-way'!C16="","",'True_Odds_Calculator_3-way'!C16)</f>
        <v>2.2999999999999998</v>
      </c>
      <c r="D15" s="4">
        <f t="shared" si="0"/>
        <v>2.8275322119682311E-2</v>
      </c>
      <c r="E15" s="4">
        <f t="shared" si="1"/>
        <v>3.5018892630421714</v>
      </c>
      <c r="F15" s="4">
        <f t="shared" si="2"/>
        <v>3.4592218501751462</v>
      </c>
      <c r="G15" s="4">
        <f t="shared" si="3"/>
        <v>2.3509635938969629</v>
      </c>
      <c r="I15" s="4">
        <f t="shared" si="4"/>
        <v>1.0282753221196823</v>
      </c>
    </row>
    <row r="16" spans="1:9" x14ac:dyDescent="0.2">
      <c r="A16" s="4">
        <f>IF('True_Odds_Calculator_3-way'!A17="","",'True_Odds_Calculator_3-way'!A17)</f>
        <v>1.63</v>
      </c>
      <c r="B16" s="4">
        <f>IF('True_Odds_Calculator_3-way'!B17="","",'True_Odds_Calculator_3-way'!B17)</f>
        <v>3.76</v>
      </c>
      <c r="C16" s="4">
        <f>IF('True_Odds_Calculator_3-way'!C17="","",'True_Odds_Calculator_3-way'!C17)</f>
        <v>6.67</v>
      </c>
      <c r="D16" s="4">
        <f t="shared" si="0"/>
        <v>2.9379416805107361E-2</v>
      </c>
      <c r="E16" s="4">
        <f t="shared" si="1"/>
        <v>1.6564414711881135</v>
      </c>
      <c r="F16" s="4">
        <f t="shared" si="2"/>
        <v>3.9037444689364058</v>
      </c>
      <c r="G16" s="4">
        <f t="shared" si="3"/>
        <v>7.136133959322204</v>
      </c>
      <c r="I16" s="4">
        <f t="shared" si="4"/>
        <v>1.0293794168051074</v>
      </c>
    </row>
    <row r="17" spans="1:9" x14ac:dyDescent="0.2">
      <c r="A17" s="4">
        <f>IF('True_Odds_Calculator_3-way'!A18="","",'True_Odds_Calculator_3-way'!A18)</f>
        <v>1.67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5.87</v>
      </c>
      <c r="D17" s="4">
        <f t="shared" si="0"/>
        <v>2.9576813153930681E-2</v>
      </c>
      <c r="E17" s="4">
        <f t="shared" si="1"/>
        <v>1.6979558687333853</v>
      </c>
      <c r="F17" s="4">
        <f t="shared" si="2"/>
        <v>3.9910962004480175</v>
      </c>
      <c r="G17" s="4">
        <f t="shared" si="3"/>
        <v>6.2305756523738776</v>
      </c>
      <c r="I17" s="4">
        <f t="shared" si="4"/>
        <v>1.0295768131539307</v>
      </c>
    </row>
    <row r="18" spans="1:9" x14ac:dyDescent="0.2">
      <c r="A18" s="4">
        <f>IF('True_Odds_Calculator_3-way'!A19="","",'True_Odds_Calculator_3-way'!A19)</f>
        <v>2.2000000000000002</v>
      </c>
      <c r="B18" s="4">
        <f>IF('True_Odds_Calculator_3-way'!B19="","",'True_Odds_Calculator_3-way'!B19)</f>
        <v>3.13</v>
      </c>
      <c r="C18" s="4">
        <f>IF('True_Odds_Calculator_3-way'!C19="","",'True_Odds_Calculator_3-way'!C19)</f>
        <v>3.93</v>
      </c>
      <c r="D18" s="4">
        <f t="shared" si="0"/>
        <v>2.8487198645479772E-2</v>
      </c>
      <c r="E18" s="4">
        <f t="shared" si="1"/>
        <v>2.2469399514776192</v>
      </c>
      <c r="F18" s="4">
        <f t="shared" si="2"/>
        <v>3.2258784094142032</v>
      </c>
      <c r="G18" s="4">
        <f t="shared" si="3"/>
        <v>4.082345925093076</v>
      </c>
      <c r="I18" s="4">
        <f t="shared" si="4"/>
        <v>1.0284871986454798</v>
      </c>
    </row>
    <row r="19" spans="1:9" x14ac:dyDescent="0.2">
      <c r="A19" s="4">
        <f>IF('True_Odds_Calculator_3-way'!A20="","",'True_Odds_Calculator_3-way'!A20)</f>
        <v>1.49</v>
      </c>
      <c r="B19" s="4">
        <f>IF('True_Odds_Calculator_3-way'!B20="","",'True_Odds_Calculator_3-way'!B20)</f>
        <v>4.2699999999999996</v>
      </c>
      <c r="C19" s="4">
        <f>IF('True_Odds_Calculator_3-way'!C20="","",'True_Odds_Calculator_3-way'!C20)</f>
        <v>6.93</v>
      </c>
      <c r="D19" s="4">
        <f t="shared" si="0"/>
        <v>4.9633121368185762E-2</v>
      </c>
      <c r="E19" s="4">
        <f t="shared" si="1"/>
        <v>1.5276584880425912</v>
      </c>
      <c r="F19" s="4">
        <f t="shared" si="2"/>
        <v>4.5945818259007449</v>
      </c>
      <c r="G19" s="4">
        <f t="shared" si="3"/>
        <v>7.8274350818138778</v>
      </c>
      <c r="I19" s="4">
        <f t="shared" si="4"/>
        <v>1.0496331213681858</v>
      </c>
    </row>
    <row r="20" spans="1:9" x14ac:dyDescent="0.2">
      <c r="A20" s="4">
        <f>IF('True_Odds_Calculator_3-way'!A21="","",'True_Odds_Calculator_3-way'!A21)</f>
        <v>4.92</v>
      </c>
      <c r="B20" s="4">
        <f>IF('True_Odds_Calculator_3-way'!B21="","",'True_Odds_Calculator_3-way'!B21)</f>
        <v>3.7</v>
      </c>
      <c r="C20" s="4">
        <f>IF('True_Odds_Calculator_3-way'!C21="","",'True_Odds_Calculator_3-way'!C21)</f>
        <v>1.74</v>
      </c>
      <c r="D20" s="4">
        <f t="shared" si="0"/>
        <v>4.8234946468756368E-2</v>
      </c>
      <c r="E20" s="4">
        <f t="shared" si="1"/>
        <v>5.3426304497429458</v>
      </c>
      <c r="F20" s="4">
        <f t="shared" si="2"/>
        <v>3.9340348157863363</v>
      </c>
      <c r="G20" s="4">
        <f t="shared" si="3"/>
        <v>1.7900797526041665</v>
      </c>
      <c r="I20" s="4">
        <f t="shared" si="4"/>
        <v>1.0482349464687564</v>
      </c>
    </row>
    <row r="21" spans="1: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3.75</v>
      </c>
      <c r="C21" s="4">
        <f>IF('True_Odds_Calculator_3-way'!C22="","",'True_Odds_Calculator_3-way'!C22)</f>
        <v>4.4000000000000004</v>
      </c>
      <c r="D21" s="4">
        <f t="shared" si="0"/>
        <v>4.6425581784697911E-2</v>
      </c>
      <c r="E21" s="4">
        <f t="shared" si="1"/>
        <v>1.8621592692279714</v>
      </c>
      <c r="F21" s="4">
        <f t="shared" si="2"/>
        <v>3.9810268601008647</v>
      </c>
      <c r="G21" s="4">
        <f t="shared" si="3"/>
        <v>4.7214903035413167</v>
      </c>
      <c r="I21" s="4">
        <f t="shared" si="4"/>
        <v>1.0464255817846979</v>
      </c>
    </row>
    <row r="22" spans="1:9" x14ac:dyDescent="0.2">
      <c r="A22" s="4">
        <f>IF('True_Odds_Calculator_3-way'!A23="","",'True_Odds_Calculator_3-way'!A23)</f>
        <v>5.91</v>
      </c>
      <c r="B22" s="4">
        <f>IF('True_Odds_Calculator_3-way'!B23="","",'True_Odds_Calculator_3-way'!B23)</f>
        <v>4</v>
      </c>
      <c r="C22" s="4">
        <f>IF('True_Odds_Calculator_3-way'!C23="","",'True_Odds_Calculator_3-way'!C23)</f>
        <v>1.58</v>
      </c>
      <c r="D22" s="4">
        <f t="shared" si="0"/>
        <v>5.2116130137719763E-2</v>
      </c>
      <c r="E22" s="4">
        <f t="shared" si="1"/>
        <v>6.5861967625518707</v>
      </c>
      <c r="F22" s="4">
        <f t="shared" si="2"/>
        <v>4.2987094695167798</v>
      </c>
      <c r="G22" s="4">
        <f t="shared" si="3"/>
        <v>1.6245915091904994</v>
      </c>
      <c r="I22" s="4">
        <f t="shared" si="4"/>
        <v>1.0521161301377198</v>
      </c>
    </row>
    <row r="23" spans="1:9" x14ac:dyDescent="0.2">
      <c r="A23" s="4">
        <f>IF('True_Odds_Calculator_3-way'!A24="","",'True_Odds_Calculator_3-way'!A24)</f>
        <v>1.66</v>
      </c>
      <c r="B23" s="4">
        <f>IF('True_Odds_Calculator_3-way'!B24="","",'True_Odds_Calculator_3-way'!B24)</f>
        <v>4.1399999999999997</v>
      </c>
      <c r="C23" s="4">
        <f>IF('True_Odds_Calculator_3-way'!C24="","",'True_Odds_Calculator_3-way'!C24)</f>
        <v>5.37</v>
      </c>
      <c r="D23" s="4">
        <f t="shared" si="0"/>
        <v>3.0175271566388773E-2</v>
      </c>
      <c r="E23" s="4">
        <f t="shared" si="1"/>
        <v>1.6881876413616534</v>
      </c>
      <c r="F23" s="4">
        <f t="shared" si="2"/>
        <v>4.3198882452947425</v>
      </c>
      <c r="G23" s="4">
        <f t="shared" si="3"/>
        <v>5.6766151951117934</v>
      </c>
      <c r="I23" s="4">
        <f t="shared" si="4"/>
        <v>1.0301752715663888</v>
      </c>
    </row>
    <row r="24" spans="1:9" x14ac:dyDescent="0.2">
      <c r="A24" s="4">
        <f>IF('True_Odds_Calculator_3-way'!A25="","",'True_Odds_Calculator_3-way'!A25)</f>
        <v>1.88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4.6900000000000004</v>
      </c>
      <c r="D24" s="4">
        <f t="shared" si="0"/>
        <v>3.4989582285480214E-2</v>
      </c>
      <c r="E24" s="4">
        <f t="shared" si="1"/>
        <v>1.9221465319941344</v>
      </c>
      <c r="F24" s="4">
        <f t="shared" si="2"/>
        <v>3.5946412449718839</v>
      </c>
      <c r="G24" s="4">
        <f t="shared" si="3"/>
        <v>4.9613899152098231</v>
      </c>
      <c r="I24" s="4">
        <f t="shared" si="4"/>
        <v>1.0349895822854802</v>
      </c>
    </row>
    <row r="25" spans="1:9" x14ac:dyDescent="0.2">
      <c r="A25" s="4">
        <f>IF('True_Odds_Calculator_3-way'!A26="","",'True_Odds_Calculator_3-way'!A26)</f>
        <v>1.53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6.59</v>
      </c>
      <c r="D25" s="4">
        <f t="shared" si="0"/>
        <v>4.8058286129052608E-2</v>
      </c>
      <c r="E25" s="4">
        <f t="shared" si="1"/>
        <v>1.5684420856497927</v>
      </c>
      <c r="F25" s="4">
        <f t="shared" si="2"/>
        <v>4.4111351222318325</v>
      </c>
      <c r="G25" s="4">
        <f t="shared" si="3"/>
        <v>7.367804661867293</v>
      </c>
      <c r="I25" s="4">
        <f t="shared" si="4"/>
        <v>1.0480582861290526</v>
      </c>
    </row>
    <row r="26" spans="1:9" x14ac:dyDescent="0.2">
      <c r="A26" s="4">
        <f>IF('True_Odds_Calculator_3-way'!A27="","",'True_Odds_Calculator_3-way'!A27)</f>
        <v>2.04</v>
      </c>
      <c r="B26" s="4">
        <f>IF('True_Odds_Calculator_3-way'!B27="","",'True_Odds_Calculator_3-way'!B27)</f>
        <v>3.12</v>
      </c>
      <c r="C26" s="4">
        <f>IF('True_Odds_Calculator_3-way'!C27="","",'True_Odds_Calculator_3-way'!C27)</f>
        <v>4.26</v>
      </c>
      <c r="D26" s="4">
        <f t="shared" si="0"/>
        <v>4.5450682981751811E-2</v>
      </c>
      <c r="E26" s="4">
        <f t="shared" si="1"/>
        <v>2.1050599607962974</v>
      </c>
      <c r="F26" s="4">
        <f t="shared" si="2"/>
        <v>3.2747953528279572</v>
      </c>
      <c r="G26" s="4">
        <f t="shared" si="3"/>
        <v>4.5539091598007131</v>
      </c>
      <c r="I26" s="4">
        <f t="shared" si="4"/>
        <v>1.0454506829817518</v>
      </c>
    </row>
    <row r="27" spans="1:9" x14ac:dyDescent="0.2">
      <c r="A27" s="4">
        <f>IF('True_Odds_Calculator_3-way'!A28="","",'True_Odds_Calculator_3-way'!A28)</f>
        <v>2.88</v>
      </c>
      <c r="B27" s="4">
        <f>IF('True_Odds_Calculator_3-way'!B28="","",'True_Odds_Calculator_3-way'!B28)</f>
        <v>2.9</v>
      </c>
      <c r="C27" s="4">
        <f>IF('True_Odds_Calculator_3-way'!C28="","",'True_Odds_Calculator_3-way'!C28)</f>
        <v>2.84</v>
      </c>
      <c r="D27" s="4">
        <f t="shared" si="0"/>
        <v>4.4162484485456899E-2</v>
      </c>
      <c r="E27" s="4">
        <f t="shared" si="1"/>
        <v>3.0075061875329667</v>
      </c>
      <c r="F27" s="4">
        <f t="shared" si="2"/>
        <v>3.0293230163541378</v>
      </c>
      <c r="G27" s="4">
        <f t="shared" si="3"/>
        <v>2.9639127508280412</v>
      </c>
      <c r="I27" s="4">
        <f t="shared" si="4"/>
        <v>1.0441624844854569</v>
      </c>
    </row>
    <row r="28" spans="1:9" x14ac:dyDescent="0.2">
      <c r="A28" s="4">
        <f>IF('True_Odds_Calculator_3-way'!A29="","",'True_Odds_Calculator_3-way'!A29)</f>
        <v>1.6</v>
      </c>
      <c r="B28" s="4">
        <f>IF('True_Odds_Calculator_3-way'!B29="","",'True_Odds_Calculator_3-way'!B29)</f>
        <v>3.87</v>
      </c>
      <c r="C28" s="4">
        <f>IF('True_Odds_Calculator_3-way'!C29="","",'True_Odds_Calculator_3-way'!C29)</f>
        <v>6.73</v>
      </c>
      <c r="D28" s="4">
        <f t="shared" si="0"/>
        <v>3.198634292054936E-2</v>
      </c>
      <c r="E28" s="4">
        <f t="shared" si="1"/>
        <v>1.6277687300234007</v>
      </c>
      <c r="F28" s="4">
        <f t="shared" si="2"/>
        <v>4.0365579996293306</v>
      </c>
      <c r="G28" s="4">
        <f t="shared" si="3"/>
        <v>7.2502490857191253</v>
      </c>
      <c r="I28" s="4">
        <f t="shared" si="4"/>
        <v>1.0319863429205494</v>
      </c>
    </row>
    <row r="29" spans="1:9" x14ac:dyDescent="0.2">
      <c r="A29" s="4">
        <f>IF('True_Odds_Calculator_3-way'!A30="","",'True_Odds_Calculator_3-way'!A30)</f>
        <v>3.59</v>
      </c>
      <c r="B29" s="4">
        <f>IF('True_Odds_Calculator_3-way'!B30="","",'True_Odds_Calculator_3-way'!B30)</f>
        <v>3.11</v>
      </c>
      <c r="C29" s="4">
        <f>IF('True_Odds_Calculator_3-way'!C30="","",'True_Odds_Calculator_3-way'!C30)</f>
        <v>2.34</v>
      </c>
      <c r="D29" s="4">
        <f t="shared" si="0"/>
        <v>2.7445367743982096E-2</v>
      </c>
      <c r="E29" s="4">
        <f t="shared" si="1"/>
        <v>3.7119101029089703</v>
      </c>
      <c r="F29" s="4">
        <f t="shared" si="2"/>
        <v>3.2010760486745102</v>
      </c>
      <c r="G29" s="4">
        <f t="shared" si="3"/>
        <v>2.3911891102923555</v>
      </c>
      <c r="I29" s="4">
        <f t="shared" si="4"/>
        <v>1.0274453677439821</v>
      </c>
    </row>
    <row r="30" spans="1:9" x14ac:dyDescent="0.2">
      <c r="A30" s="4">
        <f>IF('True_Odds_Calculator_3-way'!A31="","",'True_Odds_Calculator_3-way'!A31)</f>
        <v>2.71</v>
      </c>
      <c r="B30" s="4">
        <f>IF('True_Odds_Calculator_3-way'!B31="","",'True_Odds_Calculator_3-way'!B31)</f>
        <v>3.15</v>
      </c>
      <c r="C30" s="4">
        <f>IF('True_Odds_Calculator_3-way'!C31="","",'True_Odds_Calculator_3-way'!C31)</f>
        <v>2.93</v>
      </c>
      <c r="D30" s="4">
        <f t="shared" si="0"/>
        <v>2.776093582486272E-2</v>
      </c>
      <c r="E30" s="4">
        <f t="shared" si="1"/>
        <v>2.7797077847807357</v>
      </c>
      <c r="F30" s="4">
        <f t="shared" si="2"/>
        <v>3.244576092105413</v>
      </c>
      <c r="G30" s="4">
        <f t="shared" si="3"/>
        <v>3.0116555613061853</v>
      </c>
      <c r="I30" s="4">
        <f t="shared" si="4"/>
        <v>1.0277609358248627</v>
      </c>
    </row>
    <row r="31" spans="1:9" x14ac:dyDescent="0.2">
      <c r="A31" s="4">
        <f>IF('True_Odds_Calculator_3-way'!A32="","",'True_Odds_Calculator_3-way'!A32)</f>
        <v>1.28</v>
      </c>
      <c r="B31" s="4">
        <f>IF('True_Odds_Calculator_3-way'!B32="","",'True_Odds_Calculator_3-way'!B32)</f>
        <v>5.86</v>
      </c>
      <c r="C31" s="4">
        <f>IF('True_Odds_Calculator_3-way'!C32="","",'True_Odds_Calculator_3-way'!C32)</f>
        <v>11.35</v>
      </c>
      <c r="D31" s="4">
        <f t="shared" si="0"/>
        <v>4.0004191036069114E-2</v>
      </c>
      <c r="E31" s="4">
        <f t="shared" si="1"/>
        <v>1.3022270027912484</v>
      </c>
      <c r="F31" s="4">
        <f t="shared" si="2"/>
        <v>6.3567240807719987</v>
      </c>
      <c r="G31" s="4">
        <f t="shared" si="3"/>
        <v>13.374169750972413</v>
      </c>
      <c r="I31" s="4">
        <f t="shared" si="4"/>
        <v>1.0400041910360691</v>
      </c>
    </row>
    <row r="32" spans="1:9" x14ac:dyDescent="0.2">
      <c r="A32" s="4">
        <f>IF('True_Odds_Calculator_3-way'!A33="","",'True_Odds_Calculator_3-way'!A33)</f>
        <v>1.55</v>
      </c>
      <c r="B32" s="4">
        <f>IF('True_Odds_Calculator_3-way'!B33="","",'True_Odds_Calculator_3-way'!B33)</f>
        <v>4.3099999999999996</v>
      </c>
      <c r="C32" s="4">
        <f>IF('True_Odds_Calculator_3-way'!C33="","",'True_Odds_Calculator_3-way'!C33)</f>
        <v>6.44</v>
      </c>
      <c r="D32" s="4">
        <f t="shared" si="0"/>
        <v>3.24593549130896E-2</v>
      </c>
      <c r="E32" s="4">
        <f t="shared" si="1"/>
        <v>1.5764379148512475</v>
      </c>
      <c r="F32" s="4">
        <f t="shared" si="2"/>
        <v>4.5208206652861422</v>
      </c>
      <c r="G32" s="4">
        <f t="shared" si="3"/>
        <v>6.9223449478734818</v>
      </c>
      <c r="I32" s="4">
        <f t="shared" si="4"/>
        <v>1.0324593549130896</v>
      </c>
    </row>
    <row r="33" spans="1:9" x14ac:dyDescent="0.2">
      <c r="A33" s="4">
        <f>IF('True_Odds_Calculator_3-way'!A34="","",'True_Odds_Calculator_3-way'!A34)</f>
        <v>5.04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1.78</v>
      </c>
      <c r="D33" s="4">
        <f t="shared" si="0"/>
        <v>4.5924736935972987E-2</v>
      </c>
      <c r="E33" s="4">
        <f t="shared" si="1"/>
        <v>5.4613636363636378</v>
      </c>
      <c r="F33" s="4">
        <f t="shared" si="2"/>
        <v>3.6981422446960539</v>
      </c>
      <c r="G33" s="4">
        <f t="shared" si="3"/>
        <v>1.8298612999728039</v>
      </c>
      <c r="I33" s="4">
        <f t="shared" si="4"/>
        <v>1.045924736935973</v>
      </c>
    </row>
    <row r="34" spans="1:9" x14ac:dyDescent="0.2">
      <c r="A34" s="4">
        <f>IF('True_Odds_Calculator_3-way'!A35="","",'True_Odds_Calculator_3-way'!A35)</f>
        <v>2.5099999999999998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2.84</v>
      </c>
      <c r="D34" s="4">
        <f t="shared" si="0"/>
        <v>2.7527360807637624E-2</v>
      </c>
      <c r="E34" s="4">
        <f t="shared" si="1"/>
        <v>2.5691711595768272</v>
      </c>
      <c r="F34" s="4">
        <f t="shared" si="2"/>
        <v>3.7336765066046897</v>
      </c>
      <c r="G34" s="4">
        <f t="shared" si="3"/>
        <v>2.9159884273888754</v>
      </c>
      <c r="I34" s="4">
        <f t="shared" si="4"/>
        <v>1.0275273608076376</v>
      </c>
    </row>
    <row r="35" spans="1:9" x14ac:dyDescent="0.2">
      <c r="A35" s="4">
        <f>IF('True_Odds_Calculator_3-way'!A36="","",'True_Odds_Calculator_3-way'!A36)</f>
        <v>3.23</v>
      </c>
      <c r="B35" s="4">
        <f>IF('True_Odds_Calculator_3-way'!B36="","",'True_Odds_Calculator_3-way'!B36)</f>
        <v>2.89</v>
      </c>
      <c r="C35" s="4">
        <f>IF('True_Odds_Calculator_3-way'!C36="","",'True_Odds_Calculator_3-way'!C36)</f>
        <v>2.57</v>
      </c>
      <c r="D35" s="4">
        <f t="shared" si="0"/>
        <v>4.4723342831247681E-2</v>
      </c>
      <c r="E35" s="4">
        <f t="shared" si="1"/>
        <v>3.3933994182369647</v>
      </c>
      <c r="F35" s="4">
        <f t="shared" si="2"/>
        <v>3.0201171790008039</v>
      </c>
      <c r="G35" s="4">
        <f t="shared" si="3"/>
        <v>2.6723871613641563</v>
      </c>
      <c r="I35" s="4">
        <f t="shared" si="4"/>
        <v>1.0447233428312477</v>
      </c>
    </row>
    <row r="36" spans="1:9" x14ac:dyDescent="0.2">
      <c r="A36" s="4">
        <f>IF('True_Odds_Calculator_3-way'!A37="","",'True_Odds_Calculator_3-way'!A37)</f>
        <v>2.7</v>
      </c>
      <c r="B36" s="4">
        <f>IF('True_Odds_Calculator_3-way'!B37="","",'True_Odds_Calculator_3-way'!B37)</f>
        <v>3.22</v>
      </c>
      <c r="C36" s="4">
        <f>IF('True_Odds_Calculator_3-way'!C37="","",'True_Odds_Calculator_3-way'!C37)</f>
        <v>2.89</v>
      </c>
      <c r="D36" s="4">
        <f t="shared" si="0"/>
        <v>2.6950137827225218E-2</v>
      </c>
      <c r="E36" s="4">
        <f t="shared" si="1"/>
        <v>2.7671167602658717</v>
      </c>
      <c r="F36" s="4">
        <f t="shared" si="2"/>
        <v>3.3159178351441545</v>
      </c>
      <c r="G36" s="4">
        <f t="shared" si="3"/>
        <v>2.9670299304936139</v>
      </c>
      <c r="I36" s="4">
        <f t="shared" si="4"/>
        <v>1.0269501378272252</v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69</v>
      </c>
      <c r="V3" s="29" t="s">
        <v>70</v>
      </c>
      <c r="W3" s="29" t="s">
        <v>67</v>
      </c>
      <c r="X3" s="38">
        <v>25569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H16" sqref="AH1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3.13</v>
      </c>
      <c r="B3">
        <v>3.36</v>
      </c>
      <c r="C3">
        <v>2.4</v>
      </c>
      <c r="D3" s="20">
        <f>IF(OR($A3="",$B3="",$C3=""),"",(1/A3)+(1/B3)+(1/C3)-1)</f>
        <v>3.3774532177088146E-2</v>
      </c>
      <c r="E3" s="17">
        <f>IF(OR($A3="",$B3="",$C3=""),"",A3*'MPTO_working_3-way'!$I2)</f>
        <v>3.2357142857142858</v>
      </c>
      <c r="F3" s="21">
        <f>IF(OR($A3="",$B3="",$C3=""),"",B3*'MPTO_working_3-way'!$I2)</f>
        <v>3.4734824281150161</v>
      </c>
      <c r="G3" s="22">
        <f>IF(OR($A3="",$B3="",$C3=""),"",C3*'MPTO_working_3-way'!$I2)</f>
        <v>2.4810588772250113</v>
      </c>
      <c r="H3" s="17">
        <f>IF(OR($A3="",$B3="",$C3=""),"",'MPTO_working_3-way'!E2)</f>
        <v>3.2443237907206322</v>
      </c>
      <c r="I3" s="21">
        <f>IF(OR($A3="",$B3="",$C3=""),"",'MPTO_working_3-way'!F2)</f>
        <v>3.4920972240669412</v>
      </c>
      <c r="J3" s="22">
        <f>IF(OR($A3="",$B3="",$C3=""),"",'MPTO_working_3-way'!G2)</f>
        <v>2.4666479031804105</v>
      </c>
      <c r="K3" s="17">
        <f>IF(OR($A3="",$B3="",$C3=""),"",'OddsRatio_working_3-way'!H2)</f>
        <v>3.241104742713083</v>
      </c>
      <c r="L3" s="21">
        <f>IF(OR($A3="",$B3="",$C3=""),"",'OddsRatio_working_3-way'!I2)</f>
        <v>3.4831019684520554</v>
      </c>
      <c r="M3" s="22">
        <f>IF(OR($A3="",$B3="",$C3=""),"",'OddsRatio_working_3-way'!J2)</f>
        <v>2.4730265914546092</v>
      </c>
      <c r="N3" s="23">
        <f>(1/E3)* 100</f>
        <v>30.905077262693155</v>
      </c>
      <c r="O3" s="24">
        <f>(1/F3)* 100</f>
        <v>28.789551140544518</v>
      </c>
      <c r="P3" s="24">
        <f>(1/G3)* 100</f>
        <v>40.305371596762328</v>
      </c>
      <c r="Q3" t="s">
        <v>93</v>
      </c>
      <c r="R3" t="s">
        <v>127</v>
      </c>
      <c r="S3" s="58" t="s">
        <v>124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2.37</v>
      </c>
      <c r="B4">
        <v>3.02</v>
      </c>
      <c r="C4">
        <v>3.56</v>
      </c>
      <c r="D4" s="20">
        <f t="shared" ref="D4:D67" si="0">IF(OR($A4="",$B4="",$C4=""),"",(1/A4)+(1/B4)+(1/C4)-1)</f>
        <v>3.3965632489106223E-2</v>
      </c>
      <c r="E4" s="17">
        <f>IF(OR($A4="",$B4="",$C4=""),"",A4*'MPTO_working_3-way'!$I3)</f>
        <v>2.4504985489991817</v>
      </c>
      <c r="F4" s="21">
        <f>IF(OR($A4="",$B4="",$C4=""),"",B4*'MPTO_working_3-way'!$I3)</f>
        <v>3.1225762101171006</v>
      </c>
      <c r="G4" s="22">
        <f>IF(OR($A4="",$B4="",$C4=""),"",C4*'MPTO_working_3-way'!$I3)</f>
        <v>3.6809176516612183</v>
      </c>
      <c r="H4" s="17"/>
      <c r="I4" s="21"/>
      <c r="J4" s="22"/>
      <c r="K4" s="17"/>
      <c r="L4" s="21"/>
      <c r="M4" s="22"/>
      <c r="N4" s="23">
        <f t="shared" ref="N4" si="1">(1/E4)* 100</f>
        <v>40.808022531105529</v>
      </c>
      <c r="O4" s="24">
        <f t="shared" ref="O4" si="2">(1/F4)* 100</f>
        <v>32.024838873748372</v>
      </c>
      <c r="P4" s="24">
        <f t="shared" ref="P4" si="3">(1/G4)* 100</f>
        <v>27.167138595146088</v>
      </c>
      <c r="Q4" t="s">
        <v>81</v>
      </c>
      <c r="R4" t="s">
        <v>82</v>
      </c>
      <c r="S4" s="58" t="s">
        <v>124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2.2999999999999998</v>
      </c>
      <c r="B5">
        <v>3.07</v>
      </c>
      <c r="C5">
        <v>3.67</v>
      </c>
      <c r="D5" s="20">
        <f t="shared" si="0"/>
        <v>3.2995071751151128E-2</v>
      </c>
      <c r="E5" s="17">
        <f>IF(OR($A5="",$B5="",$C5=""),"",A5*'MPTO_working_3-way'!$I4)</f>
        <v>2.3758886650276474</v>
      </c>
      <c r="F5" s="21">
        <f>IF(OR($A5="",$B5="",$C5=""),"",B5*'MPTO_working_3-way'!$I4)</f>
        <v>3.171294870276034</v>
      </c>
      <c r="G5" s="22">
        <f>IF(OR($A5="",$B5="",$C5=""),"",C5*'MPTO_working_3-way'!$I4)</f>
        <v>3.7910919133267247</v>
      </c>
      <c r="H5" s="17"/>
      <c r="I5" s="21"/>
      <c r="J5" s="22"/>
      <c r="K5" s="17"/>
      <c r="L5" s="21"/>
      <c r="M5" s="22"/>
      <c r="N5" s="23">
        <f t="shared" ref="N5:N37" si="4">(1/E5)* 100</f>
        <v>42.089514324458605</v>
      </c>
      <c r="O5" s="24">
        <f t="shared" ref="O5:O37" si="5">(1/F5)* 100</f>
        <v>31.532860894545532</v>
      </c>
      <c r="P5" s="24">
        <f t="shared" ref="P5:P37" si="6">(1/G5)* 100</f>
        <v>26.377624780995856</v>
      </c>
      <c r="Q5" t="s">
        <v>88</v>
      </c>
      <c r="R5" t="s">
        <v>86</v>
      </c>
      <c r="S5" s="58" t="s">
        <v>124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3.5</v>
      </c>
      <c r="B6">
        <v>3.26</v>
      </c>
      <c r="C6">
        <v>2.27</v>
      </c>
      <c r="D6" s="20">
        <f t="shared" si="0"/>
        <v>3.2991386333187878E-2</v>
      </c>
      <c r="E6" s="17">
        <f>IF(OR($A6="",$B6="",$C6=""),"",A6*'MPTO_working_3-way'!$I5)</f>
        <v>3.6154698521661577</v>
      </c>
      <c r="F6" s="21">
        <f>IF(OR($A6="",$B6="",$C6=""),"",B6*'MPTO_working_3-way'!$I5)</f>
        <v>3.3675519194461923</v>
      </c>
      <c r="G6" s="22">
        <f>IF(OR($A6="",$B6="",$C6=""),"",C6*'MPTO_working_3-way'!$I5)</f>
        <v>2.3448904469763363</v>
      </c>
      <c r="H6" s="17"/>
      <c r="I6" s="21"/>
      <c r="J6" s="22"/>
      <c r="K6" s="17"/>
      <c r="L6" s="21"/>
      <c r="M6" s="22"/>
      <c r="N6" s="23">
        <f t="shared" si="4"/>
        <v>27.658922377706013</v>
      </c>
      <c r="O6" s="24">
        <f t="shared" si="5"/>
        <v>29.695162061954317</v>
      </c>
      <c r="P6" s="24">
        <f t="shared" si="6"/>
        <v>42.645915560339674</v>
      </c>
      <c r="Q6" t="s">
        <v>96</v>
      </c>
      <c r="R6" t="s">
        <v>78</v>
      </c>
      <c r="S6" s="58" t="s">
        <v>124</v>
      </c>
      <c r="AD6" s="37"/>
      <c r="AE6" s="37"/>
      <c r="AH6" s="37"/>
      <c r="AI6" s="37"/>
      <c r="AJ6" t="s">
        <v>68</v>
      </c>
    </row>
    <row r="7" spans="1:36" s="40" customFormat="1" ht="15" x14ac:dyDescent="0.25">
      <c r="A7">
        <v>2.27</v>
      </c>
      <c r="B7">
        <v>3.45</v>
      </c>
      <c r="C7">
        <v>3.18</v>
      </c>
      <c r="D7" s="20">
        <f t="shared" si="0"/>
        <v>4.4849115630033021E-2</v>
      </c>
      <c r="E7" s="17">
        <f>IF(OR($A7="",$B7="",$C7=""),"",A7*'MPTO_working_3-way'!$I6)</f>
        <v>2.3718074924801749</v>
      </c>
      <c r="F7" s="21">
        <f>IF(OR($A7="",$B7="",$C7=""),"",B7*'MPTO_working_3-way'!$I6)</f>
        <v>3.6047294489236141</v>
      </c>
      <c r="G7" s="22">
        <f>IF(OR($A7="",$B7="",$C7=""),"",C7*'MPTO_working_3-way'!$I6)</f>
        <v>3.3226201877035053</v>
      </c>
      <c r="H7" s="17"/>
      <c r="I7" s="21"/>
      <c r="J7" s="22"/>
      <c r="K7" s="17"/>
      <c r="L7" s="21"/>
      <c r="M7" s="22"/>
      <c r="N7" s="23">
        <f t="shared" si="4"/>
        <v>42.161937812006414</v>
      </c>
      <c r="O7" s="24">
        <f t="shared" si="5"/>
        <v>27.741332995146244</v>
      </c>
      <c r="P7" s="24">
        <f t="shared" si="6"/>
        <v>30.096729192847345</v>
      </c>
      <c r="Q7" t="s">
        <v>128</v>
      </c>
      <c r="R7" t="s">
        <v>129</v>
      </c>
      <c r="S7" s="58" t="s">
        <v>124</v>
      </c>
      <c r="AD7" s="37"/>
      <c r="AE7" s="37"/>
      <c r="AH7" s="37"/>
      <c r="AI7" s="37"/>
      <c r="AJ7" t="s">
        <v>150</v>
      </c>
    </row>
    <row r="8" spans="1:36" s="36" customFormat="1" ht="15" x14ac:dyDescent="0.25">
      <c r="A8">
        <v>2.7</v>
      </c>
      <c r="B8">
        <v>3.28</v>
      </c>
      <c r="C8">
        <v>2.71</v>
      </c>
      <c r="D8" s="20">
        <f t="shared" si="0"/>
        <v>4.425210918775857E-2</v>
      </c>
      <c r="E8" s="17">
        <f>IF(OR($A8="",$B8="",$C8=""),"",A8*'MPTO_working_3-way'!$I7)</f>
        <v>2.8194806948069484</v>
      </c>
      <c r="F8" s="21">
        <f>IF(OR($A8="",$B8="",$C8=""),"",B8*'MPTO_working_3-way'!$I7)</f>
        <v>3.425146918135848</v>
      </c>
      <c r="G8" s="22">
        <f>IF(OR($A8="",$B8="",$C8=""),"",C8*'MPTO_working_3-way'!$I7)</f>
        <v>2.8299232158988259</v>
      </c>
      <c r="H8" s="17"/>
      <c r="I8" s="21"/>
      <c r="J8" s="22"/>
      <c r="K8" s="17"/>
      <c r="L8" s="21"/>
      <c r="M8" s="22"/>
      <c r="N8" s="23">
        <f t="shared" si="4"/>
        <v>35.467524279979884</v>
      </c>
      <c r="O8" s="24">
        <f t="shared" si="5"/>
        <v>29.19582791339808</v>
      </c>
      <c r="P8" s="24">
        <f t="shared" si="6"/>
        <v>35.336647806622032</v>
      </c>
      <c r="Q8" t="s">
        <v>130</v>
      </c>
      <c r="R8" t="s">
        <v>131</v>
      </c>
      <c r="S8" s="58" t="s">
        <v>124</v>
      </c>
      <c r="AD8" s="37"/>
      <c r="AE8" s="37"/>
      <c r="AH8" s="37"/>
      <c r="AI8" s="37"/>
      <c r="AJ8" t="s">
        <v>150</v>
      </c>
    </row>
    <row r="9" spans="1:36" s="36" customFormat="1" ht="15" x14ac:dyDescent="0.25">
      <c r="A9">
        <v>2.89</v>
      </c>
      <c r="B9">
        <v>2.99</v>
      </c>
      <c r="C9">
        <v>2.75</v>
      </c>
      <c r="D9" s="20">
        <f t="shared" si="0"/>
        <v>4.4105285417155304E-2</v>
      </c>
      <c r="E9" s="17">
        <f>IF(OR($A9="",$B9="",$C9=""),"",A9*'MPTO_working_3-way'!$I8)</f>
        <v>3.0174642748555791</v>
      </c>
      <c r="F9" s="21">
        <f>IF(OR($A9="",$B9="",$C9=""),"",B9*'MPTO_working_3-way'!$I8)</f>
        <v>3.1218748033972945</v>
      </c>
      <c r="G9" s="22">
        <f>IF(OR($A9="",$B9="",$C9=""),"",C9*'MPTO_working_3-way'!$I8)</f>
        <v>2.8712895348971772</v>
      </c>
      <c r="H9" s="17"/>
      <c r="I9" s="21"/>
      <c r="J9" s="22"/>
      <c r="K9" s="17"/>
      <c r="L9" s="21"/>
      <c r="M9" s="22"/>
      <c r="N9" s="23">
        <f t="shared" si="4"/>
        <v>33.140408929874134</v>
      </c>
      <c r="O9" s="24">
        <f t="shared" si="5"/>
        <v>32.032034049276334</v>
      </c>
      <c r="P9" s="24">
        <f t="shared" si="6"/>
        <v>34.82755702084954</v>
      </c>
      <c r="Q9" t="s">
        <v>132</v>
      </c>
      <c r="R9" t="s">
        <v>133</v>
      </c>
      <c r="S9" s="58" t="s">
        <v>124</v>
      </c>
      <c r="AD9" s="37"/>
      <c r="AE9" s="37"/>
      <c r="AH9" s="37"/>
      <c r="AI9" s="37"/>
      <c r="AJ9" t="s">
        <v>150</v>
      </c>
    </row>
    <row r="10" spans="1:36" s="36" customFormat="1" ht="15" x14ac:dyDescent="0.25">
      <c r="A10">
        <v>3.73</v>
      </c>
      <c r="B10">
        <v>3.9</v>
      </c>
      <c r="C10">
        <v>1.92</v>
      </c>
      <c r="D10" s="20">
        <f t="shared" si="0"/>
        <v>4.5340104488898136E-2</v>
      </c>
      <c r="E10" s="17">
        <f>IF(OR($A10="",$B10="",$C10=""),"",A10*'MPTO_working_3-way'!$I9)</f>
        <v>3.89911858974359</v>
      </c>
      <c r="F10" s="21">
        <f>IF(OR($A10="",$B10="",$C10=""),"",B10*'MPTO_working_3-way'!$I9)</f>
        <v>4.0768264075067027</v>
      </c>
      <c r="G10" s="22">
        <f>IF(OR($A10="",$B10="",$C10=""),"",C10*'MPTO_working_3-way'!$I9)</f>
        <v>2.0070530006186842</v>
      </c>
      <c r="H10" s="17"/>
      <c r="I10" s="21"/>
      <c r="J10" s="22"/>
      <c r="K10" s="17"/>
      <c r="L10" s="21"/>
      <c r="M10" s="22"/>
      <c r="N10" s="23">
        <f t="shared" si="4"/>
        <v>25.646821890220089</v>
      </c>
      <c r="O10" s="24">
        <f t="shared" si="5"/>
        <v>24.528883500133574</v>
      </c>
      <c r="P10" s="24">
        <f t="shared" si="6"/>
        <v>49.82429460964633</v>
      </c>
      <c r="Q10" t="s">
        <v>134</v>
      </c>
      <c r="R10" t="s">
        <v>135</v>
      </c>
      <c r="S10" s="58" t="s">
        <v>124</v>
      </c>
      <c r="AD10" s="37"/>
      <c r="AE10" s="37"/>
      <c r="AH10" s="37"/>
      <c r="AI10" s="37"/>
      <c r="AJ10" t="s">
        <v>150</v>
      </c>
    </row>
    <row r="11" spans="1:36" s="36" customFormat="1" ht="15" x14ac:dyDescent="0.25">
      <c r="A11">
        <v>2.15</v>
      </c>
      <c r="B11">
        <v>3.29</v>
      </c>
      <c r="C11">
        <v>3.79</v>
      </c>
      <c r="D11" s="20">
        <f t="shared" si="0"/>
        <v>3.2919889594985818E-2</v>
      </c>
      <c r="E11" s="17">
        <f>IF(OR($A11="",$B11="",$C11=""),"",A11*'MPTO_working_3-way'!$I10)</f>
        <v>2.2207777626292193</v>
      </c>
      <c r="F11" s="21">
        <f>IF(OR($A11="",$B11="",$C11=""),"",B11*'MPTO_working_3-way'!$I10)</f>
        <v>3.3983064367675033</v>
      </c>
      <c r="G11" s="22">
        <f>IF(OR($A11="",$B11="",$C11=""),"",C11*'MPTO_working_3-way'!$I10)</f>
        <v>3.9147663815649962</v>
      </c>
      <c r="H11" s="17"/>
      <c r="I11" s="21"/>
      <c r="J11" s="22"/>
      <c r="K11" s="17"/>
      <c r="L11" s="21"/>
      <c r="M11" s="22"/>
      <c r="N11" s="23">
        <f t="shared" si="4"/>
        <v>45.029269332023645</v>
      </c>
      <c r="O11" s="24">
        <f t="shared" si="5"/>
        <v>29.426422207857399</v>
      </c>
      <c r="P11" s="24">
        <f t="shared" si="6"/>
        <v>25.544308460118952</v>
      </c>
      <c r="Q11" t="s">
        <v>87</v>
      </c>
      <c r="R11" t="s">
        <v>84</v>
      </c>
      <c r="S11" s="58" t="s">
        <v>147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2.61</v>
      </c>
      <c r="B12">
        <v>3.21</v>
      </c>
      <c r="C12">
        <v>2.96</v>
      </c>
      <c r="D12" s="20">
        <f t="shared" si="0"/>
        <v>3.2506080040723973E-2</v>
      </c>
      <c r="E12" s="17">
        <f>IF(OR($A12="",$B12="",$C12=""),"",A12*'MPTO_working_3-way'!$I11)</f>
        <v>2.6948408689062893</v>
      </c>
      <c r="F12" s="21">
        <f>IF(OR($A12="",$B12="",$C12=""),"",B12*'MPTO_working_3-way'!$I11)</f>
        <v>3.3143445169307237</v>
      </c>
      <c r="G12" s="22">
        <f>IF(OR($A12="",$B12="",$C12=""),"",C12*'MPTO_working_3-way'!$I11)</f>
        <v>3.0562179969205427</v>
      </c>
      <c r="H12" s="17"/>
      <c r="I12" s="21"/>
      <c r="J12" s="22"/>
      <c r="K12" s="17"/>
      <c r="L12" s="21"/>
      <c r="M12" s="22"/>
      <c r="N12" s="23">
        <f t="shared" si="4"/>
        <v>37.107942496280074</v>
      </c>
      <c r="O12" s="24">
        <f t="shared" si="5"/>
        <v>30.171878478283791</v>
      </c>
      <c r="P12" s="24">
        <f t="shared" si="6"/>
        <v>32.720179025436138</v>
      </c>
      <c r="Q12" t="s">
        <v>85</v>
      </c>
      <c r="R12" t="s">
        <v>74</v>
      </c>
      <c r="S12" s="58" t="s">
        <v>147</v>
      </c>
      <c r="AD12" s="37"/>
      <c r="AE12" s="37"/>
      <c r="AH12" s="37"/>
      <c r="AI12" s="37"/>
      <c r="AJ12" t="s">
        <v>68</v>
      </c>
    </row>
    <row r="13" spans="1:36" s="36" customFormat="1" ht="15" x14ac:dyDescent="0.25">
      <c r="A13">
        <v>2.09</v>
      </c>
      <c r="B13">
        <v>3.22</v>
      </c>
      <c r="C13">
        <v>4.0999999999999996</v>
      </c>
      <c r="D13" s="20">
        <f t="shared" si="0"/>
        <v>3.2930344757101437E-2</v>
      </c>
      <c r="E13" s="17">
        <f>IF(OR($A13="",$B13="",$C13=""),"",A13*'MPTO_working_3-way'!$I12)</f>
        <v>2.1588244205423419</v>
      </c>
      <c r="F13" s="21">
        <f>IF(OR($A13="",$B13="",$C13=""),"",B13*'MPTO_working_3-way'!$I12)</f>
        <v>3.3260357101178668</v>
      </c>
      <c r="G13" s="22">
        <f>IF(OR($A13="",$B13="",$C13=""),"",C13*'MPTO_working_3-way'!$I12)</f>
        <v>4.2350144135041159</v>
      </c>
      <c r="H13" s="17"/>
      <c r="I13" s="21"/>
      <c r="J13" s="22"/>
      <c r="K13" s="17"/>
      <c r="L13" s="21"/>
      <c r="M13" s="22"/>
      <c r="N13" s="23">
        <f t="shared" si="4"/>
        <v>46.3215067647224</v>
      </c>
      <c r="O13" s="24">
        <f t="shared" si="5"/>
        <v>30.065822713748386</v>
      </c>
      <c r="P13" s="24">
        <f t="shared" si="6"/>
        <v>23.612670521529221</v>
      </c>
      <c r="Q13" t="s">
        <v>83</v>
      </c>
      <c r="R13" t="s">
        <v>75</v>
      </c>
      <c r="S13" s="58" t="s">
        <v>147</v>
      </c>
      <c r="AD13" s="37"/>
      <c r="AE13" s="37"/>
      <c r="AH13" s="37"/>
      <c r="AI13" s="37"/>
      <c r="AJ13" t="s">
        <v>68</v>
      </c>
    </row>
    <row r="14" spans="1:36" s="36" customFormat="1" ht="15" x14ac:dyDescent="0.25">
      <c r="A14">
        <v>3.35</v>
      </c>
      <c r="B14">
        <v>3.24</v>
      </c>
      <c r="C14">
        <v>2.35</v>
      </c>
      <c r="D14" s="20">
        <f t="shared" si="0"/>
        <v>3.2681352888826121E-2</v>
      </c>
      <c r="E14" s="17">
        <f>IF(OR($A14="",$B14="",$C14=""),"",A14*'MPTO_working_3-way'!$I13)</f>
        <v>3.4594825321775677</v>
      </c>
      <c r="F14" s="21">
        <f>IF(OR($A14="",$B14="",$C14=""),"",B14*'MPTO_working_3-way'!$I13)</f>
        <v>3.3458875833597967</v>
      </c>
      <c r="G14" s="22">
        <f>IF(OR($A14="",$B14="",$C14=""),"",C14*'MPTO_working_3-way'!$I13)</f>
        <v>2.4268011792887414</v>
      </c>
      <c r="H14" s="17"/>
      <c r="I14" s="21"/>
      <c r="J14" s="22"/>
      <c r="K14" s="17"/>
      <c r="L14" s="21"/>
      <c r="M14" s="22"/>
      <c r="N14" s="23">
        <f t="shared" si="4"/>
        <v>28.90605721227767</v>
      </c>
      <c r="O14" s="24">
        <f t="shared" si="5"/>
        <v>29.887435697879688</v>
      </c>
      <c r="P14" s="24">
        <f t="shared" si="6"/>
        <v>41.206507089842638</v>
      </c>
      <c r="Q14" t="s">
        <v>92</v>
      </c>
      <c r="R14" t="s">
        <v>77</v>
      </c>
      <c r="S14" s="58" t="s">
        <v>147</v>
      </c>
      <c r="AD14" s="37"/>
      <c r="AE14" s="37"/>
      <c r="AH14" s="37"/>
      <c r="AI14" s="37"/>
      <c r="AJ14" t="s">
        <v>68</v>
      </c>
    </row>
    <row r="15" spans="1:36" s="36" customFormat="1" ht="15" x14ac:dyDescent="0.25">
      <c r="A15">
        <v>3.87</v>
      </c>
      <c r="B15">
        <v>3.13</v>
      </c>
      <c r="C15">
        <v>2.2200000000000002</v>
      </c>
      <c r="D15" s="20">
        <f t="shared" si="0"/>
        <v>2.833720115836158E-2</v>
      </c>
      <c r="E15" s="17">
        <f>IF(OR($A15="",$B15="",$C15=""),"",A15*'MPTO_working_3-way'!$I14)</f>
        <v>3.9796649684828593</v>
      </c>
      <c r="F15" s="21">
        <f>IF(OR($A15="",$B15="",$C15=""),"",B15*'MPTO_working_3-way'!$I14)</f>
        <v>3.2186954396256717</v>
      </c>
      <c r="G15" s="22">
        <f>IF(OR($A15="",$B15="",$C15=""),"",C15*'MPTO_working_3-way'!$I14)</f>
        <v>2.2829085865715628</v>
      </c>
      <c r="H15" s="17"/>
      <c r="I15" s="21"/>
      <c r="J15" s="22"/>
      <c r="K15" s="17"/>
      <c r="L15" s="21"/>
      <c r="M15" s="22"/>
      <c r="N15" s="23">
        <f t="shared" si="4"/>
        <v>25.127743363311893</v>
      </c>
      <c r="O15" s="24">
        <f t="shared" si="5"/>
        <v>31.068487800644419</v>
      </c>
      <c r="P15" s="24">
        <f t="shared" si="6"/>
        <v>43.803768836043702</v>
      </c>
      <c r="Q15" t="s">
        <v>106</v>
      </c>
      <c r="R15" t="s">
        <v>113</v>
      </c>
      <c r="S15" s="58" t="s">
        <v>147</v>
      </c>
      <c r="AD15" s="37"/>
      <c r="AE15" s="37"/>
      <c r="AH15" s="37"/>
      <c r="AI15" s="37"/>
      <c r="AJ15" t="s">
        <v>98</v>
      </c>
    </row>
    <row r="16" spans="1:36" s="36" customFormat="1" ht="15" x14ac:dyDescent="0.25">
      <c r="A16">
        <v>3.39</v>
      </c>
      <c r="B16">
        <v>3.35</v>
      </c>
      <c r="C16">
        <v>2.2999999999999998</v>
      </c>
      <c r="D16" s="20">
        <f t="shared" si="0"/>
        <v>2.8275322119682311E-2</v>
      </c>
      <c r="E16" s="17">
        <f>IF(OR($A16="",$B16="",$C16=""),"",A16*'MPTO_working_3-way'!$I15)</f>
        <v>3.4858533419857229</v>
      </c>
      <c r="F16" s="21">
        <f>IF(OR($A16="",$B16="",$C16=""),"",B16*'MPTO_working_3-way'!$I15)</f>
        <v>3.4447223291009359</v>
      </c>
      <c r="G16" s="22">
        <f>IF(OR($A16="",$B16="",$C16=""),"",C16*'MPTO_working_3-way'!$I15)</f>
        <v>2.365033240875269</v>
      </c>
      <c r="H16" s="17"/>
      <c r="I16" s="21"/>
      <c r="J16" s="22"/>
      <c r="K16" s="17"/>
      <c r="L16" s="21"/>
      <c r="M16" s="22"/>
      <c r="N16" s="23">
        <f t="shared" si="4"/>
        <v>28.687380158981334</v>
      </c>
      <c r="O16" s="24">
        <f t="shared" si="5"/>
        <v>29.029916041476632</v>
      </c>
      <c r="P16" s="24">
        <f t="shared" si="6"/>
        <v>42.282703799542055</v>
      </c>
      <c r="Q16" t="s">
        <v>107</v>
      </c>
      <c r="R16" t="s">
        <v>100</v>
      </c>
      <c r="S16" s="58" t="s">
        <v>147</v>
      </c>
      <c r="AD16" s="37"/>
      <c r="AE16" s="37"/>
      <c r="AH16" s="37"/>
      <c r="AI16" s="37"/>
      <c r="AJ16" t="s">
        <v>98</v>
      </c>
    </row>
    <row r="17" spans="1:36" s="36" customFormat="1" ht="15" x14ac:dyDescent="0.25">
      <c r="A17">
        <v>1.63</v>
      </c>
      <c r="B17">
        <v>3.76</v>
      </c>
      <c r="C17">
        <v>6.67</v>
      </c>
      <c r="D17" s="20">
        <f t="shared" si="0"/>
        <v>2.9379416805107361E-2</v>
      </c>
      <c r="E17" s="17">
        <f>IF(OR($A17="",$B17="",$C17=""),"",A17*'MPTO_working_3-way'!$I16)</f>
        <v>1.677888449392325</v>
      </c>
      <c r="F17" s="21">
        <f>IF(OR($A17="",$B17="",$C17=""),"",B17*'MPTO_working_3-way'!$I16)</f>
        <v>3.8704666071872036</v>
      </c>
      <c r="G17" s="22">
        <f>IF(OR($A17="",$B17="",$C17=""),"",C17*'MPTO_working_3-way'!$I16)</f>
        <v>6.8659607100900661</v>
      </c>
      <c r="H17" s="17"/>
      <c r="I17" s="21"/>
      <c r="J17" s="22"/>
      <c r="K17" s="17"/>
      <c r="L17" s="21"/>
      <c r="M17" s="22"/>
      <c r="N17" s="23">
        <f t="shared" si="4"/>
        <v>59.5987176836557</v>
      </c>
      <c r="O17" s="24">
        <f t="shared" si="5"/>
        <v>25.836678144776275</v>
      </c>
      <c r="P17" s="24">
        <f t="shared" si="6"/>
        <v>14.564604171568035</v>
      </c>
      <c r="Q17" t="s">
        <v>109</v>
      </c>
      <c r="R17" t="s">
        <v>114</v>
      </c>
      <c r="S17" s="58" t="s">
        <v>147</v>
      </c>
      <c r="AD17" s="37"/>
      <c r="AE17" s="37"/>
      <c r="AH17" s="37"/>
      <c r="AI17" s="37"/>
      <c r="AJ17" t="s">
        <v>98</v>
      </c>
    </row>
    <row r="18" spans="1:36" s="36" customFormat="1" ht="15" x14ac:dyDescent="0.25">
      <c r="A18">
        <v>1.67</v>
      </c>
      <c r="B18">
        <v>3.84</v>
      </c>
      <c r="C18">
        <v>5.87</v>
      </c>
      <c r="D18" s="20">
        <f t="shared" si="0"/>
        <v>2.9576813153930681E-2</v>
      </c>
      <c r="E18" s="17">
        <f>IF(OR($A18="",$B18="",$C18=""),"",A18*'MPTO_working_3-way'!$I17)</f>
        <v>1.7193932779670642</v>
      </c>
      <c r="F18" s="21">
        <f>IF(OR($A18="",$B18="",$C18=""),"",B18*'MPTO_working_3-way'!$I17)</f>
        <v>3.9535749625110936</v>
      </c>
      <c r="G18" s="22">
        <f>IF(OR($A18="",$B18="",$C18=""),"",C18*'MPTO_working_3-way'!$I17)</f>
        <v>6.0436158932135733</v>
      </c>
      <c r="H18" s="17"/>
      <c r="I18" s="21"/>
      <c r="J18" s="22"/>
      <c r="K18" s="17"/>
      <c r="L18" s="21"/>
      <c r="M18" s="22"/>
      <c r="N18" s="23">
        <f t="shared" si="4"/>
        <v>58.160050572162092</v>
      </c>
      <c r="O18" s="24">
        <f t="shared" si="5"/>
        <v>25.293563660289241</v>
      </c>
      <c r="P18" s="24">
        <f t="shared" si="6"/>
        <v>16.546385767548667</v>
      </c>
      <c r="Q18" t="s">
        <v>101</v>
      </c>
      <c r="R18" t="s">
        <v>110</v>
      </c>
      <c r="S18" s="58" t="s">
        <v>147</v>
      </c>
      <c r="AD18" s="37"/>
      <c r="AE18" s="37"/>
      <c r="AH18" s="37"/>
      <c r="AI18" s="37"/>
      <c r="AJ18" t="s">
        <v>98</v>
      </c>
    </row>
    <row r="19" spans="1:36" s="36" customFormat="1" ht="15" x14ac:dyDescent="0.25">
      <c r="A19">
        <v>2.2000000000000002</v>
      </c>
      <c r="B19">
        <v>3.13</v>
      </c>
      <c r="C19">
        <v>3.93</v>
      </c>
      <c r="D19" s="20">
        <f t="shared" si="0"/>
        <v>2.8487198645479772E-2</v>
      </c>
      <c r="E19" s="17">
        <f>IF(OR($A19="",$B19="",$C19=""),"",A19*'MPTO_working_3-way'!$I18)</f>
        <v>2.2626718370200556</v>
      </c>
      <c r="F19" s="21">
        <f>IF(OR($A19="",$B19="",$C19=""),"",B19*'MPTO_working_3-way'!$I18)</f>
        <v>3.2191649317603517</v>
      </c>
      <c r="G19" s="22">
        <f>IF(OR($A19="",$B19="",$C19=""),"",C19*'MPTO_working_3-way'!$I18)</f>
        <v>4.0419546906767359</v>
      </c>
      <c r="H19" s="17"/>
      <c r="I19" s="21"/>
      <c r="J19" s="22"/>
      <c r="K19" s="17"/>
      <c r="L19" s="21"/>
      <c r="M19" s="22"/>
      <c r="N19" s="23">
        <f t="shared" si="4"/>
        <v>44.195538373651324</v>
      </c>
      <c r="O19" s="24">
        <f t="shared" si="5"/>
        <v>31.063956684355563</v>
      </c>
      <c r="P19" s="24">
        <f t="shared" si="6"/>
        <v>24.740504941993105</v>
      </c>
      <c r="Q19" t="s">
        <v>105</v>
      </c>
      <c r="R19" t="s">
        <v>111</v>
      </c>
      <c r="S19" s="58" t="s">
        <v>147</v>
      </c>
      <c r="AD19" s="37"/>
      <c r="AE19" s="37"/>
      <c r="AH19" s="37"/>
      <c r="AI19" s="37"/>
      <c r="AJ19" t="s">
        <v>98</v>
      </c>
    </row>
    <row r="20" spans="1:36" s="36" customFormat="1" ht="15" x14ac:dyDescent="0.25">
      <c r="A20">
        <v>1.49</v>
      </c>
      <c r="B20">
        <v>4.2699999999999996</v>
      </c>
      <c r="C20">
        <v>6.93</v>
      </c>
      <c r="D20" s="20">
        <f t="shared" si="0"/>
        <v>4.9633121368185762E-2</v>
      </c>
      <c r="E20" s="17">
        <f>IF(OR($A20="",$B20="",$C20=""),"",A20*'MPTO_working_3-way'!$I19)</f>
        <v>1.5639533508385968</v>
      </c>
      <c r="F20" s="21">
        <f>IF(OR($A20="",$B20="",$C20=""),"",B20*'MPTO_working_3-way'!$I19)</f>
        <v>4.4819334282421526</v>
      </c>
      <c r="G20" s="22">
        <f>IF(OR($A20="",$B20="",$C20=""),"",C20*'MPTO_working_3-way'!$I19)</f>
        <v>7.2739575310815274</v>
      </c>
      <c r="H20" s="17"/>
      <c r="I20" s="21"/>
      <c r="J20" s="22"/>
      <c r="K20" s="17"/>
      <c r="L20" s="21"/>
      <c r="M20" s="22"/>
      <c r="N20" s="23">
        <f t="shared" si="4"/>
        <v>63.94052606900307</v>
      </c>
      <c r="O20" s="24">
        <f t="shared" si="5"/>
        <v>22.311799494804351</v>
      </c>
      <c r="P20" s="24">
        <f t="shared" si="6"/>
        <v>13.747674436192577</v>
      </c>
      <c r="Q20" t="s">
        <v>136</v>
      </c>
      <c r="R20" t="s">
        <v>137</v>
      </c>
      <c r="S20" s="58" t="s">
        <v>147</v>
      </c>
      <c r="AD20" s="37"/>
      <c r="AE20" s="37"/>
      <c r="AH20" s="37"/>
      <c r="AI20" s="37"/>
      <c r="AJ20" t="s">
        <v>150</v>
      </c>
    </row>
    <row r="21" spans="1:36" s="36" customFormat="1" ht="15" x14ac:dyDescent="0.25">
      <c r="A21">
        <v>4.92</v>
      </c>
      <c r="B21">
        <v>3.7</v>
      </c>
      <c r="C21">
        <v>1.74</v>
      </c>
      <c r="D21" s="20">
        <f t="shared" si="0"/>
        <v>4.8234946468756368E-2</v>
      </c>
      <c r="E21" s="17">
        <f>IF(OR($A21="",$B21="",$C21=""),"",A21*'MPTO_working_3-way'!$I20)</f>
        <v>5.1573159366262811</v>
      </c>
      <c r="F21" s="21">
        <f>IF(OR($A21="",$B21="",$C21=""),"",B21*'MPTO_working_3-way'!$I20)</f>
        <v>3.8784693019343988</v>
      </c>
      <c r="G21" s="22">
        <f>IF(OR($A21="",$B21="",$C21=""),"",C21*'MPTO_working_3-way'!$I20)</f>
        <v>1.8239288068556361</v>
      </c>
      <c r="H21" s="17"/>
      <c r="I21" s="21"/>
      <c r="J21" s="22"/>
      <c r="K21" s="17"/>
      <c r="L21" s="21"/>
      <c r="M21" s="22"/>
      <c r="N21" s="23">
        <f t="shared" si="4"/>
        <v>19.389930969677259</v>
      </c>
      <c r="O21" s="24">
        <f t="shared" si="5"/>
        <v>25.783367667787054</v>
      </c>
      <c r="P21" s="24">
        <f t="shared" si="6"/>
        <v>54.826701362535687</v>
      </c>
      <c r="Q21" t="s">
        <v>138</v>
      </c>
      <c r="R21" t="s">
        <v>139</v>
      </c>
      <c r="S21" s="58" t="s">
        <v>147</v>
      </c>
      <c r="AD21" s="37"/>
      <c r="AE21" s="37"/>
      <c r="AH21" s="37"/>
      <c r="AI21" s="37"/>
      <c r="AJ21" t="s">
        <v>150</v>
      </c>
    </row>
    <row r="22" spans="1:36" s="36" customFormat="1" ht="15" x14ac:dyDescent="0.25">
      <c r="A22">
        <v>1.81</v>
      </c>
      <c r="B22">
        <v>3.75</v>
      </c>
      <c r="C22">
        <v>4.4000000000000004</v>
      </c>
      <c r="D22" s="20">
        <f t="shared" si="0"/>
        <v>4.6425581784697911E-2</v>
      </c>
      <c r="E22" s="17">
        <f>IF(OR($A22="",$B22="",$C22=""),"",A22*'MPTO_working_3-way'!$I21)</f>
        <v>1.8940303030303032</v>
      </c>
      <c r="F22" s="21">
        <f>IF(OR($A22="",$B22="",$C22=""),"",B22*'MPTO_working_3-way'!$I21)</f>
        <v>3.9240959316926172</v>
      </c>
      <c r="G22" s="22">
        <f>IF(OR($A22="",$B22="",$C22=""),"",C22*'MPTO_working_3-way'!$I21)</f>
        <v>4.6042725598526708</v>
      </c>
      <c r="H22" s="17"/>
      <c r="I22" s="21"/>
      <c r="J22" s="22"/>
      <c r="K22" s="17"/>
      <c r="L22" s="21"/>
      <c r="M22" s="22"/>
      <c r="N22" s="23">
        <f t="shared" si="4"/>
        <v>52.797465721645352</v>
      </c>
      <c r="O22" s="24">
        <f t="shared" si="5"/>
        <v>25.48357678831416</v>
      </c>
      <c r="P22" s="24">
        <f t="shared" si="6"/>
        <v>21.718957490040474</v>
      </c>
      <c r="Q22" t="s">
        <v>140</v>
      </c>
      <c r="R22" t="s">
        <v>141</v>
      </c>
      <c r="S22" s="58" t="s">
        <v>147</v>
      </c>
      <c r="AD22" s="37"/>
      <c r="AE22" s="37"/>
      <c r="AH22" s="37"/>
      <c r="AI22" s="37"/>
      <c r="AJ22" t="s">
        <v>150</v>
      </c>
    </row>
    <row r="23" spans="1:36" s="36" customFormat="1" ht="15" x14ac:dyDescent="0.25">
      <c r="A23">
        <v>5.91</v>
      </c>
      <c r="B23">
        <v>4</v>
      </c>
      <c r="C23">
        <v>1.58</v>
      </c>
      <c r="D23" s="20">
        <f t="shared" si="0"/>
        <v>5.2116130137719763E-2</v>
      </c>
      <c r="E23" s="17">
        <f>IF(OR($A23="",$B23="",$C23=""),"",A23*'MPTO_working_3-way'!$I22)</f>
        <v>6.2180063291139236</v>
      </c>
      <c r="F23" s="21">
        <f>IF(OR($A23="",$B23="",$C23=""),"",B23*'MPTO_working_3-way'!$I22)</f>
        <v>4.2084645205508791</v>
      </c>
      <c r="G23" s="22">
        <f>IF(OR($A23="",$B23="",$C23=""),"",C23*'MPTO_working_3-way'!$I22)</f>
        <v>1.6623434856175974</v>
      </c>
      <c r="H23" s="17"/>
      <c r="I23" s="21"/>
      <c r="J23" s="22"/>
      <c r="K23" s="17"/>
      <c r="L23" s="21"/>
      <c r="M23" s="22"/>
      <c r="N23" s="23">
        <f t="shared" si="4"/>
        <v>16.08232521922347</v>
      </c>
      <c r="O23" s="24">
        <f t="shared" si="5"/>
        <v>23.761635511402677</v>
      </c>
      <c r="P23" s="24">
        <f t="shared" si="6"/>
        <v>60.156039269373849</v>
      </c>
      <c r="Q23" t="s">
        <v>142</v>
      </c>
      <c r="R23" t="s">
        <v>143</v>
      </c>
      <c r="S23" s="58" t="s">
        <v>147</v>
      </c>
      <c r="AD23" s="37"/>
      <c r="AE23" s="37"/>
      <c r="AH23" s="37"/>
      <c r="AI23" s="37"/>
      <c r="AJ23" t="s">
        <v>150</v>
      </c>
    </row>
    <row r="24" spans="1:36" s="36" customFormat="1" ht="15" x14ac:dyDescent="0.25">
      <c r="A24">
        <v>1.66</v>
      </c>
      <c r="B24">
        <v>4.1399999999999997</v>
      </c>
      <c r="C24">
        <v>5.37</v>
      </c>
      <c r="D24" s="20">
        <f t="shared" si="0"/>
        <v>3.0175271566388773E-2</v>
      </c>
      <c r="E24" s="17">
        <f>IF(OR($A24="",$B24="",$C24=""),"",A24*'MPTO_working_3-way'!$I23)</f>
        <v>1.7100909508002053</v>
      </c>
      <c r="F24" s="21">
        <f>IF(OR($A24="",$B24="",$C24=""),"",B24*'MPTO_working_3-way'!$I23)</f>
        <v>4.2649256242848494</v>
      </c>
      <c r="G24" s="22">
        <f>IF(OR($A24="",$B24="",$C24=""),"",C24*'MPTO_working_3-way'!$I23)</f>
        <v>5.532041208311508</v>
      </c>
      <c r="H24" s="17"/>
      <c r="I24" s="21"/>
      <c r="J24" s="22"/>
      <c r="K24" s="17"/>
      <c r="L24" s="21"/>
      <c r="M24" s="22"/>
      <c r="N24" s="23">
        <f t="shared" si="4"/>
        <v>58.476421943059144</v>
      </c>
      <c r="O24" s="24">
        <f t="shared" si="5"/>
        <v>23.447067735622749</v>
      </c>
      <c r="P24" s="24">
        <f t="shared" si="6"/>
        <v>18.076510321318096</v>
      </c>
      <c r="Q24" t="s">
        <v>116</v>
      </c>
      <c r="R24" t="s">
        <v>115</v>
      </c>
      <c r="S24" s="58" t="s">
        <v>147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1.88</v>
      </c>
      <c r="B25">
        <v>3.45</v>
      </c>
      <c r="C25">
        <v>4.6900000000000004</v>
      </c>
      <c r="D25" s="20">
        <f t="shared" si="0"/>
        <v>3.4989582285480214E-2</v>
      </c>
      <c r="E25" s="17">
        <f>IF(OR($A25="",$B25="",$C25=""),"",A25*'MPTO_working_3-way'!$I24)</f>
        <v>1.9457804146967026</v>
      </c>
      <c r="F25" s="21">
        <f>IF(OR($A25="",$B25="",$C25=""),"",B25*'MPTO_working_3-way'!$I24)</f>
        <v>3.5707140588849069</v>
      </c>
      <c r="G25" s="22">
        <f>IF(OR($A25="",$B25="",$C25=""),"",C25*'MPTO_working_3-way'!$I24)</f>
        <v>4.8541011409189023</v>
      </c>
      <c r="H25" s="17"/>
      <c r="I25" s="21"/>
      <c r="J25" s="22"/>
      <c r="K25" s="17"/>
      <c r="L25" s="21"/>
      <c r="M25" s="22"/>
      <c r="N25" s="23">
        <f t="shared" si="4"/>
        <v>51.39326063963258</v>
      </c>
      <c r="O25" s="24">
        <f t="shared" si="5"/>
        <v>28.005602899278038</v>
      </c>
      <c r="P25" s="24">
        <f t="shared" si="6"/>
        <v>20.601136461089389</v>
      </c>
      <c r="Q25" t="s">
        <v>97</v>
      </c>
      <c r="R25" t="s">
        <v>80</v>
      </c>
      <c r="S25" s="58" t="s">
        <v>148</v>
      </c>
      <c r="AD25" s="37"/>
      <c r="AE25" s="37"/>
      <c r="AH25" s="37"/>
      <c r="AI25" s="37"/>
      <c r="AJ25" t="s">
        <v>68</v>
      </c>
    </row>
    <row r="26" spans="1:36" s="36" customFormat="1" ht="15" x14ac:dyDescent="0.25">
      <c r="A26">
        <v>1.53</v>
      </c>
      <c r="B26">
        <v>4.12</v>
      </c>
      <c r="C26">
        <v>6.59</v>
      </c>
      <c r="D26" s="20">
        <f t="shared" si="0"/>
        <v>4.8058286129052608E-2</v>
      </c>
      <c r="E26" s="17">
        <f>IF(OR($A26="",$B26="",$C26=""),"",A26*'MPTO_working_3-way'!$I25)</f>
        <v>1.6035291777774505</v>
      </c>
      <c r="F26" s="21">
        <f>IF(OR($A26="",$B26="",$C26=""),"",B26*'MPTO_working_3-way'!$I25)</f>
        <v>4.3180001388516969</v>
      </c>
      <c r="G26" s="22">
        <f>IF(OR($A26="",$B26="",$C26=""),"",C26*'MPTO_working_3-way'!$I25)</f>
        <v>6.9067041055904568</v>
      </c>
      <c r="H26" s="17"/>
      <c r="I26" s="21"/>
      <c r="J26" s="22"/>
      <c r="K26" s="17"/>
      <c r="L26" s="21"/>
      <c r="M26" s="22"/>
      <c r="N26" s="23">
        <f t="shared" si="4"/>
        <v>62.362444903312344</v>
      </c>
      <c r="O26" s="24">
        <f t="shared" si="5"/>
        <v>23.15886910244366</v>
      </c>
      <c r="P26" s="24">
        <f t="shared" si="6"/>
        <v>14.478685994243989</v>
      </c>
      <c r="Q26" t="s">
        <v>90</v>
      </c>
      <c r="R26" t="s">
        <v>76</v>
      </c>
      <c r="S26" s="58" t="s">
        <v>148</v>
      </c>
      <c r="AD26" s="37"/>
      <c r="AE26" s="37"/>
      <c r="AH26" s="37"/>
      <c r="AI26" s="37"/>
      <c r="AJ26" t="s">
        <v>68</v>
      </c>
    </row>
    <row r="27" spans="1:36" s="36" customFormat="1" ht="15" x14ac:dyDescent="0.25">
      <c r="A27">
        <v>2.04</v>
      </c>
      <c r="B27">
        <v>3.12</v>
      </c>
      <c r="C27">
        <v>4.26</v>
      </c>
      <c r="D27" s="20">
        <f t="shared" si="0"/>
        <v>4.5450682981751811E-2</v>
      </c>
      <c r="E27" s="17">
        <f>IF(OR($A27="",$B27="",$C27=""),"",A27*'MPTO_working_3-way'!$I26)</f>
        <v>2.1327193932827737</v>
      </c>
      <c r="F27" s="21">
        <f>IF(OR($A27="",$B27="",$C27=""),"",B27*'MPTO_working_3-way'!$I26)</f>
        <v>3.2618061309030657</v>
      </c>
      <c r="G27" s="22">
        <f>IF(OR($A27="",$B27="",$C27=""),"",C27*'MPTO_working_3-way'!$I26)</f>
        <v>4.4536199095022626</v>
      </c>
      <c r="H27" s="17"/>
      <c r="I27" s="21"/>
      <c r="J27" s="22"/>
      <c r="K27" s="17"/>
      <c r="L27" s="21"/>
      <c r="M27" s="22"/>
      <c r="N27" s="23">
        <f t="shared" si="4"/>
        <v>46.888493776987552</v>
      </c>
      <c r="O27" s="24">
        <f t="shared" si="5"/>
        <v>30.657861315722627</v>
      </c>
      <c r="P27" s="24">
        <f t="shared" si="6"/>
        <v>22.453644907289814</v>
      </c>
      <c r="Q27" t="s">
        <v>79</v>
      </c>
      <c r="R27" t="s">
        <v>91</v>
      </c>
      <c r="S27" s="58" t="s">
        <v>148</v>
      </c>
      <c r="AD27" s="37"/>
      <c r="AE27" s="37"/>
      <c r="AH27" s="37"/>
      <c r="AI27" s="37"/>
      <c r="AJ27" t="s">
        <v>68</v>
      </c>
    </row>
    <row r="28" spans="1:36" s="36" customFormat="1" ht="15" x14ac:dyDescent="0.25">
      <c r="A28">
        <v>2.88</v>
      </c>
      <c r="B28">
        <v>2.9</v>
      </c>
      <c r="C28">
        <v>2.84</v>
      </c>
      <c r="D28" s="20">
        <f t="shared" si="0"/>
        <v>4.4162484485456899E-2</v>
      </c>
      <c r="E28" s="17">
        <f>IF(OR($A28="",$B28="",$C28=""),"",A28*'MPTO_working_3-way'!$I27)</f>
        <v>3.0071879553181158</v>
      </c>
      <c r="F28" s="21">
        <f>IF(OR($A28="",$B28="",$C28=""),"",B28*'MPTO_working_3-way'!$I27)</f>
        <v>3.0280712050078251</v>
      </c>
      <c r="G28" s="22">
        <f>IF(OR($A28="",$B28="",$C28=""),"",C28*'MPTO_working_3-way'!$I27)</f>
        <v>2.9654214559386975</v>
      </c>
      <c r="H28" s="17"/>
      <c r="I28" s="21"/>
      <c r="J28" s="22"/>
      <c r="K28" s="17"/>
      <c r="L28" s="21"/>
      <c r="M28" s="22"/>
      <c r="N28" s="23">
        <f t="shared" si="4"/>
        <v>33.253658063890953</v>
      </c>
      <c r="O28" s="24">
        <f t="shared" si="5"/>
        <v>33.024322491036529</v>
      </c>
      <c r="P28" s="24">
        <f t="shared" si="6"/>
        <v>33.722019445072519</v>
      </c>
      <c r="Q28" t="s">
        <v>73</v>
      </c>
      <c r="R28" t="s">
        <v>94</v>
      </c>
      <c r="S28" s="58" t="s">
        <v>148</v>
      </c>
      <c r="AD28" s="37"/>
      <c r="AE28" s="37"/>
      <c r="AH28" s="37"/>
      <c r="AI28" s="37"/>
      <c r="AJ28" t="s">
        <v>68</v>
      </c>
    </row>
    <row r="29" spans="1:36" s="36" customFormat="1" ht="15" x14ac:dyDescent="0.25">
      <c r="A29">
        <v>1.6</v>
      </c>
      <c r="B29">
        <v>3.87</v>
      </c>
      <c r="C29">
        <v>6.73</v>
      </c>
      <c r="D29" s="20">
        <f t="shared" si="0"/>
        <v>3.198634292054936E-2</v>
      </c>
      <c r="E29" s="17">
        <f>IF(OR($A29="",$B29="",$C29=""),"",A29*'MPTO_working_3-way'!$I28)</f>
        <v>1.6511781486728792</v>
      </c>
      <c r="F29" s="21">
        <f>IF(OR($A29="",$B29="",$C29=""),"",B29*'MPTO_working_3-way'!$I28)</f>
        <v>3.9937871471025259</v>
      </c>
      <c r="G29" s="22">
        <f>IF(OR($A29="",$B29="",$C29=""),"",C29*'MPTO_working_3-way'!$I28)</f>
        <v>6.9452680878552977</v>
      </c>
      <c r="H29" s="17"/>
      <c r="I29" s="21"/>
      <c r="J29" s="22"/>
      <c r="K29" s="17"/>
      <c r="L29" s="21"/>
      <c r="M29" s="22"/>
      <c r="N29" s="23">
        <f t="shared" si="4"/>
        <v>60.562816968220048</v>
      </c>
      <c r="O29" s="24">
        <f t="shared" si="5"/>
        <v>25.038890736215009</v>
      </c>
      <c r="P29" s="24">
        <f t="shared" si="6"/>
        <v>14.398292295564943</v>
      </c>
      <c r="Q29" t="s">
        <v>108</v>
      </c>
      <c r="R29" t="s">
        <v>103</v>
      </c>
      <c r="S29" s="58" t="s">
        <v>148</v>
      </c>
      <c r="AD29" s="37"/>
      <c r="AE29" s="37"/>
      <c r="AH29" s="37"/>
      <c r="AI29" s="37"/>
      <c r="AJ29" t="s">
        <v>98</v>
      </c>
    </row>
    <row r="30" spans="1:36" s="36" customFormat="1" ht="15" x14ac:dyDescent="0.25">
      <c r="A30">
        <v>3.59</v>
      </c>
      <c r="B30">
        <v>3.11</v>
      </c>
      <c r="C30">
        <v>2.34</v>
      </c>
      <c r="D30" s="20">
        <f t="shared" si="0"/>
        <v>2.7445367743982096E-2</v>
      </c>
      <c r="E30" s="17">
        <f>IF(OR($A30="",$B30="",$C30=""),"",A30*'MPTO_working_3-way'!$I29)</f>
        <v>3.6885288702008956</v>
      </c>
      <c r="F30" s="21">
        <f>IF(OR($A30="",$B30="",$C30=""),"",B30*'MPTO_working_3-way'!$I29)</f>
        <v>3.195355093683784</v>
      </c>
      <c r="G30" s="22">
        <f>IF(OR($A30="",$B30="",$C30=""),"",C30*'MPTO_working_3-way'!$I29)</f>
        <v>2.4042221605209178</v>
      </c>
      <c r="H30" s="17"/>
      <c r="I30" s="21"/>
      <c r="J30" s="22"/>
      <c r="K30" s="17"/>
      <c r="L30" s="21"/>
      <c r="M30" s="22"/>
      <c r="N30" s="23">
        <f t="shared" si="4"/>
        <v>27.111079652347552</v>
      </c>
      <c r="O30" s="24">
        <f t="shared" si="5"/>
        <v>31.295426351102158</v>
      </c>
      <c r="P30" s="24">
        <f t="shared" si="6"/>
        <v>41.593493996550308</v>
      </c>
      <c r="Q30" t="s">
        <v>104</v>
      </c>
      <c r="R30" t="s">
        <v>99</v>
      </c>
      <c r="S30" s="58" t="s">
        <v>148</v>
      </c>
      <c r="AD30" s="37"/>
      <c r="AE30" s="37"/>
      <c r="AH30" s="37"/>
      <c r="AI30" s="37"/>
      <c r="AJ30" t="s">
        <v>98</v>
      </c>
    </row>
    <row r="31" spans="1:36" s="36" customFormat="1" ht="15" x14ac:dyDescent="0.25">
      <c r="A31">
        <v>2.71</v>
      </c>
      <c r="B31">
        <v>3.15</v>
      </c>
      <c r="C31">
        <v>2.93</v>
      </c>
      <c r="D31" s="20">
        <f t="shared" si="0"/>
        <v>2.776093582486272E-2</v>
      </c>
      <c r="E31" s="17">
        <f>IF(OR($A31="",$B31="",$C31=""),"",A31*'MPTO_working_3-way'!$I30)</f>
        <v>2.7852321360853778</v>
      </c>
      <c r="F31" s="21">
        <f>IF(OR($A31="",$B31="",$C31=""),"",B31*'MPTO_working_3-way'!$I30)</f>
        <v>3.2374469478483174</v>
      </c>
      <c r="G31" s="22">
        <f>IF(OR($A31="",$B31="",$C31=""),"",C31*'MPTO_working_3-way'!$I30)</f>
        <v>3.0113395419668478</v>
      </c>
      <c r="H31" s="17"/>
      <c r="I31" s="21"/>
      <c r="J31" s="22"/>
      <c r="K31" s="17"/>
      <c r="L31" s="21"/>
      <c r="M31" s="22"/>
      <c r="N31" s="23">
        <f t="shared" si="4"/>
        <v>35.903650077996453</v>
      </c>
      <c r="O31" s="24">
        <f t="shared" si="5"/>
        <v>30.888537051228692</v>
      </c>
      <c r="P31" s="24">
        <f t="shared" si="6"/>
        <v>33.207812870774873</v>
      </c>
      <c r="Q31" t="s">
        <v>95</v>
      </c>
      <c r="R31" t="s">
        <v>121</v>
      </c>
      <c r="S31" s="58" t="s">
        <v>148</v>
      </c>
      <c r="AD31" s="37"/>
      <c r="AE31" s="37"/>
      <c r="AH31" s="37"/>
      <c r="AI31" s="37"/>
      <c r="AJ31" t="s">
        <v>98</v>
      </c>
    </row>
    <row r="32" spans="1:36" s="36" customFormat="1" ht="15" x14ac:dyDescent="0.25">
      <c r="A32">
        <v>1.28</v>
      </c>
      <c r="B32">
        <v>5.86</v>
      </c>
      <c r="C32">
        <v>11.35</v>
      </c>
      <c r="D32" s="20">
        <f t="shared" si="0"/>
        <v>4.0004191036069114E-2</v>
      </c>
      <c r="E32" s="17">
        <f>IF(OR($A32="",$B32="",$C32=""),"",A32*'MPTO_working_3-way'!$I31)</f>
        <v>1.3312053645261686</v>
      </c>
      <c r="F32" s="21">
        <f>IF(OR($A32="",$B32="",$C32=""),"",B32*'MPTO_working_3-way'!$I31)</f>
        <v>6.0944245594713653</v>
      </c>
      <c r="G32" s="22">
        <f>IF(OR($A32="",$B32="",$C32=""),"",C32*'MPTO_working_3-way'!$I31)</f>
        <v>11.804047568259383</v>
      </c>
      <c r="H32" s="17"/>
      <c r="I32" s="21"/>
      <c r="J32" s="22"/>
      <c r="K32" s="17"/>
      <c r="L32" s="21"/>
      <c r="M32" s="22"/>
      <c r="N32" s="23">
        <f t="shared" si="4"/>
        <v>75.119889586378108</v>
      </c>
      <c r="O32" s="24">
        <f t="shared" si="5"/>
        <v>16.408440046171329</v>
      </c>
      <c r="P32" s="24">
        <f t="shared" si="6"/>
        <v>8.4716703674505727</v>
      </c>
      <c r="Q32" t="s">
        <v>122</v>
      </c>
      <c r="R32" t="s">
        <v>144</v>
      </c>
      <c r="S32" s="58" t="s">
        <v>148</v>
      </c>
      <c r="AD32" s="37"/>
      <c r="AE32" s="37"/>
      <c r="AH32" s="37"/>
      <c r="AI32" s="37"/>
      <c r="AJ32" t="s">
        <v>98</v>
      </c>
    </row>
    <row r="33" spans="1:36" s="36" customFormat="1" ht="15" x14ac:dyDescent="0.25">
      <c r="A33">
        <v>1.55</v>
      </c>
      <c r="B33">
        <v>4.3099999999999996</v>
      </c>
      <c r="C33">
        <v>6.44</v>
      </c>
      <c r="D33" s="20">
        <f t="shared" si="0"/>
        <v>3.24593549130896E-2</v>
      </c>
      <c r="E33" s="17">
        <f>IF(OR($A33="",$B33="",$C33=""),"",A33*'MPTO_working_3-way'!$I32)</f>
        <v>1.6003120001152888</v>
      </c>
      <c r="F33" s="21">
        <f>IF(OR($A33="",$B33="",$C33=""),"",B33*'MPTO_working_3-way'!$I32)</f>
        <v>4.4498998196754158</v>
      </c>
      <c r="G33" s="22">
        <f>IF(OR($A33="",$B33="",$C33=""),"",C33*'MPTO_working_3-way'!$I32)</f>
        <v>6.6490382456402974</v>
      </c>
      <c r="H33" s="17"/>
      <c r="I33" s="21"/>
      <c r="J33" s="22"/>
      <c r="K33" s="17"/>
      <c r="L33" s="21"/>
      <c r="M33" s="22"/>
      <c r="N33" s="23">
        <f t="shared" si="4"/>
        <v>62.48781487159745</v>
      </c>
      <c r="O33" s="24">
        <f t="shared" si="5"/>
        <v>22.472416021108131</v>
      </c>
      <c r="P33" s="24">
        <f t="shared" si="6"/>
        <v>15.039769107294415</v>
      </c>
      <c r="Q33" t="s">
        <v>117</v>
      </c>
      <c r="R33" t="s">
        <v>118</v>
      </c>
      <c r="S33" s="58" t="s">
        <v>148</v>
      </c>
      <c r="AD33" s="37"/>
      <c r="AE33" s="37"/>
      <c r="AH33" s="37"/>
      <c r="AI33" s="37"/>
      <c r="AJ33" t="s">
        <v>126</v>
      </c>
    </row>
    <row r="34" spans="1:36" s="36" customFormat="1" ht="15" x14ac:dyDescent="0.25">
      <c r="A34">
        <v>5.04</v>
      </c>
      <c r="B34">
        <v>3.5</v>
      </c>
      <c r="C34">
        <v>1.78</v>
      </c>
      <c r="D34" s="20">
        <f t="shared" si="0"/>
        <v>4.5924736935972987E-2</v>
      </c>
      <c r="E34" s="17">
        <f>IF(OR($A34="",$B34="",$C34=""),"",A34*'MPTO_working_3-way'!$I33)</f>
        <v>5.2714606741573036</v>
      </c>
      <c r="F34" s="21">
        <f>IF(OR($A34="",$B34="",$C34=""),"",B34*'MPTO_working_3-way'!$I33)</f>
        <v>3.6607365792759055</v>
      </c>
      <c r="G34" s="22">
        <f>IF(OR($A34="",$B34="",$C34=""),"",C34*'MPTO_working_3-way'!$I33)</f>
        <v>1.8617460317460319</v>
      </c>
      <c r="H34" s="17"/>
      <c r="I34" s="21"/>
      <c r="J34" s="22"/>
      <c r="K34" s="17"/>
      <c r="L34" s="21"/>
      <c r="M34" s="22"/>
      <c r="N34" s="23">
        <f t="shared" si="4"/>
        <v>18.970074175121493</v>
      </c>
      <c r="O34" s="24">
        <f t="shared" si="5"/>
        <v>27.316906812174945</v>
      </c>
      <c r="P34" s="24">
        <f t="shared" si="6"/>
        <v>53.713019012703555</v>
      </c>
      <c r="Q34" t="s">
        <v>123</v>
      </c>
      <c r="R34" t="s">
        <v>119</v>
      </c>
      <c r="S34" s="58" t="s">
        <v>148</v>
      </c>
      <c r="AD34" s="37"/>
      <c r="AE34" s="37"/>
      <c r="AH34" s="37"/>
      <c r="AI34" s="37"/>
      <c r="AJ34" t="s">
        <v>125</v>
      </c>
    </row>
    <row r="35" spans="1:36" s="36" customFormat="1" ht="15" x14ac:dyDescent="0.25">
      <c r="A35">
        <v>2.5099999999999998</v>
      </c>
      <c r="B35">
        <v>3.61</v>
      </c>
      <c r="C35">
        <v>2.84</v>
      </c>
      <c r="D35" s="20">
        <f t="shared" si="0"/>
        <v>2.7527360807637624E-2</v>
      </c>
      <c r="E35" s="17">
        <f>IF(OR($A35="",$B35="",$C35=""),"",A35*'MPTO_working_3-way'!$I34)</f>
        <v>2.5790936756271701</v>
      </c>
      <c r="F35" s="21">
        <f>IF(OR($A35="",$B35="",$C35=""),"",B35*'MPTO_working_3-way'!$I34)</f>
        <v>3.7093737725155718</v>
      </c>
      <c r="G35" s="22">
        <f>IF(OR($A35="",$B35="",$C35=""),"",C35*'MPTO_working_3-way'!$I34)</f>
        <v>2.9181777046936905</v>
      </c>
      <c r="H35" s="17"/>
      <c r="I35" s="21"/>
      <c r="J35" s="22"/>
      <c r="K35" s="17"/>
      <c r="L35" s="21"/>
      <c r="M35" s="22"/>
      <c r="N35" s="23">
        <f t="shared" si="4"/>
        <v>38.773310541224348</v>
      </c>
      <c r="O35" s="24">
        <f t="shared" si="5"/>
        <v>26.958728381848502</v>
      </c>
      <c r="P35" s="24">
        <f t="shared" si="6"/>
        <v>34.267961076927151</v>
      </c>
      <c r="Q35" t="s">
        <v>112</v>
      </c>
      <c r="R35" t="s">
        <v>120</v>
      </c>
      <c r="S35" s="58" t="s">
        <v>148</v>
      </c>
      <c r="AD35" s="37"/>
      <c r="AE35" s="37"/>
      <c r="AH35" s="37"/>
      <c r="AI35" s="37"/>
      <c r="AJ35" t="s">
        <v>72</v>
      </c>
    </row>
    <row r="36" spans="1:36" s="36" customFormat="1" ht="15" x14ac:dyDescent="0.25">
      <c r="A36">
        <v>3.23</v>
      </c>
      <c r="B36">
        <v>2.89</v>
      </c>
      <c r="C36">
        <v>2.57</v>
      </c>
      <c r="D36" s="20">
        <f t="shared" si="0"/>
        <v>4.4723342831247681E-2</v>
      </c>
      <c r="E36" s="17">
        <f>IF(OR($A36="",$B36="",$C36=""),"",A36*'MPTO_working_3-way'!$I35)</f>
        <v>3.3744563973449302</v>
      </c>
      <c r="F36" s="21">
        <f>IF(OR($A36="",$B36="",$C36=""),"",B36*'MPTO_working_3-way'!$I35)</f>
        <v>3.0192504607823061</v>
      </c>
      <c r="G36" s="22">
        <f>IF(OR($A36="",$B36="",$C36=""),"",C36*'MPTO_working_3-way'!$I35)</f>
        <v>2.6849389910763062</v>
      </c>
      <c r="H36" s="17"/>
      <c r="I36" s="21"/>
      <c r="J36" s="22"/>
      <c r="K36" s="17"/>
      <c r="L36" s="21"/>
      <c r="M36" s="22"/>
      <c r="N36" s="23">
        <f t="shared" si="4"/>
        <v>29.634402767415047</v>
      </c>
      <c r="O36" s="24">
        <f t="shared" si="5"/>
        <v>33.120803092993285</v>
      </c>
      <c r="P36" s="24">
        <f t="shared" si="6"/>
        <v>37.244794139591676</v>
      </c>
      <c r="Q36" t="s">
        <v>145</v>
      </c>
      <c r="R36" t="s">
        <v>89</v>
      </c>
      <c r="S36" s="58" t="s">
        <v>149</v>
      </c>
      <c r="AD36" s="37"/>
      <c r="AE36" s="37"/>
      <c r="AH36" s="37"/>
      <c r="AI36" s="37"/>
      <c r="AJ36" t="s">
        <v>68</v>
      </c>
    </row>
    <row r="37" spans="1:36" s="36" customFormat="1" ht="15" x14ac:dyDescent="0.25">
      <c r="A37">
        <v>2.7</v>
      </c>
      <c r="B37">
        <v>3.22</v>
      </c>
      <c r="C37">
        <v>2.89</v>
      </c>
      <c r="D37" s="20">
        <f t="shared" si="0"/>
        <v>2.6950137827225218E-2</v>
      </c>
      <c r="E37" s="17">
        <f>IF(OR($A37="",$B37="",$C37=""),"",A37*'MPTO_working_3-way'!$I36)</f>
        <v>2.7727653721335082</v>
      </c>
      <c r="F37" s="21">
        <f>IF(OR($A37="",$B37="",$C37=""),"",B37*'MPTO_working_3-way'!$I36)</f>
        <v>3.3067794438036655</v>
      </c>
      <c r="G37" s="22">
        <f>IF(OR($A37="",$B37="",$C37=""),"",C37*'MPTO_working_3-way'!$I36)</f>
        <v>2.9678858983206808</v>
      </c>
      <c r="H37" s="17"/>
      <c r="I37" s="21"/>
      <c r="J37" s="22"/>
      <c r="K37" s="17"/>
      <c r="L37" s="21"/>
      <c r="M37" s="22"/>
      <c r="N37" s="23">
        <f t="shared" si="4"/>
        <v>36.065078208566511</v>
      </c>
      <c r="O37" s="24">
        <f t="shared" si="5"/>
        <v>30.240904087928438</v>
      </c>
      <c r="P37" s="24">
        <f t="shared" si="6"/>
        <v>33.694017703505047</v>
      </c>
      <c r="Q37" t="s">
        <v>102</v>
      </c>
      <c r="R37" t="s">
        <v>146</v>
      </c>
      <c r="S37" s="58" t="s">
        <v>149</v>
      </c>
      <c r="AD37" s="37"/>
      <c r="AE37" s="37"/>
      <c r="AH37" s="37"/>
      <c r="AI37" s="37"/>
      <c r="AJ37" t="s">
        <v>98</v>
      </c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2022-10-04T16:28:41Z</dcterms:modified>
</cp:coreProperties>
</file>