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AA996C04-59DD-4CD5-B089-84FD6B4CAB48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M32" i="8" s="1"/>
  <c r="F32" i="8"/>
  <c r="G32" i="8"/>
  <c r="H32" i="8"/>
  <c r="I32" i="8"/>
  <c r="J32" i="8"/>
  <c r="K32" i="8"/>
  <c r="L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U5" i="2"/>
  <c r="V5" i="2"/>
  <c r="W5" i="2"/>
  <c r="X5" i="2"/>
  <c r="Y5" i="2"/>
  <c r="AB5" i="2" s="1"/>
  <c r="Z5" i="2"/>
  <c r="AA5" i="2"/>
  <c r="AC5" i="2"/>
  <c r="U6" i="2"/>
  <c r="V6" i="2"/>
  <c r="W6" i="2"/>
  <c r="X6" i="2"/>
  <c r="Y6" i="2"/>
  <c r="AB6" i="2" s="1"/>
  <c r="Z6" i="2"/>
  <c r="AA6" i="2"/>
  <c r="AC6" i="2"/>
  <c r="U7" i="2"/>
  <c r="V7" i="2"/>
  <c r="W7" i="2"/>
  <c r="X7" i="2"/>
  <c r="Y7" i="2"/>
  <c r="Z7" i="2"/>
  <c r="AA7" i="2"/>
  <c r="AB7" i="2"/>
  <c r="AC7" i="2"/>
  <c r="U8" i="2"/>
  <c r="V8" i="2"/>
  <c r="W8" i="2"/>
  <c r="X8" i="2"/>
  <c r="Y8" i="2"/>
  <c r="Z8" i="2"/>
  <c r="AA8" i="2"/>
  <c r="AB8" i="2"/>
  <c r="AC8" i="2"/>
  <c r="U9" i="2"/>
  <c r="V9" i="2"/>
  <c r="W9" i="2"/>
  <c r="X9" i="2"/>
  <c r="Y9" i="2"/>
  <c r="Z9" i="2"/>
  <c r="AA9" i="2"/>
  <c r="AB9" i="2"/>
  <c r="AC9" i="2"/>
  <c r="U10" i="2"/>
  <c r="V10" i="2"/>
  <c r="W10" i="2"/>
  <c r="X10" i="2"/>
  <c r="Y10" i="2"/>
  <c r="Z10" i="2"/>
  <c r="AA10" i="2"/>
  <c r="AB10" i="2"/>
  <c r="AC10" i="2"/>
  <c r="U11" i="2"/>
  <c r="V11" i="2"/>
  <c r="W11" i="2"/>
  <c r="X11" i="2"/>
  <c r="Y11" i="2"/>
  <c r="Z11" i="2"/>
  <c r="AA11" i="2"/>
  <c r="AB11" i="2"/>
  <c r="AC11" i="2"/>
  <c r="U12" i="2"/>
  <c r="V12" i="2"/>
  <c r="W12" i="2"/>
  <c r="X12" i="2"/>
  <c r="Y12" i="2"/>
  <c r="Z12" i="2"/>
  <c r="AA12" i="2"/>
  <c r="AB12" i="2"/>
  <c r="AC12" i="2"/>
  <c r="U13" i="2"/>
  <c r="V13" i="2"/>
  <c r="W13" i="2"/>
  <c r="X13" i="2"/>
  <c r="Y13" i="2"/>
  <c r="Z13" i="2"/>
  <c r="AA13" i="2"/>
  <c r="AB13" i="2"/>
  <c r="AC13" i="2"/>
  <c r="U14" i="2"/>
  <c r="V14" i="2"/>
  <c r="W14" i="2"/>
  <c r="X14" i="2"/>
  <c r="Y14" i="2"/>
  <c r="Z14" i="2"/>
  <c r="AA14" i="2"/>
  <c r="AB14" i="2"/>
  <c r="AC14" i="2"/>
  <c r="U15" i="2"/>
  <c r="V15" i="2"/>
  <c r="W15" i="2"/>
  <c r="X15" i="2"/>
  <c r="Y15" i="2"/>
  <c r="Z15" i="2"/>
  <c r="AA15" i="2"/>
  <c r="AB15" i="2"/>
  <c r="AC15" i="2"/>
  <c r="U16" i="2"/>
  <c r="V16" i="2"/>
  <c r="W16" i="2"/>
  <c r="X16" i="2"/>
  <c r="Y16" i="2"/>
  <c r="Z16" i="2"/>
  <c r="AA16" i="2"/>
  <c r="AB16" i="2"/>
  <c r="AC16" i="2"/>
  <c r="U17" i="2"/>
  <c r="V17" i="2"/>
  <c r="W17" i="2"/>
  <c r="X17" i="2"/>
  <c r="Y17" i="2"/>
  <c r="Z17" i="2"/>
  <c r="AA17" i="2"/>
  <c r="AB17" i="2"/>
  <c r="AC17" i="2"/>
  <c r="U18" i="2"/>
  <c r="V18" i="2"/>
  <c r="W18" i="2"/>
  <c r="X18" i="2"/>
  <c r="Y18" i="2"/>
  <c r="Z18" i="2"/>
  <c r="AA18" i="2"/>
  <c r="AB18" i="2"/>
  <c r="AC18" i="2"/>
  <c r="U19" i="2"/>
  <c r="V19" i="2"/>
  <c r="W19" i="2"/>
  <c r="X19" i="2"/>
  <c r="Y19" i="2"/>
  <c r="Z19" i="2"/>
  <c r="AA19" i="2"/>
  <c r="AB19" i="2"/>
  <c r="AC19" i="2"/>
  <c r="U20" i="2"/>
  <c r="V20" i="2"/>
  <c r="W20" i="2"/>
  <c r="X20" i="2"/>
  <c r="Y20" i="2"/>
  <c r="Z20" i="2"/>
  <c r="AA20" i="2"/>
  <c r="AB20" i="2"/>
  <c r="AC20" i="2"/>
  <c r="U21" i="2"/>
  <c r="V21" i="2"/>
  <c r="W21" i="2"/>
  <c r="X21" i="2"/>
  <c r="Y21" i="2"/>
  <c r="Z21" i="2"/>
  <c r="AC21" i="2" s="1"/>
  <c r="AA21" i="2"/>
  <c r="AB21" i="2"/>
  <c r="U22" i="2"/>
  <c r="V22" i="2"/>
  <c r="W22" i="2"/>
  <c r="X22" i="2"/>
  <c r="Y22" i="2"/>
  <c r="AB22" i="2" s="1"/>
  <c r="Z22" i="2"/>
  <c r="AA22" i="2"/>
  <c r="AC22" i="2"/>
  <c r="U23" i="2"/>
  <c r="V23" i="2"/>
  <c r="W23" i="2"/>
  <c r="X23" i="2"/>
  <c r="Y23" i="2"/>
  <c r="Z23" i="2"/>
  <c r="AC23" i="2" s="1"/>
  <c r="AA23" i="2"/>
  <c r="AB23" i="2"/>
  <c r="U24" i="2"/>
  <c r="V24" i="2"/>
  <c r="W24" i="2"/>
  <c r="X24" i="2"/>
  <c r="Y24" i="2"/>
  <c r="AB24" i="2" s="1"/>
  <c r="Z24" i="2"/>
  <c r="AA24" i="2"/>
  <c r="AC24" i="2"/>
  <c r="U25" i="2"/>
  <c r="V25" i="2"/>
  <c r="W25" i="2"/>
  <c r="X25" i="2"/>
  <c r="Y25" i="2"/>
  <c r="Z25" i="2"/>
  <c r="AA25" i="2"/>
  <c r="AB25" i="2"/>
  <c r="AC25" i="2"/>
  <c r="U26" i="2"/>
  <c r="V26" i="2"/>
  <c r="W26" i="2"/>
  <c r="X26" i="2"/>
  <c r="Y26" i="2"/>
  <c r="Z26" i="2"/>
  <c r="AA26" i="2"/>
  <c r="AB26" i="2"/>
  <c r="AC26" i="2"/>
  <c r="U27" i="2"/>
  <c r="V27" i="2"/>
  <c r="W27" i="2"/>
  <c r="X27" i="2"/>
  <c r="Y27" i="2"/>
  <c r="Z27" i="2"/>
  <c r="AA27" i="2"/>
  <c r="AB27" i="2"/>
  <c r="AC27" i="2"/>
  <c r="U28" i="2"/>
  <c r="V28" i="2"/>
  <c r="W28" i="2"/>
  <c r="X28" i="2"/>
  <c r="Y28" i="2"/>
  <c r="Z28" i="2"/>
  <c r="AA28" i="2"/>
  <c r="AB28" i="2"/>
  <c r="AC28" i="2"/>
  <c r="U29" i="2"/>
  <c r="V29" i="2"/>
  <c r="W29" i="2"/>
  <c r="X29" i="2"/>
  <c r="Y29" i="2"/>
  <c r="AB29" i="2" s="1"/>
  <c r="Z29" i="2"/>
  <c r="AA29" i="2"/>
  <c r="AC29" i="2"/>
  <c r="U30" i="2"/>
  <c r="V30" i="2"/>
  <c r="W30" i="2"/>
  <c r="X30" i="2"/>
  <c r="AA30" i="2" s="1"/>
  <c r="Y30" i="2"/>
  <c r="Z30" i="2"/>
  <c r="AC30" i="2" s="1"/>
  <c r="AB30" i="2"/>
  <c r="U31" i="2"/>
  <c r="V31" i="2"/>
  <c r="W31" i="2"/>
  <c r="X31" i="2"/>
  <c r="Y31" i="2"/>
  <c r="AB31" i="2" s="1"/>
  <c r="Z31" i="2"/>
  <c r="AA31" i="2"/>
  <c r="AC31" i="2"/>
  <c r="U32" i="2"/>
  <c r="V32" i="2"/>
  <c r="W32" i="2"/>
  <c r="X32" i="2"/>
  <c r="AA32" i="2" s="1"/>
  <c r="Y32" i="2"/>
  <c r="Z32" i="2"/>
  <c r="AC32" i="2" s="1"/>
  <c r="AB32" i="2"/>
  <c r="U33" i="2"/>
  <c r="V33" i="2"/>
  <c r="W33" i="2"/>
  <c r="X33" i="2"/>
  <c r="Y33" i="2"/>
  <c r="AB33" i="2" s="1"/>
  <c r="Z33" i="2"/>
  <c r="AA33" i="2"/>
  <c r="AC33" i="2"/>
  <c r="U34" i="2"/>
  <c r="V34" i="2"/>
  <c r="W34" i="2"/>
  <c r="X34" i="2"/>
  <c r="AA34" i="2" s="1"/>
  <c r="Y34" i="2"/>
  <c r="Z34" i="2"/>
  <c r="AC34" i="2" s="1"/>
  <c r="AB34" i="2"/>
  <c r="U35" i="2"/>
  <c r="V35" i="2"/>
  <c r="W35" i="2"/>
  <c r="X35" i="2"/>
  <c r="Y35" i="2"/>
  <c r="AB35" i="2" s="1"/>
  <c r="Z35" i="2"/>
  <c r="AA35" i="2"/>
  <c r="AC35" i="2"/>
  <c r="U36" i="2"/>
  <c r="V36" i="2"/>
  <c r="W36" i="2"/>
  <c r="X36" i="2"/>
  <c r="AA36" i="2" s="1"/>
  <c r="Y36" i="2"/>
  <c r="Z36" i="2"/>
  <c r="AC36" i="2" s="1"/>
  <c r="AB36" i="2"/>
  <c r="U37" i="2"/>
  <c r="V37" i="2"/>
  <c r="W37" i="2"/>
  <c r="X37" i="2"/>
  <c r="Y37" i="2"/>
  <c r="AB37" i="2" s="1"/>
  <c r="Z37" i="2"/>
  <c r="AA37" i="2"/>
  <c r="AC37" i="2"/>
  <c r="U38" i="2"/>
  <c r="V38" i="2"/>
  <c r="W38" i="2"/>
  <c r="X38" i="2"/>
  <c r="AA38" i="2" s="1"/>
  <c r="Y38" i="2"/>
  <c r="Z38" i="2"/>
  <c r="AC38" i="2" s="1"/>
  <c r="AB38" i="2"/>
  <c r="U39" i="2"/>
  <c r="V39" i="2"/>
  <c r="W39" i="2"/>
  <c r="X39" i="2"/>
  <c r="Y39" i="2"/>
  <c r="AB39" i="2" s="1"/>
  <c r="Z39" i="2"/>
  <c r="AA39" i="2"/>
  <c r="AC39" i="2"/>
  <c r="U40" i="2"/>
  <c r="V40" i="2"/>
  <c r="W40" i="2"/>
  <c r="X40" i="2"/>
  <c r="AA40" i="2" s="1"/>
  <c r="Y40" i="2"/>
  <c r="Z40" i="2"/>
  <c r="AC40" i="2" s="1"/>
  <c r="AB40" i="2"/>
  <c r="U41" i="2"/>
  <c r="V41" i="2"/>
  <c r="W41" i="2"/>
  <c r="X41" i="2"/>
  <c r="Y41" i="2"/>
  <c r="AB41" i="2" s="1"/>
  <c r="Z41" i="2"/>
  <c r="AA41" i="2"/>
  <c r="AC4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F16" i="2"/>
  <c r="G16" i="2"/>
  <c r="H16" i="2"/>
  <c r="I16" i="2"/>
  <c r="J16" i="2"/>
  <c r="K16" i="2"/>
  <c r="L16" i="2"/>
  <c r="M16" i="2"/>
  <c r="N16" i="2"/>
  <c r="O16" i="2"/>
  <c r="P16" i="2"/>
  <c r="E17" i="2"/>
  <c r="F17" i="2"/>
  <c r="G17" i="2"/>
  <c r="H17" i="2"/>
  <c r="I17" i="2"/>
  <c r="J17" i="2"/>
  <c r="K17" i="2"/>
  <c r="L17" i="2"/>
  <c r="M17" i="2"/>
  <c r="N17" i="2"/>
  <c r="O17" i="2"/>
  <c r="P17" i="2"/>
  <c r="E18" i="2"/>
  <c r="F18" i="2"/>
  <c r="G18" i="2"/>
  <c r="H18" i="2"/>
  <c r="I18" i="2"/>
  <c r="J18" i="2"/>
  <c r="K18" i="2"/>
  <c r="L18" i="2"/>
  <c r="M18" i="2"/>
  <c r="N18" i="2"/>
  <c r="O18" i="2"/>
  <c r="P18" i="2"/>
  <c r="E19" i="2"/>
  <c r="F19" i="2"/>
  <c r="G19" i="2"/>
  <c r="H19" i="2"/>
  <c r="I19" i="2"/>
  <c r="J19" i="2"/>
  <c r="K19" i="2"/>
  <c r="L19" i="2"/>
  <c r="M19" i="2"/>
  <c r="N19" i="2"/>
  <c r="O19" i="2"/>
  <c r="P19" i="2"/>
  <c r="E20" i="2"/>
  <c r="F20" i="2"/>
  <c r="G20" i="2"/>
  <c r="H20" i="2"/>
  <c r="I20" i="2"/>
  <c r="J20" i="2"/>
  <c r="K20" i="2"/>
  <c r="L20" i="2"/>
  <c r="M20" i="2"/>
  <c r="N20" i="2"/>
  <c r="O20" i="2"/>
  <c r="P20" i="2"/>
  <c r="E21" i="2"/>
  <c r="F21" i="2"/>
  <c r="G21" i="2"/>
  <c r="H21" i="2"/>
  <c r="I21" i="2"/>
  <c r="J21" i="2"/>
  <c r="K21" i="2"/>
  <c r="L21" i="2"/>
  <c r="M21" i="2"/>
  <c r="N21" i="2"/>
  <c r="O21" i="2"/>
  <c r="P21" i="2"/>
  <c r="E22" i="2"/>
  <c r="F22" i="2"/>
  <c r="G22" i="2"/>
  <c r="H22" i="2"/>
  <c r="I22" i="2"/>
  <c r="J22" i="2"/>
  <c r="K22" i="2"/>
  <c r="L22" i="2"/>
  <c r="M22" i="2"/>
  <c r="N22" i="2"/>
  <c r="O22" i="2"/>
  <c r="P22" i="2"/>
  <c r="E23" i="2"/>
  <c r="F23" i="2"/>
  <c r="G23" i="2"/>
  <c r="H23" i="2"/>
  <c r="I23" i="2"/>
  <c r="J23" i="2"/>
  <c r="K23" i="2"/>
  <c r="L23" i="2"/>
  <c r="M23" i="2"/>
  <c r="N23" i="2"/>
  <c r="O23" i="2"/>
  <c r="P23" i="2"/>
  <c r="E24" i="2"/>
  <c r="F24" i="2"/>
  <c r="G24" i="2"/>
  <c r="P24" i="2" s="1"/>
  <c r="H24" i="2"/>
  <c r="I24" i="2"/>
  <c r="J24" i="2"/>
  <c r="K24" i="2"/>
  <c r="L24" i="2"/>
  <c r="M24" i="2"/>
  <c r="N24" i="2"/>
  <c r="O24" i="2"/>
  <c r="E25" i="2"/>
  <c r="F25" i="2"/>
  <c r="G25" i="2"/>
  <c r="H25" i="2"/>
  <c r="I25" i="2"/>
  <c r="J25" i="2"/>
  <c r="K25" i="2"/>
  <c r="L25" i="2"/>
  <c r="M25" i="2"/>
  <c r="N25" i="2"/>
  <c r="O25" i="2"/>
  <c r="P25" i="2"/>
  <c r="E26" i="2"/>
  <c r="F26" i="2"/>
  <c r="G26" i="2"/>
  <c r="H26" i="2"/>
  <c r="I26" i="2"/>
  <c r="J26" i="2"/>
  <c r="K26" i="2"/>
  <c r="L26" i="2"/>
  <c r="M26" i="2"/>
  <c r="N26" i="2"/>
  <c r="O26" i="2"/>
  <c r="P26" i="2"/>
  <c r="E27" i="2"/>
  <c r="F27" i="2"/>
  <c r="G27" i="2"/>
  <c r="P27" i="2" s="1"/>
  <c r="H27" i="2"/>
  <c r="I27" i="2"/>
  <c r="J27" i="2"/>
  <c r="K27" i="2"/>
  <c r="L27" i="2"/>
  <c r="M27" i="2"/>
  <c r="N27" i="2"/>
  <c r="O27" i="2"/>
  <c r="E28" i="2"/>
  <c r="N28" i="2" s="1"/>
  <c r="F28" i="2"/>
  <c r="G28" i="2"/>
  <c r="P28" i="2" s="1"/>
  <c r="H28" i="2"/>
  <c r="I28" i="2"/>
  <c r="J28" i="2"/>
  <c r="K28" i="2"/>
  <c r="L28" i="2"/>
  <c r="M28" i="2"/>
  <c r="O28" i="2"/>
  <c r="E29" i="2"/>
  <c r="N29" i="2" s="1"/>
  <c r="F29" i="2"/>
  <c r="G29" i="2"/>
  <c r="P29" i="2" s="1"/>
  <c r="H29" i="2"/>
  <c r="I29" i="2"/>
  <c r="J29" i="2"/>
  <c r="K29" i="2"/>
  <c r="L29" i="2"/>
  <c r="M29" i="2"/>
  <c r="O29" i="2"/>
  <c r="E30" i="2"/>
  <c r="N30" i="2" s="1"/>
  <c r="F30" i="2"/>
  <c r="G30" i="2"/>
  <c r="P30" i="2" s="1"/>
  <c r="H30" i="2"/>
  <c r="I30" i="2"/>
  <c r="J30" i="2"/>
  <c r="K30" i="2"/>
  <c r="L30" i="2"/>
  <c r="M30" i="2"/>
  <c r="O30" i="2"/>
  <c r="E31" i="2"/>
  <c r="N31" i="2" s="1"/>
  <c r="F31" i="2"/>
  <c r="G31" i="2"/>
  <c r="P31" i="2" s="1"/>
  <c r="H31" i="2"/>
  <c r="I31" i="2"/>
  <c r="J31" i="2"/>
  <c r="K31" i="2"/>
  <c r="L31" i="2"/>
  <c r="M31" i="2"/>
  <c r="O31" i="2"/>
  <c r="E32" i="2"/>
  <c r="N32" i="2" s="1"/>
  <c r="F32" i="2"/>
  <c r="G32" i="2"/>
  <c r="P32" i="2" s="1"/>
  <c r="H32" i="2"/>
  <c r="I32" i="2"/>
  <c r="J32" i="2"/>
  <c r="K32" i="2"/>
  <c r="L32" i="2"/>
  <c r="M32" i="2"/>
  <c r="O32" i="2"/>
  <c r="E33" i="2"/>
  <c r="N33" i="2" s="1"/>
  <c r="F33" i="2"/>
  <c r="G33" i="2"/>
  <c r="P33" i="2" s="1"/>
  <c r="H33" i="2"/>
  <c r="I33" i="2"/>
  <c r="J33" i="2"/>
  <c r="K33" i="2"/>
  <c r="L33" i="2"/>
  <c r="M33" i="2"/>
  <c r="O33" i="2"/>
  <c r="E34" i="2"/>
  <c r="N34" i="2" s="1"/>
  <c r="F34" i="2"/>
  <c r="G34" i="2"/>
  <c r="P34" i="2" s="1"/>
  <c r="H34" i="2"/>
  <c r="I34" i="2"/>
  <c r="J34" i="2"/>
  <c r="K34" i="2"/>
  <c r="L34" i="2"/>
  <c r="M34" i="2"/>
  <c r="O34" i="2"/>
  <c r="E35" i="2"/>
  <c r="N35" i="2" s="1"/>
  <c r="F35" i="2"/>
  <c r="G35" i="2"/>
  <c r="P35" i="2" s="1"/>
  <c r="H35" i="2"/>
  <c r="I35" i="2"/>
  <c r="J35" i="2"/>
  <c r="K35" i="2"/>
  <c r="L35" i="2"/>
  <c r="M35" i="2"/>
  <c r="O35" i="2"/>
  <c r="E36" i="2"/>
  <c r="N36" i="2" s="1"/>
  <c r="F36" i="2"/>
  <c r="G36" i="2"/>
  <c r="P36" i="2" s="1"/>
  <c r="H36" i="2"/>
  <c r="I36" i="2"/>
  <c r="J36" i="2"/>
  <c r="K36" i="2"/>
  <c r="L36" i="2"/>
  <c r="M36" i="2"/>
  <c r="O36" i="2"/>
  <c r="E37" i="2"/>
  <c r="N37" i="2" s="1"/>
  <c r="F37" i="2"/>
  <c r="G37" i="2"/>
  <c r="P37" i="2" s="1"/>
  <c r="H37" i="2"/>
  <c r="I37" i="2"/>
  <c r="J37" i="2"/>
  <c r="K37" i="2"/>
  <c r="L37" i="2"/>
  <c r="M37" i="2"/>
  <c r="O37" i="2"/>
  <c r="E38" i="2"/>
  <c r="N38" i="2" s="1"/>
  <c r="F38" i="2"/>
  <c r="G38" i="2"/>
  <c r="P38" i="2" s="1"/>
  <c r="H38" i="2"/>
  <c r="I38" i="2"/>
  <c r="J38" i="2"/>
  <c r="K38" i="2"/>
  <c r="L38" i="2"/>
  <c r="M38" i="2"/>
  <c r="O38" i="2"/>
  <c r="E39" i="2"/>
  <c r="N39" i="2" s="1"/>
  <c r="F39" i="2"/>
  <c r="G39" i="2"/>
  <c r="P39" i="2" s="1"/>
  <c r="H39" i="2"/>
  <c r="I39" i="2"/>
  <c r="J39" i="2"/>
  <c r="K39" i="2"/>
  <c r="L39" i="2"/>
  <c r="M39" i="2"/>
  <c r="O39" i="2"/>
  <c r="E40" i="2"/>
  <c r="N40" i="2" s="1"/>
  <c r="F40" i="2"/>
  <c r="G40" i="2"/>
  <c r="P40" i="2" s="1"/>
  <c r="H40" i="2"/>
  <c r="I40" i="2"/>
  <c r="J40" i="2"/>
  <c r="K40" i="2"/>
  <c r="L40" i="2"/>
  <c r="M40" i="2"/>
  <c r="O40" i="2"/>
  <c r="E41" i="2"/>
  <c r="N41" i="2" s="1"/>
  <c r="F41" i="2"/>
  <c r="G41" i="2"/>
  <c r="P41" i="2" s="1"/>
  <c r="H41" i="2"/>
  <c r="I41" i="2"/>
  <c r="J41" i="2"/>
  <c r="K41" i="2"/>
  <c r="L41" i="2"/>
  <c r="M41" i="2"/>
  <c r="O4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658" i="11" l="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AN128" i="4" s="1"/>
  <c r="AT128" i="4" s="1"/>
  <c r="Z128" i="4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AL128" i="4"/>
  <c r="AR128" i="4" s="1"/>
  <c r="G128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H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B20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B66" i="4"/>
  <c r="AA66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E120" i="4" l="1"/>
  <c r="AA91" i="4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D91" i="4"/>
  <c r="AB91" i="4"/>
  <c r="Z91" i="4"/>
  <c r="AO171" i="4"/>
  <c r="AU171" i="4" s="1"/>
  <c r="AE140" i="4"/>
  <c r="AF140" i="4"/>
  <c r="AC147" i="4"/>
  <c r="AE147" i="4"/>
  <c r="AA147" i="4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AO66" i="4" s="1"/>
  <c r="AU66" i="4" s="1"/>
  <c r="Z66" i="4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O20" i="4" s="1"/>
  <c r="AU20" i="4" s="1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M66" i="4" s="1"/>
  <c r="AS66" i="4" s="1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E92" i="4"/>
  <c r="I92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18" i="4" l="1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175" i="4" l="1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F7" i="4"/>
  <c r="J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56" i="4" l="1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3" i="10"/>
  <c r="D2" i="10"/>
  <c r="D3" i="3"/>
  <c r="D2" i="3"/>
  <c r="D188" i="10"/>
  <c r="D189" i="10"/>
  <c r="D68" i="10"/>
  <c r="D97" i="10"/>
  <c r="D69" i="10"/>
  <c r="D129" i="10"/>
  <c r="D107" i="10"/>
  <c r="D134" i="10"/>
  <c r="D160" i="10"/>
  <c r="D143" i="10"/>
  <c r="D120" i="10"/>
  <c r="D152" i="10"/>
  <c r="D164" i="10"/>
  <c r="D167" i="10"/>
  <c r="D79" i="10"/>
  <c r="D147" i="10"/>
  <c r="D104" i="10"/>
  <c r="D155" i="10"/>
  <c r="D190" i="10"/>
  <c r="D105" i="10"/>
  <c r="D56" i="10"/>
  <c r="D62" i="10"/>
  <c r="D93" i="10"/>
  <c r="D157" i="10"/>
  <c r="D153" i="10"/>
  <c r="D151" i="10"/>
  <c r="D60" i="10"/>
  <c r="D86" i="10"/>
  <c r="D176" i="10"/>
  <c r="D137" i="10"/>
  <c r="D174" i="10"/>
  <c r="D70" i="10"/>
  <c r="D77" i="10"/>
  <c r="D114" i="10"/>
  <c r="D165" i="10"/>
  <c r="D106" i="10"/>
  <c r="D17" i="10"/>
  <c r="D39" i="10"/>
  <c r="D19" i="10"/>
  <c r="D22" i="10"/>
  <c r="D40" i="10"/>
  <c r="D11" i="10"/>
  <c r="D13" i="10"/>
  <c r="D26" i="10"/>
  <c r="D30" i="10"/>
  <c r="D14" i="10"/>
  <c r="D23" i="10"/>
  <c r="D182" i="10"/>
  <c r="D184" i="10"/>
  <c r="D178" i="10"/>
  <c r="D126" i="10"/>
  <c r="D48" i="10"/>
  <c r="D115" i="10"/>
  <c r="D175" i="10"/>
  <c r="D113" i="10"/>
  <c r="D181" i="10"/>
  <c r="D173" i="10"/>
  <c r="D78" i="10"/>
  <c r="D163" i="10"/>
  <c r="D73" i="10"/>
  <c r="D117" i="10"/>
  <c r="D139" i="10"/>
  <c r="D84" i="10"/>
  <c r="D103" i="10"/>
  <c r="D82" i="10"/>
  <c r="D96" i="10"/>
  <c r="D108" i="10"/>
  <c r="D150" i="10"/>
  <c r="D90" i="10"/>
  <c r="D52" i="10"/>
  <c r="D168" i="10"/>
  <c r="D61" i="10"/>
  <c r="D131" i="10"/>
  <c r="D99" i="10"/>
  <c r="D74" i="10"/>
  <c r="D89" i="10"/>
  <c r="D57" i="10"/>
  <c r="D154" i="10"/>
  <c r="D140" i="10"/>
  <c r="D180" i="10"/>
  <c r="D72" i="10"/>
  <c r="D92" i="10"/>
  <c r="D119" i="10"/>
  <c r="D42" i="10"/>
  <c r="D7" i="10"/>
  <c r="D12" i="10"/>
  <c r="D8" i="10"/>
  <c r="D5" i="10"/>
  <c r="D20" i="10"/>
  <c r="D33" i="10"/>
  <c r="D41" i="10"/>
  <c r="D35" i="10"/>
  <c r="D31" i="10"/>
  <c r="D6" i="10"/>
  <c r="D187" i="10"/>
  <c r="D166" i="10"/>
  <c r="D148" i="10"/>
  <c r="D51" i="10"/>
  <c r="D172" i="10"/>
  <c r="D128" i="10"/>
  <c r="D130" i="10"/>
  <c r="D118" i="10"/>
  <c r="D88" i="10"/>
  <c r="D146" i="10"/>
  <c r="D59" i="10"/>
  <c r="D145" i="10"/>
  <c r="D100" i="10"/>
  <c r="D132" i="10"/>
  <c r="D177" i="10"/>
  <c r="D81" i="10"/>
  <c r="D101" i="10"/>
  <c r="D50" i="10"/>
  <c r="D71" i="10"/>
  <c r="D58" i="10"/>
  <c r="D83" i="10"/>
  <c r="D111" i="10"/>
  <c r="D171" i="10"/>
  <c r="D125" i="10"/>
  <c r="D98" i="10"/>
  <c r="D85" i="10"/>
  <c r="D156" i="10"/>
  <c r="D121" i="10"/>
  <c r="D87" i="10"/>
  <c r="D75" i="10"/>
  <c r="D123" i="10"/>
  <c r="D141" i="10"/>
  <c r="D55" i="10"/>
  <c r="D80" i="10"/>
  <c r="D109" i="10"/>
  <c r="D65" i="10"/>
  <c r="D27" i="10"/>
  <c r="D25" i="10"/>
  <c r="D43" i="10"/>
  <c r="D18" i="10"/>
  <c r="D32" i="10"/>
  <c r="D36" i="10"/>
  <c r="D9" i="10"/>
  <c r="D44" i="10"/>
  <c r="D10" i="10"/>
  <c r="D21" i="10"/>
  <c r="D183" i="10"/>
  <c r="D138" i="10"/>
  <c r="D53" i="10"/>
  <c r="D136" i="10"/>
  <c r="D76" i="10"/>
  <c r="D179" i="10"/>
  <c r="D149" i="10"/>
  <c r="D159" i="10"/>
  <c r="D162" i="10"/>
  <c r="D63" i="10"/>
  <c r="D122" i="10"/>
  <c r="D94" i="10"/>
  <c r="D66" i="10"/>
  <c r="D49" i="10"/>
  <c r="D64" i="10"/>
  <c r="D46" i="10"/>
  <c r="D116" i="10"/>
  <c r="D54" i="10"/>
  <c r="D186" i="10"/>
  <c r="D185" i="10"/>
  <c r="D144" i="10"/>
  <c r="D135" i="10"/>
  <c r="D169" i="10"/>
  <c r="D142" i="10"/>
  <c r="D102" i="10"/>
  <c r="D127" i="10"/>
  <c r="D124" i="10"/>
  <c r="D91" i="10"/>
  <c r="D67" i="10"/>
  <c r="D95" i="10"/>
  <c r="D161" i="10"/>
  <c r="D158" i="10"/>
  <c r="D112" i="10"/>
  <c r="D170" i="10"/>
  <c r="D110" i="10"/>
  <c r="D133" i="10"/>
  <c r="D47" i="10"/>
  <c r="D24" i="10"/>
  <c r="D16" i="10"/>
  <c r="D38" i="10"/>
  <c r="D28" i="10"/>
  <c r="D37" i="10"/>
  <c r="D45" i="10"/>
  <c r="D15" i="10"/>
  <c r="D29" i="10"/>
  <c r="D4" i="10"/>
  <c r="D34" i="10"/>
  <c r="D188" i="3"/>
  <c r="D86" i="3"/>
  <c r="D76" i="3"/>
  <c r="D77" i="3"/>
  <c r="D56" i="3"/>
  <c r="D153" i="3"/>
  <c r="D154" i="3"/>
  <c r="D99" i="3"/>
  <c r="D55" i="3"/>
  <c r="D78" i="3"/>
  <c r="D68" i="3"/>
  <c r="D72" i="3"/>
  <c r="D109" i="3"/>
  <c r="D64" i="3"/>
  <c r="D169" i="3"/>
  <c r="D145" i="3"/>
  <c r="D52" i="3"/>
  <c r="D165" i="3"/>
  <c r="D187" i="3"/>
  <c r="D189" i="3"/>
  <c r="D53" i="3"/>
  <c r="D117" i="3"/>
  <c r="D61" i="3"/>
  <c r="D112" i="3"/>
  <c r="D129" i="3"/>
  <c r="D59" i="3"/>
  <c r="D146" i="3"/>
  <c r="D180" i="3"/>
  <c r="D157" i="3"/>
  <c r="D175" i="3"/>
  <c r="D87" i="3"/>
  <c r="D124" i="3"/>
  <c r="D134" i="3"/>
  <c r="D166" i="3"/>
  <c r="D98" i="3"/>
  <c r="D71" i="3"/>
  <c r="D162" i="3"/>
  <c r="D32" i="3"/>
  <c r="D30" i="3"/>
  <c r="D14" i="3"/>
  <c r="D19" i="3"/>
  <c r="D39" i="3"/>
  <c r="D33" i="3"/>
  <c r="D45" i="3"/>
  <c r="D11" i="3"/>
  <c r="D34" i="3"/>
  <c r="D4" i="3"/>
  <c r="D149" i="3"/>
  <c r="D163" i="3"/>
  <c r="D130" i="3"/>
  <c r="D88" i="3"/>
  <c r="D122" i="3"/>
  <c r="D159" i="3"/>
  <c r="D133" i="3"/>
  <c r="D114" i="3"/>
  <c r="D179" i="3"/>
  <c r="D148" i="3"/>
  <c r="D85" i="3"/>
  <c r="D141" i="3"/>
  <c r="D136" i="3"/>
  <c r="D82" i="3"/>
  <c r="D140" i="3"/>
  <c r="D46" i="3"/>
  <c r="D54" i="3"/>
  <c r="D182" i="3"/>
  <c r="D91" i="3"/>
  <c r="D123" i="3"/>
  <c r="D156" i="3"/>
  <c r="D150" i="3"/>
  <c r="D144" i="3"/>
  <c r="D101" i="3"/>
  <c r="D75" i="3"/>
  <c r="D126" i="3"/>
  <c r="D168" i="3"/>
  <c r="D121" i="3"/>
  <c r="D113" i="3"/>
  <c r="D92" i="3"/>
  <c r="D107" i="3"/>
  <c r="D160" i="3"/>
  <c r="D58" i="3"/>
  <c r="D131" i="3"/>
  <c r="D96" i="3"/>
  <c r="D42" i="3"/>
  <c r="D27" i="3"/>
  <c r="D17" i="3"/>
  <c r="D20" i="3"/>
  <c r="D15" i="3"/>
  <c r="D28" i="3"/>
  <c r="D35" i="3"/>
  <c r="D24" i="3"/>
  <c r="D10" i="3"/>
  <c r="D36" i="3"/>
  <c r="D9" i="3"/>
  <c r="D100" i="3"/>
  <c r="D108" i="3"/>
  <c r="D173" i="3"/>
  <c r="D102" i="3"/>
  <c r="D94" i="3"/>
  <c r="D84" i="3"/>
  <c r="D95" i="3"/>
  <c r="D111" i="3"/>
  <c r="D142" i="3"/>
  <c r="D104" i="3"/>
  <c r="D119" i="3"/>
  <c r="D118" i="3"/>
  <c r="D147" i="3"/>
  <c r="D57" i="3"/>
  <c r="D80" i="3"/>
  <c r="D110" i="3"/>
  <c r="D49" i="3"/>
  <c r="D184" i="3"/>
  <c r="D115" i="3"/>
  <c r="D106" i="3"/>
  <c r="D105" i="3"/>
  <c r="D128" i="3"/>
  <c r="D93" i="3"/>
  <c r="D139" i="3"/>
  <c r="D138" i="3"/>
  <c r="D67" i="3"/>
  <c r="D135" i="3"/>
  <c r="D177" i="3"/>
  <c r="D65" i="3"/>
  <c r="D116" i="3"/>
  <c r="D161" i="3"/>
  <c r="D81" i="3"/>
  <c r="D170" i="3"/>
  <c r="D103" i="3"/>
  <c r="D171" i="3"/>
  <c r="D40" i="3"/>
  <c r="D41" i="3"/>
  <c r="D25" i="3"/>
  <c r="D29" i="3"/>
  <c r="D31" i="3"/>
  <c r="D44" i="3"/>
  <c r="D22" i="3"/>
  <c r="D7" i="3"/>
  <c r="D23" i="3"/>
  <c r="D43" i="3"/>
  <c r="D12" i="3"/>
  <c r="D190" i="3"/>
  <c r="D185" i="3"/>
  <c r="D97" i="3"/>
  <c r="D63" i="3"/>
  <c r="D66" i="3"/>
  <c r="D90" i="3"/>
  <c r="D143" i="3"/>
  <c r="D60" i="3"/>
  <c r="D127" i="3"/>
  <c r="D70" i="3"/>
  <c r="D178" i="3"/>
  <c r="D132" i="3"/>
  <c r="D120" i="3"/>
  <c r="D69" i="3"/>
  <c r="D167" i="3"/>
  <c r="D137" i="3"/>
  <c r="D79" i="3"/>
  <c r="D83" i="3"/>
  <c r="D89" i="3"/>
  <c r="D186" i="3"/>
  <c r="D183" i="3"/>
  <c r="D51" i="3"/>
  <c r="D176" i="3"/>
  <c r="D164" i="3"/>
  <c r="D62" i="3"/>
  <c r="D50" i="3"/>
  <c r="D73" i="3"/>
  <c r="D125" i="3"/>
  <c r="D151" i="3"/>
  <c r="D172" i="3"/>
  <c r="D48" i="3"/>
  <c r="D181" i="3"/>
  <c r="D74" i="3"/>
  <c r="D158" i="3"/>
  <c r="D174" i="3"/>
  <c r="D47" i="3"/>
  <c r="D152" i="3"/>
  <c r="D155" i="3"/>
  <c r="D26" i="3"/>
  <c r="D6" i="3"/>
  <c r="D5" i="3"/>
  <c r="D21" i="3"/>
  <c r="D13" i="3"/>
  <c r="D8" i="3"/>
  <c r="D16" i="3"/>
  <c r="D18" i="3"/>
  <c r="D37" i="3"/>
  <c r="D38" i="3"/>
  <c r="J29" i="3" l="1"/>
  <c r="I29" i="3"/>
  <c r="H29" i="3"/>
  <c r="F29" i="3"/>
  <c r="K29" i="3"/>
  <c r="K42" i="3"/>
  <c r="H42" i="3"/>
  <c r="F42" i="3"/>
  <c r="I42" i="3"/>
  <c r="J42" i="3"/>
  <c r="J17" i="3"/>
  <c r="H17" i="3"/>
  <c r="F17" i="3"/>
  <c r="I17" i="3"/>
  <c r="K17" i="3"/>
  <c r="H10" i="3"/>
  <c r="F10" i="3"/>
  <c r="K10" i="3"/>
  <c r="J10" i="3"/>
  <c r="I10" i="3"/>
  <c r="J26" i="3"/>
  <c r="K26" i="3"/>
  <c r="H26" i="3"/>
  <c r="F26" i="3"/>
  <c r="I26" i="3"/>
  <c r="F16" i="3"/>
  <c r="J16" i="3"/>
  <c r="K16" i="3"/>
  <c r="I16" i="3"/>
  <c r="H16" i="3"/>
  <c r="J41" i="3"/>
  <c r="H41" i="3"/>
  <c r="I41" i="3"/>
  <c r="K41" i="3"/>
  <c r="F41" i="3"/>
  <c r="F28" i="3"/>
  <c r="H28" i="3"/>
  <c r="I28" i="3"/>
  <c r="K28" i="3"/>
  <c r="J28" i="3"/>
  <c r="K4" i="3"/>
  <c r="J4" i="3"/>
  <c r="I4" i="3"/>
  <c r="H4" i="3"/>
  <c r="F4" i="3"/>
  <c r="I19" i="3"/>
  <c r="F19" i="3"/>
  <c r="H19" i="3"/>
  <c r="J19" i="3"/>
  <c r="K19" i="3"/>
  <c r="H37" i="3"/>
  <c r="K37" i="3"/>
  <c r="I37" i="3"/>
  <c r="J37" i="3"/>
  <c r="F37" i="3"/>
  <c r="F5" i="3"/>
  <c r="K5" i="3"/>
  <c r="H5" i="3"/>
  <c r="J5" i="3"/>
  <c r="I5" i="3"/>
  <c r="J7" i="3"/>
  <c r="H7" i="3"/>
  <c r="K7" i="3"/>
  <c r="I7" i="3"/>
  <c r="F7" i="3"/>
  <c r="H27" i="3"/>
  <c r="K27" i="3"/>
  <c r="J27" i="3"/>
  <c r="F27" i="3"/>
  <c r="I27" i="3"/>
  <c r="F33" i="3"/>
  <c r="K33" i="3"/>
  <c r="H33" i="3"/>
  <c r="I33" i="3"/>
  <c r="J33" i="3"/>
  <c r="H12" i="3"/>
  <c r="K12" i="3"/>
  <c r="F12" i="3"/>
  <c r="I12" i="3"/>
  <c r="J12" i="3"/>
  <c r="J31" i="3"/>
  <c r="F31" i="3"/>
  <c r="K31" i="3"/>
  <c r="H31" i="3"/>
  <c r="I31" i="3"/>
  <c r="K36" i="3"/>
  <c r="H36" i="3"/>
  <c r="J36" i="3"/>
  <c r="F36" i="3"/>
  <c r="I36" i="3"/>
  <c r="H20" i="3"/>
  <c r="J20" i="3"/>
  <c r="F20" i="3"/>
  <c r="I20" i="3"/>
  <c r="K20" i="3"/>
  <c r="J11" i="3"/>
  <c r="K11" i="3"/>
  <c r="I11" i="3"/>
  <c r="H11" i="3"/>
  <c r="F11" i="3"/>
  <c r="K30" i="3"/>
  <c r="F30" i="3"/>
  <c r="I30" i="3"/>
  <c r="H30" i="3"/>
  <c r="J30" i="3"/>
  <c r="F89" i="3"/>
  <c r="K89" i="3"/>
  <c r="H89" i="3"/>
  <c r="J89" i="3"/>
  <c r="I89" i="3"/>
  <c r="K184" i="3"/>
  <c r="J184" i="3"/>
  <c r="F184" i="3"/>
  <c r="I184" i="3"/>
  <c r="H184" i="3"/>
  <c r="J167" i="3"/>
  <c r="I167" i="3"/>
  <c r="H167" i="3"/>
  <c r="K167" i="3"/>
  <c r="F167" i="3"/>
  <c r="F199" i="3"/>
  <c r="I199" i="3"/>
  <c r="J199" i="3"/>
  <c r="K199" i="3"/>
  <c r="H199" i="3"/>
  <c r="J179" i="3"/>
  <c r="F179" i="3"/>
  <c r="I179" i="3"/>
  <c r="H179" i="3"/>
  <c r="K179" i="3"/>
  <c r="F130" i="3"/>
  <c r="H130" i="3"/>
  <c r="I130" i="3"/>
  <c r="J130" i="3"/>
  <c r="K130" i="3"/>
  <c r="H190" i="3"/>
  <c r="F190" i="3"/>
  <c r="J190" i="3"/>
  <c r="I190" i="3"/>
  <c r="K190" i="3"/>
  <c r="I75" i="3"/>
  <c r="F75" i="3"/>
  <c r="J75" i="3"/>
  <c r="H75" i="3"/>
  <c r="K75" i="3"/>
  <c r="H162" i="3"/>
  <c r="K162" i="3"/>
  <c r="I162" i="3"/>
  <c r="F162" i="3"/>
  <c r="J162" i="3"/>
  <c r="J72" i="3"/>
  <c r="K72" i="3"/>
  <c r="H72" i="3"/>
  <c r="I72" i="3"/>
  <c r="F72" i="3"/>
  <c r="F134" i="3"/>
  <c r="I134" i="3"/>
  <c r="K134" i="3"/>
  <c r="H134" i="3"/>
  <c r="J134" i="3"/>
  <c r="F145" i="3"/>
  <c r="J145" i="3"/>
  <c r="H145" i="3"/>
  <c r="I145" i="3"/>
  <c r="K145" i="3"/>
  <c r="I135" i="3"/>
  <c r="H135" i="3"/>
  <c r="F135" i="3"/>
  <c r="K135" i="3"/>
  <c r="J135" i="3"/>
  <c r="I105" i="3"/>
  <c r="H105" i="3"/>
  <c r="K105" i="3"/>
  <c r="J105" i="3"/>
  <c r="F105" i="3"/>
  <c r="F94" i="3"/>
  <c r="H94" i="3"/>
  <c r="K94" i="3"/>
  <c r="J94" i="3"/>
  <c r="I94" i="3"/>
  <c r="I196" i="3"/>
  <c r="F196" i="3"/>
  <c r="H196" i="3"/>
  <c r="J196" i="3"/>
  <c r="K196" i="3"/>
  <c r="J165" i="3"/>
  <c r="H165" i="3"/>
  <c r="I165" i="3"/>
  <c r="F165" i="3"/>
  <c r="K165" i="3"/>
  <c r="J181" i="3"/>
  <c r="F181" i="3"/>
  <c r="K181" i="3"/>
  <c r="I181" i="3"/>
  <c r="H181" i="3"/>
  <c r="H64" i="3"/>
  <c r="I64" i="3"/>
  <c r="F64" i="3"/>
  <c r="J64" i="3"/>
  <c r="K64" i="3"/>
  <c r="J47" i="3"/>
  <c r="H47" i="3"/>
  <c r="K47" i="3"/>
  <c r="F47" i="3"/>
  <c r="I47" i="3"/>
  <c r="K142" i="3"/>
  <c r="H142" i="3"/>
  <c r="J142" i="3"/>
  <c r="F142" i="3"/>
  <c r="I142" i="3"/>
  <c r="K173" i="3"/>
  <c r="F173" i="3"/>
  <c r="I173" i="3"/>
  <c r="H173" i="3"/>
  <c r="J173" i="3"/>
  <c r="H144" i="3"/>
  <c r="K144" i="3"/>
  <c r="F144" i="3"/>
  <c r="I144" i="3"/>
  <c r="J144" i="3"/>
  <c r="J189" i="3"/>
  <c r="K189" i="3"/>
  <c r="H189" i="3"/>
  <c r="I189" i="3"/>
  <c r="F189" i="3"/>
  <c r="K155" i="3"/>
  <c r="J155" i="3"/>
  <c r="H155" i="3"/>
  <c r="I155" i="3"/>
  <c r="F155" i="3"/>
  <c r="K85" i="3"/>
  <c r="J85" i="3"/>
  <c r="I85" i="3"/>
  <c r="F85" i="3"/>
  <c r="H85" i="3"/>
  <c r="F158" i="3"/>
  <c r="J158" i="3"/>
  <c r="K158" i="3"/>
  <c r="H158" i="3"/>
  <c r="I158" i="3"/>
  <c r="J140" i="3"/>
  <c r="K140" i="3"/>
  <c r="I140" i="3"/>
  <c r="H140" i="3"/>
  <c r="F140" i="3"/>
  <c r="I168" i="3"/>
  <c r="J168" i="3"/>
  <c r="F168" i="3"/>
  <c r="K168" i="3"/>
  <c r="H168" i="3"/>
  <c r="K156" i="3"/>
  <c r="F156" i="3"/>
  <c r="H156" i="3"/>
  <c r="I156" i="3"/>
  <c r="J156" i="3"/>
  <c r="J90" i="3"/>
  <c r="K90" i="3"/>
  <c r="I90" i="3"/>
  <c r="F90" i="3"/>
  <c r="H90" i="3"/>
  <c r="J60" i="3"/>
  <c r="F60" i="3"/>
  <c r="H60" i="3"/>
  <c r="I60" i="3"/>
  <c r="K60" i="3"/>
  <c r="K54" i="3"/>
  <c r="F54" i="3"/>
  <c r="H54" i="3"/>
  <c r="I54" i="3"/>
  <c r="J54" i="3"/>
  <c r="K65" i="3"/>
  <c r="J65" i="3"/>
  <c r="I65" i="3"/>
  <c r="H65" i="3"/>
  <c r="F65" i="3"/>
  <c r="F136" i="3"/>
  <c r="K136" i="3"/>
  <c r="I136" i="3"/>
  <c r="H136" i="3"/>
  <c r="J136" i="3"/>
  <c r="K191" i="3"/>
  <c r="F191" i="3"/>
  <c r="J191" i="3"/>
  <c r="I191" i="3"/>
  <c r="H191" i="3"/>
  <c r="I70" i="3"/>
  <c r="K70" i="3"/>
  <c r="J70" i="3"/>
  <c r="H70" i="3"/>
  <c r="F70" i="3"/>
  <c r="H63" i="3"/>
  <c r="F63" i="3"/>
  <c r="K63" i="3"/>
  <c r="I63" i="3"/>
  <c r="J63" i="3"/>
  <c r="F112" i="3"/>
  <c r="J112" i="3"/>
  <c r="K112" i="3"/>
  <c r="I112" i="3"/>
  <c r="H112" i="3"/>
  <c r="K59" i="3"/>
  <c r="F59" i="3"/>
  <c r="I59" i="3"/>
  <c r="H59" i="3"/>
  <c r="J59" i="3"/>
  <c r="I171" i="3"/>
  <c r="J171" i="3"/>
  <c r="F171" i="3"/>
  <c r="K171" i="3"/>
  <c r="H171" i="3"/>
  <c r="H119" i="3"/>
  <c r="J119" i="3"/>
  <c r="K119" i="3"/>
  <c r="I119" i="3"/>
  <c r="F119" i="3"/>
  <c r="F161" i="3"/>
  <c r="H161" i="3"/>
  <c r="K161" i="3"/>
  <c r="J161" i="3"/>
  <c r="I161" i="3"/>
  <c r="H170" i="3"/>
  <c r="F170" i="3"/>
  <c r="K170" i="3"/>
  <c r="J170" i="3"/>
  <c r="I170" i="3"/>
  <c r="F180" i="3"/>
  <c r="I180" i="3"/>
  <c r="H180" i="3"/>
  <c r="K180" i="3"/>
  <c r="J180" i="3"/>
  <c r="I117" i="3"/>
  <c r="J117" i="3"/>
  <c r="K117" i="3"/>
  <c r="H117" i="3"/>
  <c r="F117" i="3"/>
  <c r="F56" i="3"/>
  <c r="K56" i="3"/>
  <c r="I56" i="3"/>
  <c r="H56" i="3"/>
  <c r="J56" i="3"/>
  <c r="K192" i="3"/>
  <c r="H192" i="3"/>
  <c r="F192" i="3"/>
  <c r="I192" i="3"/>
  <c r="J192" i="3"/>
  <c r="I49" i="3"/>
  <c r="H49" i="3"/>
  <c r="F49" i="3"/>
  <c r="K49" i="3"/>
  <c r="J49" i="3"/>
  <c r="F113" i="3"/>
  <c r="K113" i="3"/>
  <c r="I113" i="3"/>
  <c r="J113" i="3"/>
  <c r="H113" i="3"/>
  <c r="J147" i="3"/>
  <c r="I147" i="3"/>
  <c r="K147" i="3"/>
  <c r="H147" i="3"/>
  <c r="F147" i="3"/>
  <c r="H80" i="3"/>
  <c r="J80" i="3"/>
  <c r="K80" i="3"/>
  <c r="I80" i="3"/>
  <c r="F80" i="3"/>
  <c r="K55" i="3"/>
  <c r="I55" i="3"/>
  <c r="J55" i="3"/>
  <c r="F55" i="3"/>
  <c r="H55" i="3"/>
  <c r="F76" i="3"/>
  <c r="J76" i="3"/>
  <c r="K76" i="3"/>
  <c r="I76" i="3"/>
  <c r="H76" i="3"/>
  <c r="J62" i="3"/>
  <c r="K62" i="3"/>
  <c r="F62" i="3"/>
  <c r="I62" i="3"/>
  <c r="H62" i="3"/>
  <c r="H154" i="3"/>
  <c r="K154" i="3"/>
  <c r="I154" i="3"/>
  <c r="F154" i="3"/>
  <c r="J154" i="3"/>
  <c r="F96" i="3"/>
  <c r="J96" i="3"/>
  <c r="I96" i="3"/>
  <c r="H96" i="3"/>
  <c r="K96" i="3"/>
  <c r="F132" i="3"/>
  <c r="I132" i="3"/>
  <c r="H132" i="3"/>
  <c r="K132" i="3"/>
  <c r="J132" i="3"/>
  <c r="I200" i="3"/>
  <c r="J200" i="3"/>
  <c r="H200" i="3"/>
  <c r="F200" i="3"/>
  <c r="K200" i="3"/>
  <c r="K58" i="3"/>
  <c r="I58" i="3"/>
  <c r="H58" i="3"/>
  <c r="F58" i="3"/>
  <c r="J58" i="3"/>
  <c r="J151" i="3"/>
  <c r="H151" i="3"/>
  <c r="I151" i="3"/>
  <c r="F151" i="3"/>
  <c r="K151" i="3"/>
  <c r="K176" i="3"/>
  <c r="H176" i="3"/>
  <c r="J176" i="3"/>
  <c r="F176" i="3"/>
  <c r="I176" i="3"/>
  <c r="J88" i="3"/>
  <c r="K88" i="3"/>
  <c r="I88" i="3"/>
  <c r="H88" i="3"/>
  <c r="F88" i="3"/>
  <c r="H73" i="3"/>
  <c r="K73" i="3"/>
  <c r="J73" i="3"/>
  <c r="F73" i="3"/>
  <c r="I73" i="3"/>
  <c r="K83" i="3"/>
  <c r="H83" i="3"/>
  <c r="J83" i="3"/>
  <c r="F83" i="3"/>
  <c r="I83" i="3"/>
  <c r="I175" i="3"/>
  <c r="J175" i="3"/>
  <c r="F175" i="3"/>
  <c r="H175" i="3"/>
  <c r="K175" i="3"/>
  <c r="I107" i="3"/>
  <c r="H107" i="3"/>
  <c r="F107" i="3"/>
  <c r="K107" i="3"/>
  <c r="J107" i="3"/>
  <c r="K195" i="3"/>
  <c r="I195" i="3"/>
  <c r="H195" i="3"/>
  <c r="J195" i="3"/>
  <c r="F195" i="3"/>
  <c r="J114" i="3"/>
  <c r="F114" i="3"/>
  <c r="H114" i="3"/>
  <c r="K114" i="3"/>
  <c r="I114" i="3"/>
  <c r="K163" i="3"/>
  <c r="F163" i="3"/>
  <c r="J163" i="3"/>
  <c r="H163" i="3"/>
  <c r="I163" i="3"/>
  <c r="K128" i="3"/>
  <c r="I128" i="3"/>
  <c r="H128" i="3"/>
  <c r="J128" i="3"/>
  <c r="F128" i="3"/>
  <c r="I159" i="3"/>
  <c r="F159" i="3"/>
  <c r="K159" i="3"/>
  <c r="H159" i="3"/>
  <c r="J159" i="3"/>
  <c r="H71" i="3"/>
  <c r="J71" i="3"/>
  <c r="K71" i="3"/>
  <c r="I71" i="3"/>
  <c r="F71" i="3"/>
  <c r="F68" i="3"/>
  <c r="I68" i="3"/>
  <c r="H68" i="3"/>
  <c r="J68" i="3"/>
  <c r="K68" i="3"/>
  <c r="H69" i="3"/>
  <c r="J69" i="3"/>
  <c r="K69" i="3"/>
  <c r="I69" i="3"/>
  <c r="F69" i="3"/>
  <c r="K193" i="3"/>
  <c r="H193" i="3"/>
  <c r="I193" i="3"/>
  <c r="J193" i="3"/>
  <c r="F193" i="3"/>
  <c r="H188" i="3"/>
  <c r="I188" i="3"/>
  <c r="K188" i="3"/>
  <c r="J188" i="3"/>
  <c r="F188" i="3"/>
  <c r="F106" i="3"/>
  <c r="K106" i="3"/>
  <c r="H106" i="3"/>
  <c r="I106" i="3"/>
  <c r="J106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F22" i="3"/>
  <c r="J22" i="3"/>
  <c r="I22" i="3"/>
  <c r="K22" i="3"/>
  <c r="H22" i="3"/>
  <c r="J40" i="3"/>
  <c r="H40" i="3"/>
  <c r="I40" i="3"/>
  <c r="F40" i="3"/>
  <c r="K40" i="3"/>
  <c r="K39" i="3"/>
  <c r="J39" i="3"/>
  <c r="F39" i="3"/>
  <c r="I39" i="3"/>
  <c r="H39" i="3"/>
  <c r="I38" i="3"/>
  <c r="J38" i="3"/>
  <c r="H38" i="3"/>
  <c r="K38" i="3"/>
  <c r="F38" i="3"/>
  <c r="K21" i="3"/>
  <c r="F21" i="3"/>
  <c r="J21" i="3"/>
  <c r="H21" i="3"/>
  <c r="I21" i="3"/>
  <c r="F43" i="3"/>
  <c r="K43" i="3"/>
  <c r="J43" i="3"/>
  <c r="I43" i="3"/>
  <c r="H43" i="3"/>
  <c r="H25" i="3"/>
  <c r="I25" i="3"/>
  <c r="K25" i="3"/>
  <c r="J25" i="3"/>
  <c r="F25" i="3"/>
  <c r="F23" i="3"/>
  <c r="I23" i="3"/>
  <c r="J23" i="3"/>
  <c r="H23" i="3"/>
  <c r="K23" i="3"/>
  <c r="F32" i="3"/>
  <c r="H32" i="3"/>
  <c r="K32" i="3"/>
  <c r="I32" i="3"/>
  <c r="J32" i="3"/>
  <c r="H24" i="3"/>
  <c r="J24" i="3"/>
  <c r="K24" i="3"/>
  <c r="F24" i="3"/>
  <c r="I24" i="3"/>
  <c r="I9" i="3"/>
  <c r="K9" i="3"/>
  <c r="J9" i="3"/>
  <c r="F9" i="3"/>
  <c r="H9" i="3"/>
  <c r="I8" i="3"/>
  <c r="K8" i="3"/>
  <c r="F8" i="3"/>
  <c r="J8" i="3"/>
  <c r="H8" i="3"/>
  <c r="K34" i="3"/>
  <c r="I34" i="3"/>
  <c r="H34" i="3"/>
  <c r="J34" i="3"/>
  <c r="F34" i="3"/>
  <c r="J45" i="3"/>
  <c r="H45" i="3"/>
  <c r="K45" i="3"/>
  <c r="F45" i="3"/>
  <c r="I45" i="3"/>
  <c r="I18" i="3"/>
  <c r="F18" i="3"/>
  <c r="J18" i="3"/>
  <c r="K18" i="3"/>
  <c r="H18" i="3"/>
  <c r="I15" i="3"/>
  <c r="H15" i="3"/>
  <c r="K15" i="3"/>
  <c r="F15" i="3"/>
  <c r="J15" i="3"/>
  <c r="K44" i="3"/>
  <c r="J44" i="3"/>
  <c r="I44" i="3"/>
  <c r="F44" i="3"/>
  <c r="H44" i="3"/>
  <c r="J14" i="3"/>
  <c r="F14" i="3"/>
  <c r="H14" i="3"/>
  <c r="I14" i="3"/>
  <c r="K14" i="3"/>
  <c r="H35" i="3"/>
  <c r="K35" i="3"/>
  <c r="I35" i="3"/>
  <c r="F35" i="3"/>
  <c r="J35" i="3"/>
  <c r="F6" i="3"/>
  <c r="J6" i="3"/>
  <c r="K6" i="3"/>
  <c r="I6" i="3"/>
  <c r="H6" i="3"/>
  <c r="F13" i="3"/>
  <c r="J13" i="3"/>
  <c r="K13" i="3"/>
  <c r="H13" i="3"/>
  <c r="I13" i="3"/>
  <c r="J48" i="3"/>
  <c r="I48" i="3"/>
  <c r="H48" i="3"/>
  <c r="K48" i="3"/>
  <c r="F48" i="3"/>
  <c r="I67" i="3"/>
  <c r="J67" i="3"/>
  <c r="H67" i="3"/>
  <c r="K67" i="3"/>
  <c r="F67" i="3"/>
  <c r="J137" i="3"/>
  <c r="F137" i="3"/>
  <c r="K137" i="3"/>
  <c r="H137" i="3"/>
  <c r="I137" i="3"/>
  <c r="J124" i="3"/>
  <c r="H124" i="3"/>
  <c r="K124" i="3"/>
  <c r="F124" i="3"/>
  <c r="I124" i="3"/>
  <c r="J108" i="3"/>
  <c r="I108" i="3"/>
  <c r="H108" i="3"/>
  <c r="F108" i="3"/>
  <c r="K108" i="3"/>
  <c r="H52" i="3"/>
  <c r="I52" i="3"/>
  <c r="F52" i="3"/>
  <c r="J52" i="3"/>
  <c r="K52" i="3"/>
  <c r="J139" i="3"/>
  <c r="F139" i="3"/>
  <c r="I139" i="3"/>
  <c r="H139" i="3"/>
  <c r="K139" i="3"/>
  <c r="F102" i="3"/>
  <c r="H102" i="3"/>
  <c r="J102" i="3"/>
  <c r="I102" i="3"/>
  <c r="K102" i="3"/>
  <c r="K148" i="3"/>
  <c r="I148" i="3"/>
  <c r="F148" i="3"/>
  <c r="J148" i="3"/>
  <c r="H148" i="3"/>
  <c r="K111" i="3"/>
  <c r="I111" i="3"/>
  <c r="F111" i="3"/>
  <c r="J111" i="3"/>
  <c r="H111" i="3"/>
  <c r="J166" i="3"/>
  <c r="K166" i="3"/>
  <c r="I166" i="3"/>
  <c r="F166" i="3"/>
  <c r="H166" i="3"/>
  <c r="F109" i="3"/>
  <c r="K109" i="3"/>
  <c r="I109" i="3"/>
  <c r="H109" i="3"/>
  <c r="J109" i="3"/>
  <c r="H123" i="3"/>
  <c r="K123" i="3"/>
  <c r="J123" i="3"/>
  <c r="F123" i="3"/>
  <c r="I123" i="3"/>
  <c r="I183" i="3"/>
  <c r="F183" i="3"/>
  <c r="J183" i="3"/>
  <c r="H183" i="3"/>
  <c r="K183" i="3"/>
  <c r="F84" i="3"/>
  <c r="K84" i="3"/>
  <c r="J84" i="3"/>
  <c r="H84" i="3"/>
  <c r="I84" i="3"/>
  <c r="F150" i="3"/>
  <c r="K150" i="3"/>
  <c r="I150" i="3"/>
  <c r="H150" i="3"/>
  <c r="J150" i="3"/>
  <c r="J177" i="3"/>
  <c r="K177" i="3"/>
  <c r="H177" i="3"/>
  <c r="F177" i="3"/>
  <c r="I177" i="3"/>
  <c r="I126" i="3"/>
  <c r="J126" i="3"/>
  <c r="H126" i="3"/>
  <c r="F126" i="3"/>
  <c r="K126" i="3"/>
  <c r="K169" i="3"/>
  <c r="J169" i="3"/>
  <c r="F169" i="3"/>
  <c r="I169" i="3"/>
  <c r="H169" i="3"/>
  <c r="H74" i="3"/>
  <c r="J74" i="3"/>
  <c r="F74" i="3"/>
  <c r="I74" i="3"/>
  <c r="K74" i="3"/>
  <c r="F97" i="3"/>
  <c r="I97" i="3"/>
  <c r="H97" i="3"/>
  <c r="J97" i="3"/>
  <c r="K97" i="3"/>
  <c r="I152" i="3"/>
  <c r="J152" i="3"/>
  <c r="H152" i="3"/>
  <c r="F152" i="3"/>
  <c r="K152" i="3"/>
  <c r="K101" i="3"/>
  <c r="I101" i="3"/>
  <c r="H101" i="3"/>
  <c r="J101" i="3"/>
  <c r="F101" i="3"/>
  <c r="J66" i="3"/>
  <c r="H66" i="3"/>
  <c r="K66" i="3"/>
  <c r="F66" i="3"/>
  <c r="I66" i="3"/>
  <c r="K104" i="3"/>
  <c r="I104" i="3"/>
  <c r="H104" i="3"/>
  <c r="J104" i="3"/>
  <c r="F104" i="3"/>
  <c r="H127" i="3"/>
  <c r="K127" i="3"/>
  <c r="I127" i="3"/>
  <c r="J127" i="3"/>
  <c r="F127" i="3"/>
  <c r="I198" i="3"/>
  <c r="F198" i="3"/>
  <c r="J198" i="3"/>
  <c r="H198" i="3"/>
  <c r="K198" i="3"/>
  <c r="J141" i="3"/>
  <c r="I141" i="3"/>
  <c r="H141" i="3"/>
  <c r="F141" i="3"/>
  <c r="K141" i="3"/>
  <c r="F53" i="3"/>
  <c r="K53" i="3"/>
  <c r="J53" i="3"/>
  <c r="H53" i="3"/>
  <c r="I53" i="3"/>
  <c r="F46" i="3"/>
  <c r="K46" i="3"/>
  <c r="J46" i="3"/>
  <c r="I46" i="3"/>
  <c r="H46" i="3"/>
  <c r="F143" i="3"/>
  <c r="J143" i="3"/>
  <c r="K143" i="3"/>
  <c r="H143" i="3"/>
  <c r="I143" i="3"/>
  <c r="I61" i="3"/>
  <c r="J61" i="3"/>
  <c r="H61" i="3"/>
  <c r="K61" i="3"/>
  <c r="F61" i="3"/>
  <c r="F197" i="3"/>
  <c r="I197" i="3"/>
  <c r="J197" i="3"/>
  <c r="K197" i="3"/>
  <c r="H197" i="3"/>
  <c r="F146" i="3"/>
  <c r="J146" i="3"/>
  <c r="I146" i="3"/>
  <c r="K146" i="3"/>
  <c r="H146" i="3"/>
  <c r="F174" i="3"/>
  <c r="H174" i="3"/>
  <c r="I174" i="3"/>
  <c r="K174" i="3"/>
  <c r="J174" i="3"/>
  <c r="F116" i="3"/>
  <c r="H116" i="3"/>
  <c r="J116" i="3"/>
  <c r="I116" i="3"/>
  <c r="K116" i="3"/>
  <c r="F86" i="3"/>
  <c r="J86" i="3"/>
  <c r="K86" i="3"/>
  <c r="I86" i="3"/>
  <c r="H86" i="3"/>
  <c r="I103" i="3"/>
  <c r="K103" i="3"/>
  <c r="H103" i="3"/>
  <c r="F103" i="3"/>
  <c r="J103" i="3"/>
  <c r="J129" i="3"/>
  <c r="F129" i="3"/>
  <c r="K129" i="3"/>
  <c r="I129" i="3"/>
  <c r="H129" i="3"/>
  <c r="K194" i="3"/>
  <c r="J194" i="3"/>
  <c r="I194" i="3"/>
  <c r="H194" i="3"/>
  <c r="F194" i="3"/>
  <c r="J121" i="3"/>
  <c r="I121" i="3"/>
  <c r="F121" i="3"/>
  <c r="H121" i="3"/>
  <c r="K121" i="3"/>
  <c r="K99" i="3"/>
  <c r="I99" i="3"/>
  <c r="H99" i="3"/>
  <c r="J99" i="3"/>
  <c r="F99" i="3"/>
  <c r="I186" i="3"/>
  <c r="F186" i="3"/>
  <c r="H186" i="3"/>
  <c r="K186" i="3"/>
  <c r="J186" i="3"/>
  <c r="K118" i="3"/>
  <c r="H118" i="3"/>
  <c r="I118" i="3"/>
  <c r="J118" i="3"/>
  <c r="F118" i="3"/>
  <c r="J51" i="3"/>
  <c r="K51" i="3"/>
  <c r="F51" i="3"/>
  <c r="I51" i="3"/>
  <c r="H51" i="3"/>
  <c r="K110" i="3"/>
  <c r="F110" i="3"/>
  <c r="J110" i="3"/>
  <c r="I110" i="3"/>
  <c r="H110" i="3"/>
  <c r="K153" i="3"/>
  <c r="H153" i="3"/>
  <c r="J153" i="3"/>
  <c r="F153" i="3"/>
  <c r="I153" i="3"/>
  <c r="H187" i="3"/>
  <c r="K187" i="3"/>
  <c r="F187" i="3"/>
  <c r="I187" i="3"/>
  <c r="J187" i="3"/>
  <c r="I178" i="3"/>
  <c r="J178" i="3"/>
  <c r="H178" i="3"/>
  <c r="F178" i="3"/>
  <c r="K178" i="3"/>
  <c r="I125" i="3"/>
  <c r="H125" i="3"/>
  <c r="F125" i="3"/>
  <c r="J125" i="3"/>
  <c r="K125" i="3"/>
  <c r="F82" i="3"/>
  <c r="H82" i="3"/>
  <c r="K82" i="3"/>
  <c r="J82" i="3"/>
  <c r="I82" i="3"/>
  <c r="J92" i="3"/>
  <c r="F92" i="3"/>
  <c r="H92" i="3"/>
  <c r="K92" i="3"/>
  <c r="I92" i="3"/>
  <c r="J149" i="3"/>
  <c r="H149" i="3"/>
  <c r="F149" i="3"/>
  <c r="K149" i="3"/>
  <c r="I149" i="3"/>
  <c r="F185" i="3"/>
  <c r="K185" i="3"/>
  <c r="H185" i="3"/>
  <c r="J185" i="3"/>
  <c r="I185" i="3"/>
  <c r="J50" i="3"/>
  <c r="K50" i="3"/>
  <c r="F50" i="3"/>
  <c r="H50" i="3"/>
  <c r="I50" i="3"/>
  <c r="H77" i="3"/>
  <c r="J77" i="3"/>
  <c r="F77" i="3"/>
  <c r="I77" i="3"/>
  <c r="K77" i="3"/>
  <c r="K157" i="3"/>
  <c r="H157" i="3"/>
  <c r="J157" i="3"/>
  <c r="F157" i="3"/>
  <c r="I157" i="3"/>
  <c r="I133" i="3"/>
  <c r="F133" i="3"/>
  <c r="H133" i="3"/>
  <c r="K133" i="3"/>
  <c r="J133" i="3"/>
  <c r="I3" i="3"/>
  <c r="H3" i="3"/>
  <c r="K3" i="3"/>
  <c r="F3" i="3"/>
  <c r="J3" i="3"/>
  <c r="J202" i="3"/>
  <c r="I202" i="3"/>
  <c r="K202" i="3"/>
  <c r="F202" i="3"/>
  <c r="H202" i="3"/>
  <c r="H115" i="3"/>
  <c r="F115" i="3"/>
  <c r="I115" i="3"/>
  <c r="J115" i="3"/>
  <c r="K115" i="3"/>
  <c r="F131" i="3"/>
  <c r="J131" i="3"/>
  <c r="H131" i="3"/>
  <c r="I131" i="3"/>
  <c r="K131" i="3"/>
  <c r="H81" i="3"/>
  <c r="J81" i="3"/>
  <c r="K81" i="3"/>
  <c r="F81" i="3"/>
  <c r="I81" i="3"/>
  <c r="I182" i="3"/>
  <c r="H182" i="3"/>
  <c r="J182" i="3"/>
  <c r="K182" i="3"/>
  <c r="F182" i="3"/>
  <c r="J78" i="3"/>
  <c r="H78" i="3"/>
  <c r="F78" i="3"/>
  <c r="I78" i="3"/>
  <c r="K78" i="3"/>
  <c r="I138" i="3"/>
  <c r="F138" i="3"/>
  <c r="H138" i="3"/>
  <c r="K138" i="3"/>
  <c r="J138" i="3"/>
  <c r="F122" i="3"/>
  <c r="I122" i="3"/>
  <c r="J122" i="3"/>
  <c r="K122" i="3"/>
  <c r="H122" i="3"/>
  <c r="H120" i="3"/>
  <c r="K120" i="3"/>
  <c r="F120" i="3"/>
  <c r="I120" i="3"/>
  <c r="J120" i="3"/>
  <c r="H100" i="3"/>
  <c r="J100" i="3"/>
  <c r="F100" i="3"/>
  <c r="K100" i="3"/>
  <c r="I100" i="3"/>
  <c r="H79" i="3"/>
  <c r="J79" i="3"/>
  <c r="I79" i="3"/>
  <c r="K79" i="3"/>
  <c r="F79" i="3"/>
  <c r="F57" i="3"/>
  <c r="H57" i="3"/>
  <c r="K57" i="3"/>
  <c r="J57" i="3"/>
  <c r="I57" i="3"/>
  <c r="K164" i="3"/>
  <c r="I164" i="3"/>
  <c r="H164" i="3"/>
  <c r="J164" i="3"/>
  <c r="F164" i="3"/>
  <c r="F172" i="3"/>
  <c r="J172" i="3"/>
  <c r="I172" i="3"/>
  <c r="K172" i="3"/>
  <c r="H172" i="3"/>
  <c r="H95" i="3"/>
  <c r="J95" i="3"/>
  <c r="F95" i="3"/>
  <c r="I95" i="3"/>
  <c r="K95" i="3"/>
  <c r="F93" i="3"/>
  <c r="H93" i="3"/>
  <c r="I93" i="3"/>
  <c r="K93" i="3"/>
  <c r="J93" i="3"/>
  <c r="J87" i="3"/>
  <c r="I87" i="3"/>
  <c r="K87" i="3"/>
  <c r="H87" i="3"/>
  <c r="F87" i="3"/>
  <c r="H91" i="3"/>
  <c r="I91" i="3"/>
  <c r="J91" i="3"/>
  <c r="K91" i="3"/>
  <c r="F91" i="3"/>
  <c r="I98" i="3"/>
  <c r="J98" i="3"/>
  <c r="H98" i="3"/>
  <c r="K98" i="3"/>
  <c r="F98" i="3"/>
  <c r="K160" i="3"/>
  <c r="I160" i="3"/>
  <c r="J160" i="3"/>
  <c r="F160" i="3"/>
  <c r="H160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</calcChain>
</file>

<file path=xl/sharedStrings.xml><?xml version="1.0" encoding="utf-8"?>
<sst xmlns="http://schemas.openxmlformats.org/spreadsheetml/2006/main" count="442" uniqueCount="154">
  <si>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</si>
  <si>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</si>
  <si>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</si>
  <si>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</si>
  <si>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</si>
  <si>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</si>
  <si>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</si>
  <si>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</si>
  <si>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</si>
  <si>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</si>
  <si>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</si>
  <si>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</si>
  <si>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</si>
  <si>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</si>
  <si>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</si>
  <si>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</si>
  <si>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</si>
  <si>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</si>
  <si>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</si>
  <si>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</si>
  <si>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</si>
  <si>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</si>
  <si>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</si>
  <si>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</si>
  <si>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</si>
  <si>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</si>
  <si>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</si>
  <si>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</si>
  <si>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</si>
  <si>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</si>
  <si>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</si>
  <si>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</si>
  <si>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</si>
  <si>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</si>
  <si>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</si>
  <si>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</si>
  <si>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</si>
  <si>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</si>
  <si>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</si>
  <si>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</si>
  <si>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</si>
  <si>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</si>
  <si>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</si>
  <si>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</si>
  <si>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</si>
  <si>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</si>
  <si>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</si>
  <si>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</si>
  <si>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</si>
  <si>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</si>
  <si>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</si>
  <si>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</si>
  <si>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</si>
  <si>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</si>
  <si>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</si>
  <si>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</si>
  <si>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</si>
  <si>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</si>
  <si>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</si>
  <si>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</si>
  <si>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</si>
  <si>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</si>
  <si>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</si>
  <si>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</si>
  <si>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</si>
  <si>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</si>
  <si>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</si>
  <si>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</si>
  <si>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Blackburn</t>
  </si>
  <si>
    <t>Millwall</t>
  </si>
  <si>
    <t>Blackpool</t>
  </si>
  <si>
    <t>Norwich</t>
  </si>
  <si>
    <t>Bristol City</t>
  </si>
  <si>
    <t>QPR</t>
  </si>
  <si>
    <t>Cardiff</t>
  </si>
  <si>
    <t>Burnley</t>
  </si>
  <si>
    <t>Coventry</t>
  </si>
  <si>
    <t>Middlesbrough</t>
  </si>
  <si>
    <t>Reading</t>
  </si>
  <si>
    <t>Huddersfield</t>
  </si>
  <si>
    <t>Rotherham</t>
  </si>
  <si>
    <t>Wigan</t>
  </si>
  <si>
    <t>Sheffield United</t>
  </si>
  <si>
    <t>Birmingham</t>
  </si>
  <si>
    <t>Sunderland</t>
  </si>
  <si>
    <t>Preston</t>
  </si>
  <si>
    <t>West Brom</t>
  </si>
  <si>
    <t>Swansea</t>
  </si>
  <si>
    <t>Stoke</t>
  </si>
  <si>
    <t>Watford</t>
  </si>
  <si>
    <t>Hull</t>
  </si>
  <si>
    <t>Luton</t>
  </si>
  <si>
    <t>E1</t>
  </si>
  <si>
    <t>Derby</t>
  </si>
  <si>
    <t>Notts County</t>
  </si>
  <si>
    <t>Maidstone</t>
  </si>
  <si>
    <t>Granada</t>
  </si>
  <si>
    <t>Zaragoza</t>
  </si>
  <si>
    <t>Lincoln</t>
  </si>
  <si>
    <t>Accrington</t>
  </si>
  <si>
    <t>Port Vale</t>
  </si>
  <si>
    <t>Fleetwood Town</t>
  </si>
  <si>
    <t>Wycombe</t>
  </si>
  <si>
    <t>Morecambe</t>
  </si>
  <si>
    <t>Oxford</t>
  </si>
  <si>
    <t>Barrow</t>
  </si>
  <si>
    <t>Tranmere</t>
  </si>
  <si>
    <t>Colchester</t>
  </si>
  <si>
    <t>Stockport</t>
  </si>
  <si>
    <t>Aldershot</t>
  </si>
  <si>
    <t>Barnet</t>
  </si>
  <si>
    <t>Maidenhead</t>
  </si>
  <si>
    <t>Wrexham</t>
  </si>
  <si>
    <t>Chesterfield</t>
  </si>
  <si>
    <t>Bromley</t>
  </si>
  <si>
    <t>Dorking</t>
  </si>
  <si>
    <t>Wealdstone</t>
  </si>
  <si>
    <t>Gateshead</t>
  </si>
  <si>
    <t>Woking</t>
  </si>
  <si>
    <t>Halifax</t>
  </si>
  <si>
    <t>Yeovil</t>
  </si>
  <si>
    <t>Solihull</t>
  </si>
  <si>
    <t>Eastleigh</t>
  </si>
  <si>
    <t>Southend</t>
  </si>
  <si>
    <t>Scunthorpe</t>
  </si>
  <si>
    <t>Torquay</t>
  </si>
  <si>
    <t>Altrincham</t>
  </si>
  <si>
    <t>Villarreal B</t>
  </si>
  <si>
    <t>Andorra</t>
  </si>
  <si>
    <t>Alaves</t>
  </si>
  <si>
    <t>Sp Gijon</t>
  </si>
  <si>
    <t>Mirandes</t>
  </si>
  <si>
    <t>Huesca</t>
  </si>
  <si>
    <t>Ibiza</t>
  </si>
  <si>
    <t>Levante</t>
  </si>
  <si>
    <t>Santander</t>
  </si>
  <si>
    <t>Ponferradina</t>
  </si>
  <si>
    <t>Lugo</t>
  </si>
  <si>
    <t>Burgos</t>
  </si>
  <si>
    <t>Eibar</t>
  </si>
  <si>
    <t>Albacete</t>
  </si>
  <si>
    <t>Leganes</t>
  </si>
  <si>
    <t>Tenerife</t>
  </si>
  <si>
    <t>Las Palmas</t>
  </si>
  <si>
    <t>Cartagena</t>
  </si>
  <si>
    <t>Oviedo</t>
  </si>
  <si>
    <t>Malaga</t>
  </si>
  <si>
    <t>E2</t>
  </si>
  <si>
    <t>EC</t>
  </si>
  <si>
    <t>SP2</t>
  </si>
  <si>
    <t>E3</t>
  </si>
  <si>
    <t>11/01/2022</t>
  </si>
  <si>
    <t>11/02/2022</t>
  </si>
  <si>
    <t>11/03/2022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</si>
</sst>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1.0458823332129663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1.0427491060172347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1.0427491060172347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1.0407298027485501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1.0369265649091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1.0369265649091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1.0500631329117833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1.0503245504598744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1.0518980699471303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1.0505862061664459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1.0597968244159457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1.0597065109096055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1.0752646071356513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1.0709171136039117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1.0750214632810238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1.0674111222252509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1.0711860529530803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1.0722481812595095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1.0696235692694445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1.06243870990235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1.0625792095626894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1.0958897935483325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1.0538644213740753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1.0605979647980854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1.0606849534786786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1.0632706922771613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1.0586589767516819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1.0398247073454716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1.0376740753093197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1.041979455975633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1.0427491060172347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1.0362637658896696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1.0427491060172347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1.0608381246291672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1.0605079846757564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1.059214380982872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1.0754427289104427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1.0909598908479075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1.0778249011171979</v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1.0261555733194363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15.336738652398918</v>
      </c>
      <c r="I2" s="6">
        <f>IF('Log_working_3-way'!$D2="","",'True_Odds_Calculator_3-way'!O3/'True_Odds_Calculator_3-way'!B3-1)</f>
        <v>8.4982819571213053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2.8146463127287191E-2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1.0248967907397817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8.451899034596158</v>
      </c>
      <c r="I3" s="6">
        <f>IF('Log_working_3-way'!$D3="","",'True_Odds_Calculator_3-way'!O4/'True_Odds_Calculator_3-way'!B4-1)</f>
        <v>7.7829552834259701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2.6764539387178488E-2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1.0289901054210713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24.023233487483747</v>
      </c>
      <c r="I4" s="6">
        <f>IF('Log_working_3-way'!$D4="","",'True_Odds_Calculator_3-way'!O5/'True_Odds_Calculator_3-way'!B5-1)</f>
        <v>7.1119204485261509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2.9731787338664883E-2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1.0264853498763327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14.681166637934885</v>
      </c>
      <c r="I5" s="6">
        <f>IF('Log_working_3-way'!$D5="","",'True_Odds_Calculator_3-way'!O6/'True_Odds_Calculator_3-way'!B6-1)</f>
        <v>7.8206562338383758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2.8544144002720984E-2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1.027264694479832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7.5584038962683611</v>
      </c>
      <c r="I6" s="6">
        <f>IF('Log_working_3-way'!$D6="","",'True_Odds_Calculator_3-way'!O7/'True_Odds_Calculator_3-way'!B7-1)</f>
        <v>6.3763128815981096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2.883900327463218E-2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1.0323472252838544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33.793568098441149</v>
      </c>
      <c r="I7" s="6">
        <f>IF('Log_working_3-way'!$D7="","",'True_Odds_Calculator_3-way'!O8/'True_Odds_Calculator_3-way'!B8-1)</f>
        <v>5.1567411803731069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3.0547679083237744E-2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1.0304903591751222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14.008183361605184</v>
      </c>
      <c r="I8" s="6">
        <f>IF('Log_working_3-way'!$D8="","",'True_Odds_Calculator_3-way'!O9/'True_Odds_Calculator_3-way'!B9-1)</f>
        <v>6.9042282265903694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3.2771963575224383E-2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1.0340149211220127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3.8828555479839295</v>
      </c>
      <c r="I9" s="6">
        <f>IF('Log_working_3-way'!$D9="","",'True_Odds_Calculator_3-way'!O10/'True_Odds_Calculator_3-way'!B10-1)</f>
        <v>6.2977861210113346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3.4203734137640218E-2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1.035808385709629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29.147600645984681</v>
      </c>
      <c r="I10" s="6">
        <f>IF('Log_working_3-way'!$D10="","",'True_Odds_Calculator_3-way'!O11/'True_Odds_Calculator_3-way'!B11-1)</f>
        <v>6.0179617432160137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3.524033432695628E-2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1.031249092615945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17.454785881247037</v>
      </c>
      <c r="I11" s="6">
        <f>IF('Log_working_3-way'!$D11="","",'True_Odds_Calculator_3-way'!O12/'True_Odds_Calculator_3-way'!B12-1)</f>
        <v>7.1309592640073571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3.3284761428860499E-2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1.034518397373491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24.1444657781378</v>
      </c>
      <c r="I12" s="6">
        <f>IF('Log_working_3-way'!$D12="","",'True_Odds_Calculator_3-way'!O13/'True_Odds_Calculator_3-way'!B13-1)</f>
        <v>7.5054002177789858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3.52504889602685E-2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1.0300900326637821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10.596150829376848</v>
      </c>
      <c r="I13" s="6">
        <f>IF('Log_working_3-way'!$D13="","",'True_Odds_Calculator_3-way'!O14/'True_Odds_Calculator_3-way'!B14-1)</f>
        <v>8.1694401270568857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3.2500947725861096E-2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1.0457873794006007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25.195109106391126</v>
      </c>
      <c r="I14" s="6">
        <f>IF('Log_working_3-way'!$D14="","",'True_Odds_Calculator_3-way'!O15/'True_Odds_Calculator_3-way'!B15-1)</f>
        <v>5.5487772765977814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4.6436919880251004E-2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1.0431717365753037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7.041084379568094</v>
      </c>
      <c r="I15" s="6">
        <f>IF('Log_working_3-way'!$D15="","",'True_Odds_Calculator_3-way'!O16/'True_Odds_Calculator_3-way'!B16-1)</f>
        <v>5.9535245186978631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4.4833744643392848E-2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1.0548552381649454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41.421248135847542</v>
      </c>
      <c r="I16" s="6">
        <f>IF('Log_working_3-way'!$D16="","",'True_Odds_Calculator_3-way'!O17/'True_Odds_Calculator_3-way'!B17-1)</f>
        <v>3.1774394839751121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4.7692993429093056E-2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1.0477619741499731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27.1927818763887</v>
      </c>
      <c r="I17" s="6">
        <f>IF('Log_working_3-way'!$D17="","",'True_Odds_Calculator_3-way'!O18/'True_Odds_Calculator_3-way'!B18-1)</f>
        <v>5.7875187428054469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4.7674618747633346E-2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1.0436191629413398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21.99070927652923</v>
      </c>
      <c r="I18" s="6">
        <f>IF('Log_working_3-way'!$D18="","",'True_Odds_Calculator_3-way'!O19/'True_Odds_Calculator_3-way'!B19-1)</f>
        <v>5.7676363544876121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4.5170866280345612E-2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1.0515341348214771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4.5847733912669586</v>
      </c>
      <c r="I19" s="6">
        <f>IF('Log_working_3-way'!$D19="","",'True_Odds_Calculator_3-way'!O20/'True_Odds_Calculator_3-way'!B20-1)</f>
        <v>3.8759710723317182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4.9770443333938985E-2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1.0670592667389132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49.647143638931119</v>
      </c>
      <c r="I20" s="6">
        <f>IF('Log_working_3-way'!$D20="","",'True_Odds_Calculator_3-way'!O21/'True_Odds_Calculator_3-way'!B21-1)</f>
        <v>2.5290789645089609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5.1971340739785266E-2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1.0437127913376598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7.5703434835689531</v>
      </c>
      <c r="I21" s="6">
        <f>IF('Log_working_3-way'!$D21="","",'True_Odds_Calculator_3-way'!O22/'True_Odds_Calculator_3-way'!B22-1)</f>
        <v>6.8046794910450457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4.5944976406633753E-2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1.0519652725639654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34.459520062510371</v>
      </c>
      <c r="I22" s="6">
        <f>IF('Log_working_3-way'!$D22="","",'True_Odds_Calculator_3-way'!O23/'True_Odds_Calculator_3-way'!B23-1)</f>
        <v>4.9310529884843932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4.8526595558406216E-2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1.0905409349234725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60.479628369911573</v>
      </c>
      <c r="I23" s="6">
        <f>IF('Log_working_3-way'!$D23="","",'True_Odds_Calculator_3-way'!O24/'True_Odds_Calculator_3-way'!B24-1)</f>
        <v>1.3969298090585833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5.7853180310546204E-2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1.0313504241727294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10.991453364147736</v>
      </c>
      <c r="I24" s="6">
        <f>IF('Log_working_3-way'!$D24="","",'True_Odds_Calculator_3-way'!O25/'True_Odds_Calculator_3-way'!B25-1)</f>
        <v>9.1954657461070557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3.3930857874519882E-2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1.0307759078131493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17.79325075018453</v>
      </c>
      <c r="I25" s="6">
        <f>IF('Log_working_3-way'!$D25="","",'True_Odds_Calculator_3-way'!O26/'True_Odds_Calculator_3-way'!B26-1)</f>
        <v>9.478677046250203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3.2633897519128263E-2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1.0387397027551013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32.386919305365225</v>
      </c>
      <c r="I26" s="6">
        <f>IF('Log_working_3-way'!$D26="","",'True_Odds_Calculator_3-way'!O27/'True_Odds_Calculator_3-way'!B27-1)</f>
        <v>7.2493927013872206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3.6396194811749938E-2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1.0299365141220858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10.841366746267699</v>
      </c>
      <c r="I27" s="6">
        <f>IF('Log_working_3-way'!$D27="","",'True_Odds_Calculator_3-way'!O28/'True_Odds_Calculator_3-way'!B28-1)</f>
        <v>9.9069009771824756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3.24430416712298E-2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1.0305150536137146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11.988536340428251</v>
      </c>
      <c r="I28" s="6">
        <f>IF('Log_working_3-way'!$D28="","",'True_Odds_Calculator_3-way'!O29/'True_Odds_Calculator_3-way'!B29-1)</f>
        <v>9.5438750549050457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3.3033706301033083E-2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1.0257940693994454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13.172156606769294</v>
      </c>
      <c r="I29" s="6">
        <f>IF('Log_working_3-way'!$D29="","",'True_Odds_Calculator_3-way'!O30/'True_Odds_Calculator_3-way'!B30-1)</f>
        <v>8.9937697045022951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2.7925108848598779E-2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1.0354316488207274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43.93708718590505</v>
      </c>
      <c r="I30" s="6">
        <f>IF('Log_working_3-way'!$D30="","",'True_Odds_Calculator_3-way'!O31/'True_Odds_Calculator_3-way'!B31-1)</f>
        <v>3.5691744204112634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2.981784323480996E-2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1.0259753802794358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9.7363425681195057</v>
      </c>
      <c r="I31" s="6">
        <f>IF('Log_working_3-way'!$D31="","",'True_Odds_Calculator_3-way'!O32/'True_Odds_Calculator_3-way'!B32-1)</f>
        <v>7.8783725323262424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2.8041504648214755E-2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1.0248613389661345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12.659753751774053</v>
      </c>
      <c r="I32" s="6">
        <f>IF('Log_working_3-way'!$D32="","",'True_Odds_Calculator_3-way'!O33/'True_Odds_Calculator_3-way'!B33-1)</f>
        <v>7.9965002652434869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2.6915258736276426E-2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1.0289320931852812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23.519913200222788</v>
      </c>
      <c r="I33" s="6">
        <f>IF('Log_working_3-way'!$D33="","",'True_Odds_Calculator_3-way'!O34/'True_Odds_Calculator_3-way'!B34-1)</f>
        <v>6.0928640076115599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2.9852241824700254E-2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1.0249804996490803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10.987321415138265</v>
      </c>
      <c r="I34" s="6">
        <f>IF('Log_working_3-way'!$D34="","",'True_Odds_Calculator_3-way'!O35/'True_Odds_Calculator_3-way'!B35-1)</f>
        <v>7.9409566753407326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2.7041824370968026E-2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1.0416302509958173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38.624115534429038</v>
      </c>
      <c r="I35" s="6">
        <f>IF('Log_working_3-way'!$D35="","",'True_Odds_Calculator_3-way'!O36/'True_Odds_Calculator_3-way'!B36-1)</f>
        <v>4.9968064604440592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3.7029765611536813E-2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1.0300359485249893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10.59582031391211</v>
      </c>
      <c r="I36" s="6">
        <f>IF('Log_working_3-way'!$D36="","",'True_Odds_Calculator_3-way'!O37/'True_Odds_Calculator_3-way'!B37-1)</f>
        <v>9.3431854034586443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3.2530377082417017E-2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1.0301872875929052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11.263985558880336</v>
      </c>
      <c r="I37" s="6">
        <f>IF('Log_working_3-way'!$D37="","",'True_Odds_Calculator_3-way'!O38/'True_Odds_Calculator_3-way'!B38-1)</f>
        <v>8.5761299366594503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3.2656135505737982E-2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1.0470400161078037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24.628676858020647</v>
      </c>
      <c r="I38" s="6">
        <f>IF('Log_working_3-way'!$D38="","",'True_Odds_Calculator_3-way'!O39/'True_Odds_Calculator_3-way'!B39-1)</f>
        <v>8.1503089676351834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4.7512458025940951E-2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1.0577802855400746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19.790557289183997</v>
      </c>
      <c r="I39" s="6">
        <f>IF('Log_working_3-way'!$D39="","",'True_Odds_Calculator_3-way'!O40/'True_Odds_Calculator_3-way'!B40-1)</f>
        <v>8.5061405256033122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6.0167929251281782E-2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1.0398928776840528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13.746772916707558</v>
      </c>
      <c r="I40" s="6">
        <f>IF('Log_working_3-way'!$D40="","",'True_Odds_Calculator_3-way'!O41/'True_Odds_Calculator_3-way'!B41-1)</f>
        <v>10.093860300209506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4.2851923378046886E-2</v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IF('Log_working_3-way'!D41="","",1/'True_Odds_Calculator_3-way'!N42+1/'True_Odds_Calculator_3-way'!O42+1/'True_Odds_Calculator_3-way'!#REF!-1)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IF('Log_working_3-way'!$D41="","",'True_Odds_Calculator_3-way'!#REF!/'True_Odds_Calculator_3-way'!C42-1)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IF('Log_working_3-way'!D42="","",1/'True_Odds_Calculator_3-way'!N43+1/'True_Odds_Calculator_3-way'!O43+1/'True_Odds_Calculator_3-way'!#REF!-1)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IF('Log_working_3-way'!$D42="","",'True_Odds_Calculator_3-way'!#REF!/'True_Odds_Calculator_3-way'!C43-1)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IF('Log_working_3-way'!D43="","",1/'True_Odds_Calculator_3-way'!N44+1/'True_Odds_Calculator_3-way'!O44+1/'True_Odds_Calculator_3-way'!#REF!-1)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IF('Log_working_3-way'!$D43="","",'True_Odds_Calculator_3-way'!#REF!/'True_Odds_Calculator_3-way'!C44-1)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IF('Log_working_3-way'!D44="","",1/'True_Odds_Calculator_3-way'!N45+1/'True_Odds_Calculator_3-way'!O45+1/'True_Odds_Calculator_3-way'!#REF!-1)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IF('Log_working_3-way'!$D44="","",'True_Odds_Calculator_3-way'!#REF!/'True_Odds_Calculator_3-way'!C45-1)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IF('Log_working_3-way'!D45="","",1/'True_Odds_Calculator_3-way'!N46+1/'True_Odds_Calculator_3-way'!O46+1/'True_Odds_Calculator_3-way'!#REF!-1)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IF('Log_working_3-way'!$D45="","",'True_Odds_Calculator_3-way'!#REF!/'True_Odds_Calculator_3-way'!C46-1)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IF('Log_working_3-way'!D46="","",1/'True_Odds_Calculator_3-way'!N47+1/'True_Odds_Calculator_3-way'!O47+1/'True_Odds_Calculator_3-way'!#REF!-1)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IF('Log_working_3-way'!$D46="","",'True_Odds_Calculator_3-way'!#REF!/'True_Odds_Calculator_3-way'!C47-1)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IF('Log_working_3-way'!D47="","",1/'True_Odds_Calculator_3-way'!N48+1/'True_Odds_Calculator_3-way'!O48+1/'True_Odds_Calculator_3-way'!#REF!-1)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IF('Log_working_3-way'!$D47="","",'True_Odds_Calculator_3-way'!#REF!/'True_Odds_Calculator_3-way'!C48-1)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IF('Log_working_3-way'!D48="","",1/'True_Odds_Calculator_3-way'!N49+1/'True_Odds_Calculator_3-way'!O49+1/'True_Odds_Calculator_3-way'!#REF!-1)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IF('Log_working_3-way'!$D48="","",'True_Odds_Calculator_3-way'!#REF!/'True_Odds_Calculator_3-way'!C49-1)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2.44</v>
      </c>
      <c r="B2" s="4">
        <f>IF('True_Odds_Calculator_3-way'!B3="","",'True_Odds_Calculator_3-way'!B3)</f>
        <v>3.2</v>
      </c>
      <c r="C2" s="4">
        <f>IF('True_Odds_Calculator_3-way'!C3="","",'True_Odds_Calculator_3-way'!C3)</f>
        <v>3.27</v>
      </c>
      <c r="D2" s="9">
        <f>(K2/(AR2+K2-(AR2*K2)))</f>
        <v>0.39963250786703747</v>
      </c>
      <c r="E2" s="9">
        <f>(L2/(AR2+L2-(AR2*L2)))</f>
        <v>0.3034736566195641</v>
      </c>
      <c r="F2" s="9">
        <f>(M2/(AR2+M2-(AR2*M2)))</f>
        <v>0.29689383551339871</v>
      </c>
      <c r="G2" s="9">
        <f>AR2</f>
        <v>1.0432631513437702</v>
      </c>
      <c r="H2" s="9">
        <f>IF(A2="","",1/D2)</f>
        <v>2.5022989379350289</v>
      </c>
      <c r="I2" s="9">
        <f>IF(B2="","",1/E2)</f>
        <v>3.2951789329562939</v>
      </c>
      <c r="J2" s="9">
        <f>IF(C2="","",1/F2)</f>
        <v>3.3682073535503583</v>
      </c>
      <c r="K2" s="11">
        <f>1/A2</f>
        <v>0.4098360655737705</v>
      </c>
      <c r="L2" s="11">
        <f>1/B2</f>
        <v>0.3125</v>
      </c>
      <c r="M2" s="11">
        <f>1/C2</f>
        <v>0.3058103975535168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-0.28165889607459793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0.23147277786133252</v>
      </c>
      <c r="Q2" s="11">
        <f>2*'OddsRatio_working_3-way'!K2*'OddsRatio_working_3-way'!L2*'OddsRatio_working_3-way'!M2</f>
        <v>7.8332581340552473E-2</v>
      </c>
      <c r="R2" s="11">
        <f>O2/N2</f>
        <v>0</v>
      </c>
      <c r="S2" s="11">
        <f>P2/N2</f>
        <v>-0.82181951675343667</v>
      </c>
      <c r="T2" s="11">
        <f>Q2/N2</f>
        <v>-0.27811151159168757</v>
      </c>
      <c r="U2" s="11">
        <f>'OddsRatio_working_3-way'!S2-'OddsRatio_working_3-way'!R2^2/3</f>
        <v>-0.82181951675343667</v>
      </c>
      <c r="V2" s="11">
        <f>'OddsRatio_working_3-way'!S2*'OddsRatio_working_3-way'!R2/3-2*'OddsRatio_working_3-way'!R2^3/27-'OddsRatio_working_3-way'!T2</f>
        <v>0.27811151159168757</v>
      </c>
      <c r="W2" s="11">
        <f>'OddsRatio_working_3-way'!V2^2+4*'OddsRatio_working_3-way'!U2^3/27</f>
        <v>-4.8830951788815941E-3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0.14337809112508695</v>
      </c>
      <c r="Y2" s="11">
        <f>IF('OddsRatio_working_3-way'!W2&gt;=0,IF('OddsRatio_working_3-way'!V2+SQRT('OddsRatio_working_3-way'!W2)&gt;0,0,PI()),ACOS('OddsRatio_working_3-way'!V2/(2*'OddsRatio_working_3-way'!X2)))</f>
        <v>0.24616706337991223</v>
      </c>
      <c r="Z2" s="11">
        <f>'OddsRatio_working_3-way'!X2^(1/3)*COS('OddsRatio_working_3-way'!Y2/3)</f>
        <v>0.52163157567188512</v>
      </c>
      <c r="AA2" s="11">
        <f>'OddsRatio_working_3-way'!X2^(1/3)*COS(('OddsRatio_working_3-way'!Y2+2*PI())/3)</f>
        <v>-0.29796755273222991</v>
      </c>
      <c r="AB2" s="11">
        <f>'OddsRatio_working_3-way'!X2^(1/3)*COS(('OddsRatio_working_3-way'!Y2+4*PI())/3)</f>
        <v>-0.22366402293965523</v>
      </c>
      <c r="AC2" s="11">
        <f>'OddsRatio_working_3-way'!X2^(1/3)*SIN('OddsRatio_working_3-way'!Y2/3)</f>
        <v>4.2899162927482332E-2</v>
      </c>
      <c r="AD2" s="11">
        <f>'OddsRatio_working_3-way'!X2^(1/3)*SIN(('OddsRatio_working_3-way'!Y2+2*PI())/3)</f>
        <v>0.43029661448421597</v>
      </c>
      <c r="AE2" s="11">
        <f>'OddsRatio_working_3-way'!X2^(1/3)*SIN(('OddsRatio_working_3-way'!Y2+4*PI())/3)</f>
        <v>-0.47319577741169838</v>
      </c>
      <c r="AF2" s="11">
        <f>-'OddsRatio_working_3-way'!U2/(3*'OddsRatio_working_3-way'!X2^(1/3))*COS(('OddsRatio_working_3-way'!Y2)/3)</f>
        <v>0.52163157567188512</v>
      </c>
      <c r="AG2" s="11">
        <f>-'OddsRatio_working_3-way'!U2/(3*'OddsRatio_working_3-way'!X2^(1/3))*COS(('OddsRatio_working_3-way'!Y2+2*PI())/3)</f>
        <v>-0.29796755273222991</v>
      </c>
      <c r="AH2" s="11">
        <f>-'OddsRatio_working_3-way'!U2/(3*'OddsRatio_working_3-way'!X2^(1/3))*COS(('OddsRatio_working_3-way'!Y2+4*PI())/3)</f>
        <v>-0.22366402293965523</v>
      </c>
      <c r="AI2" s="11">
        <f>'OddsRatio_working_3-way'!U2/(3*'OddsRatio_working_3-way'!X2^(1/3))*SIN(('OddsRatio_working_3-way'!Y2)/3)</f>
        <v>-4.2899162927482332E-2</v>
      </c>
      <c r="AJ2" s="11">
        <f>'OddsRatio_working_3-way'!U2/(3*'OddsRatio_working_3-way'!X2^(1/3))*SIN(('OddsRatio_working_3-way'!Y2+2*PI())/3)</f>
        <v>-0.43029661448421597</v>
      </c>
      <c r="AK2" s="11">
        <f>'OddsRatio_working_3-way'!U2/(3*'OddsRatio_working_3-way'!X2^(1/3))*SIN(('OddsRatio_working_3-way'!Y2+4*PI())/3)</f>
        <v>0.47319577741169838</v>
      </c>
      <c r="AL2" s="11">
        <f>'OddsRatio_working_3-way'!Z2+'OddsRatio_working_3-way'!AF2</f>
        <v>1.0432631513437702</v>
      </c>
      <c r="AM2" s="11">
        <f>'OddsRatio_working_3-way'!AA2+'OddsRatio_working_3-way'!AG2</f>
        <v>-0.59593510546445982</v>
      </c>
      <c r="AN2" s="11">
        <f>'OddsRatio_working_3-way'!AB2+'OddsRatio_working_3-way'!AH2</f>
        <v>-0.44732804587931047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1.0432631513437702</v>
      </c>
      <c r="AS2" s="11">
        <f>IF(('OddsRatio_working_3-way'!X2=0),IF(Q2&gt;0,-Q2^(1/3),(-Q2)^(1/3)),'OddsRatio_working_3-way'!AM2-'OddsRatio_working_3-way'!R2/3)</f>
        <v>-0.59593510546445982</v>
      </c>
      <c r="AT2" s="11">
        <f>IF(('OddsRatio_working_3-way'!X2=0),IF(Q2&gt;0,-Q2^(1/3),(-Q2)^(1/3)),'OddsRatio_working_3-way'!AN2-'OddsRatio_working_3-way'!R2/3)</f>
        <v>-0.44732804587931047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3.21</v>
      </c>
      <c r="B3" s="4">
        <f>IF('True_Odds_Calculator_3-way'!B4="","",'True_Odds_Calculator_3-way'!B4)</f>
        <v>3.33</v>
      </c>
      <c r="C3" s="4">
        <f>IF('True_Odds_Calculator_3-way'!C4="","",'True_Odds_Calculator_3-way'!C4)</f>
        <v>2.41</v>
      </c>
      <c r="D3" s="9">
        <f t="shared" ref="D3" si="0">(K3/(AR3+K3-(AR3*K3)))</f>
        <v>0.3029366367048974</v>
      </c>
      <c r="E3" s="9">
        <f t="shared" ref="E3" si="1">(L3/(AR3+L3-(AR3*L3)))</f>
        <v>0.29188876533097885</v>
      </c>
      <c r="F3" s="9">
        <f t="shared" ref="F3" si="2">(M3/(AR3+M3-(AR3*M3)))</f>
        <v>0.40517459796412386</v>
      </c>
      <c r="G3" s="9">
        <f t="shared" ref="G3" si="3">AR3</f>
        <v>1.0411856749638588</v>
      </c>
      <c r="H3" s="9">
        <f t="shared" ref="H3" si="4">IF(A3="","",1/D3)</f>
        <v>3.3010203416701285</v>
      </c>
      <c r="I3" s="9">
        <f t="shared" ref="I3" si="5">IF(B3="","",1/E3)</f>
        <v>3.4259626226657911</v>
      </c>
      <c r="J3" s="9">
        <f t="shared" ref="J3" si="6">IF(C3="","",1/F3)</f>
        <v>2.4680718016990415</v>
      </c>
      <c r="K3" s="11">
        <f t="shared" ref="K3" si="7">1/A3</f>
        <v>0.3115264797507788</v>
      </c>
      <c r="L3" s="11">
        <f t="shared" ref="L3" si="8">1/B3</f>
        <v>0.3003003003003003</v>
      </c>
      <c r="M3" s="11">
        <f t="shared" ref="M3" si="9">1/C3</f>
        <v>0.41493775933609955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-0.28183894135730359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0.2309673849597067</v>
      </c>
      <c r="Q3" s="11">
        <f>2*'OddsRatio_working_3-way'!K3*'OddsRatio_working_3-way'!L3*'OddsRatio_working_3-way'!M3</f>
        <v>7.763609578477533E-2</v>
      </c>
      <c r="R3" s="11">
        <f t="shared" ref="R3" si="10">O3/N3</f>
        <v>0</v>
      </c>
      <c r="S3" s="11">
        <f t="shared" ref="S3" si="11">P3/N3</f>
        <v>-0.81950132173855972</v>
      </c>
      <c r="T3" s="11">
        <f t="shared" ref="T3" si="12">Q3/N3</f>
        <v>-0.27546262915581826</v>
      </c>
      <c r="U3" s="11">
        <f>'OddsRatio_working_3-way'!S3-'OddsRatio_working_3-way'!R3^2/3</f>
        <v>-0.81950132173855972</v>
      </c>
      <c r="V3" s="11">
        <f>'OddsRatio_working_3-way'!S3*'OddsRatio_working_3-way'!R3/3-2*'OddsRatio_working_3-way'!R3^3/27-'OddsRatio_working_3-way'!T3</f>
        <v>0.27546262915581826</v>
      </c>
      <c r="W3" s="11">
        <f>'OddsRatio_working_3-way'!V3^2+4*'OddsRatio_working_3-way'!U3^3/27</f>
        <v>-5.6555514703911097E-3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0.14277185606048814</v>
      </c>
      <c r="Y3" s="11">
        <f>IF('OddsRatio_working_3-way'!W3&gt;=0,IF('OddsRatio_working_3-way'!V3+SQRT('OddsRatio_working_3-way'!W3)&gt;0,0,PI()),ACOS('OddsRatio_working_3-way'!V3/(2*'OddsRatio_working_3-way'!X3)))</f>
        <v>0.26651298227443143</v>
      </c>
      <c r="Z3" s="11">
        <f>'OddsRatio_working_3-way'!X3^(1/3)*COS('OddsRatio_working_3-way'!Y3/3)</f>
        <v>0.52059283748192942</v>
      </c>
      <c r="AA3" s="11">
        <f>'OddsRatio_working_3-way'!X3^(1/3)*COS(('OddsRatio_working_3-way'!Y3+2*PI())/3)</f>
        <v>-0.30045427733084712</v>
      </c>
      <c r="AB3" s="11">
        <f>'OddsRatio_working_3-way'!X3^(1/3)*COS(('OddsRatio_working_3-way'!Y3+4*PI())/3)</f>
        <v>-0.22013856015108244</v>
      </c>
      <c r="AC3" s="11">
        <f>'OddsRatio_working_3-way'!X3^(1/3)*SIN('OddsRatio_working_3-way'!Y3/3)</f>
        <v>4.6370300933895048E-2</v>
      </c>
      <c r="AD3" s="11">
        <f>'OddsRatio_working_3-way'!X3^(1/3)*SIN(('OddsRatio_working_3-way'!Y3+2*PI())/3)</f>
        <v>0.42766147182062703</v>
      </c>
      <c r="AE3" s="11">
        <f>'OddsRatio_working_3-way'!X3^(1/3)*SIN(('OddsRatio_working_3-way'!Y3+4*PI())/3)</f>
        <v>-0.47403177275452207</v>
      </c>
      <c r="AF3" s="11">
        <f>-'OddsRatio_working_3-way'!U3/(3*'OddsRatio_working_3-way'!X3^(1/3))*COS(('OddsRatio_working_3-way'!Y3)/3)</f>
        <v>0.52059283748192942</v>
      </c>
      <c r="AG3" s="11">
        <f>-'OddsRatio_working_3-way'!U3/(3*'OddsRatio_working_3-way'!X3^(1/3))*COS(('OddsRatio_working_3-way'!Y3+2*PI())/3)</f>
        <v>-0.30045427733084712</v>
      </c>
      <c r="AH3" s="11">
        <f>-'OddsRatio_working_3-way'!U3/(3*'OddsRatio_working_3-way'!X3^(1/3))*COS(('OddsRatio_working_3-way'!Y3+4*PI())/3)</f>
        <v>-0.22013856015108244</v>
      </c>
      <c r="AI3" s="11">
        <f>'OddsRatio_working_3-way'!U3/(3*'OddsRatio_working_3-way'!X3^(1/3))*SIN(('OddsRatio_working_3-way'!Y3)/3)</f>
        <v>-4.6370300933895048E-2</v>
      </c>
      <c r="AJ3" s="11">
        <f>'OddsRatio_working_3-way'!U3/(3*'OddsRatio_working_3-way'!X3^(1/3))*SIN(('OddsRatio_working_3-way'!Y3+2*PI())/3)</f>
        <v>-0.42766147182062703</v>
      </c>
      <c r="AK3" s="11">
        <f>'OddsRatio_working_3-way'!U3/(3*'OddsRatio_working_3-way'!X3^(1/3))*SIN(('OddsRatio_working_3-way'!Y3+4*PI())/3)</f>
        <v>0.47403177275452207</v>
      </c>
      <c r="AL3" s="11">
        <f>'OddsRatio_working_3-way'!Z3+'OddsRatio_working_3-way'!AF3</f>
        <v>1.0411856749638588</v>
      </c>
      <c r="AM3" s="11">
        <f>'OddsRatio_working_3-way'!AA3+'OddsRatio_working_3-way'!AG3</f>
        <v>-0.60090855466169424</v>
      </c>
      <c r="AN3" s="11">
        <f>'OddsRatio_working_3-way'!AB3+'OddsRatio_working_3-way'!AH3</f>
        <v>-0.44027712030216487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1.0411856749638588</v>
      </c>
      <c r="AS3" s="11">
        <f>IF(('OddsRatio_working_3-way'!X3=0),IF(Q3&gt;0,-Q3^(1/3),(-Q3)^(1/3)),'OddsRatio_working_3-way'!AM3-'OddsRatio_working_3-way'!R3/3)</f>
        <v>-0.60090855466169424</v>
      </c>
      <c r="AT3" s="11">
        <f>IF(('OddsRatio_working_3-way'!X3=0),IF(Q3&gt;0,-Q3^(1/3),(-Q3)^(1/3)),'OddsRatio_working_3-way'!AN3-'OddsRatio_working_3-way'!R3/3)</f>
        <v>-0.44027712030216487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1.97</v>
      </c>
      <c r="B4" s="4">
        <f>IF('True_Odds_Calculator_3-way'!B5="","",'True_Odds_Calculator_3-way'!B5)</f>
        <v>3.46</v>
      </c>
      <c r="C4" s="4">
        <f>IF('True_Odds_Calculator_3-way'!C5="","",'True_Odds_Calculator_3-way'!C5)</f>
        <v>4.29</v>
      </c>
      <c r="D4" s="9">
        <f t="shared" ref="D4:D67" si="13">(K4/(AR4+K4-(AR4*K4)))</f>
        <v>0.49581500626871844</v>
      </c>
      <c r="E4" s="9">
        <f t="shared" ref="E4:E67" si="14">(L4/(AR4+L4-(AR4*L4)))</f>
        <v>0.27941587120305705</v>
      </c>
      <c r="F4" s="9">
        <f t="shared" ref="F4:F67" si="15">(M4/(AR4+M4-(AR4*M4)))</f>
        <v>0.22476912252822492</v>
      </c>
      <c r="G4" s="9">
        <f t="shared" ref="G4:G67" si="16">AR4</f>
        <v>1.0483312071663311</v>
      </c>
      <c r="H4" s="9">
        <f t="shared" ref="H4:H67" si="17">IF(A4="","",1/D4)</f>
        <v>2.0168812709513411</v>
      </c>
      <c r="I4" s="9">
        <f t="shared" ref="I4:I67" si="18">IF(B4="","",1/E4)</f>
        <v>3.5788947696291746</v>
      </c>
      <c r="J4" s="9">
        <f t="shared" ref="J4:J67" si="19">IF(C4="","",1/F4)</f>
        <v>4.4490096715772296</v>
      </c>
      <c r="K4" s="11">
        <f t="shared" ref="K4:K67" si="20">1/A4</f>
        <v>0.50761421319796951</v>
      </c>
      <c r="L4" s="11">
        <f t="shared" ref="L4:L67" si="21">1/B4</f>
        <v>0.28901734104046245</v>
      </c>
      <c r="M4" s="11">
        <f t="shared" ref="M4:M67" si="22">1/C4</f>
        <v>0.23310023310023309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-0.26847454942287874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0.22981038796302433</v>
      </c>
      <c r="Q4" s="11">
        <f>2*'OddsRatio_working_3-way'!K4*'OddsRatio_working_3-way'!L4*'OddsRatio_working_3-way'!M4</f>
        <v>6.8395948798519138E-2</v>
      </c>
      <c r="R4" s="11">
        <f t="shared" ref="R4:R67" si="23">O4/N4</f>
        <v>0</v>
      </c>
      <c r="S4" s="11">
        <f t="shared" ref="S4:S67" si="24">P4/N4</f>
        <v>-0.85598574783729742</v>
      </c>
      <c r="T4" s="11">
        <f t="shared" ref="T4:T67" si="25">Q4/N4</f>
        <v>-0.25475766304681469</v>
      </c>
      <c r="U4" s="11">
        <f>'OddsRatio_working_3-way'!S4-'OddsRatio_working_3-way'!R4^2/3</f>
        <v>-0.85598574783729742</v>
      </c>
      <c r="V4" s="11">
        <f>'OddsRatio_working_3-way'!S4*'OddsRatio_working_3-way'!R4/3-2*'OddsRatio_working_3-way'!R4^3/27-'OddsRatio_working_3-way'!T4</f>
        <v>0.25475766304681469</v>
      </c>
      <c r="W4" s="11">
        <f>'OddsRatio_working_3-way'!V4^2+4*'OddsRatio_working_3-way'!U4^3/27</f>
        <v>-2.8015671978710785E-2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0.15241156358671179</v>
      </c>
      <c r="Y4" s="11">
        <f>IF('OddsRatio_working_3-way'!W4&gt;=0,IF('OddsRatio_working_3-way'!V4+SQRT('OddsRatio_working_3-way'!W4)&gt;0,0,PI()),ACOS('OddsRatio_working_3-way'!V4/(2*'OddsRatio_working_3-way'!X4)))</f>
        <v>0.58128874892270255</v>
      </c>
      <c r="Z4" s="11">
        <f>'OddsRatio_working_3-way'!X4^(1/3)*COS('OddsRatio_working_3-way'!Y4/3)</f>
        <v>0.52416560358316555</v>
      </c>
      <c r="AA4" s="11">
        <f>'OddsRatio_working_3-way'!X4^(1/3)*COS(('OddsRatio_working_3-way'!Y4+2*PI())/3)</f>
        <v>-0.35115721997405602</v>
      </c>
      <c r="AB4" s="11">
        <f>'OddsRatio_working_3-way'!X4^(1/3)*COS(('OddsRatio_working_3-way'!Y4+4*PI())/3)</f>
        <v>-0.17300838360910945</v>
      </c>
      <c r="AC4" s="11">
        <f>'OddsRatio_working_3-way'!X4^(1/3)*SIN('OddsRatio_working_3-way'!Y4/3)</f>
        <v>0.10285427863112054</v>
      </c>
      <c r="AD4" s="11">
        <f>'OddsRatio_working_3-way'!X4^(1/3)*SIN(('OddsRatio_working_3-way'!Y4+2*PI())/3)</f>
        <v>0.40251358917746477</v>
      </c>
      <c r="AE4" s="11">
        <f>'OddsRatio_working_3-way'!X4^(1/3)*SIN(('OddsRatio_working_3-way'!Y4+4*PI())/3)</f>
        <v>-0.50536786780858522</v>
      </c>
      <c r="AF4" s="11">
        <f>-'OddsRatio_working_3-way'!U4/(3*'OddsRatio_working_3-way'!X4^(1/3))*COS(('OddsRatio_working_3-way'!Y4)/3)</f>
        <v>0.52416560358316555</v>
      </c>
      <c r="AG4" s="11">
        <f>-'OddsRatio_working_3-way'!U4/(3*'OddsRatio_working_3-way'!X4^(1/3))*COS(('OddsRatio_working_3-way'!Y4+2*PI())/3)</f>
        <v>-0.35115721997405602</v>
      </c>
      <c r="AH4" s="11">
        <f>-'OddsRatio_working_3-way'!U4/(3*'OddsRatio_working_3-way'!X4^(1/3))*COS(('OddsRatio_working_3-way'!Y4+4*PI())/3)</f>
        <v>-0.17300838360910945</v>
      </c>
      <c r="AI4" s="11">
        <f>'OddsRatio_working_3-way'!U4/(3*'OddsRatio_working_3-way'!X4^(1/3))*SIN(('OddsRatio_working_3-way'!Y4)/3)</f>
        <v>-0.10285427863112054</v>
      </c>
      <c r="AJ4" s="11">
        <f>'OddsRatio_working_3-way'!U4/(3*'OddsRatio_working_3-way'!X4^(1/3))*SIN(('OddsRatio_working_3-way'!Y4+2*PI())/3)</f>
        <v>-0.40251358917746477</v>
      </c>
      <c r="AK4" s="11">
        <f>'OddsRatio_working_3-way'!U4/(3*'OddsRatio_working_3-way'!X4^(1/3))*SIN(('OddsRatio_working_3-way'!Y4+4*PI())/3)</f>
        <v>0.50536786780858522</v>
      </c>
      <c r="AL4" s="11">
        <f>'OddsRatio_working_3-way'!Z4+'OddsRatio_working_3-way'!AF4</f>
        <v>1.0483312071663311</v>
      </c>
      <c r="AM4" s="11">
        <f>'OddsRatio_working_3-way'!AA4+'OddsRatio_working_3-way'!AG4</f>
        <v>-0.70231443994811205</v>
      </c>
      <c r="AN4" s="11">
        <f>'OddsRatio_working_3-way'!AB4+'OddsRatio_working_3-way'!AH4</f>
        <v>-0.34601676721821889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1.0483312071663311</v>
      </c>
      <c r="AS4" s="11">
        <f>IF(('OddsRatio_working_3-way'!X4=0),IF(Q4&gt;0,-Q4^(1/3),(-Q4)^(1/3)),'OddsRatio_working_3-way'!AM4-'OddsRatio_working_3-way'!R4/3)</f>
        <v>-0.70231443994811205</v>
      </c>
      <c r="AT4" s="11">
        <f>IF(('OddsRatio_working_3-way'!X4=0),IF(Q4&gt;0,-Q4^(1/3),(-Q4)^(1/3)),'OddsRatio_working_3-way'!AN4-'OddsRatio_working_3-way'!R4/3)</f>
        <v>-0.34601676721821889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2.4900000000000002</v>
      </c>
      <c r="B5" s="4">
        <f>IF('True_Odds_Calculator_3-way'!B6="","",'True_Odds_Calculator_3-way'!B6)</f>
        <v>3.32</v>
      </c>
      <c r="C5" s="4">
        <f>IF('True_Odds_Calculator_3-way'!C6="","",'True_Odds_Calculator_3-way'!C6)</f>
        <v>3.07</v>
      </c>
      <c r="D5" s="9">
        <f t="shared" si="13"/>
        <v>0.39135006550349494</v>
      </c>
      <c r="E5" s="9">
        <f t="shared" si="14"/>
        <v>0.29226022695691417</v>
      </c>
      <c r="F5" s="9">
        <f t="shared" si="15"/>
        <v>0.31638970753959073</v>
      </c>
      <c r="G5" s="9">
        <f t="shared" si="16"/>
        <v>1.0437966540219752</v>
      </c>
      <c r="H5" s="9">
        <f t="shared" si="17"/>
        <v>2.5552570144927431</v>
      </c>
      <c r="I5" s="9">
        <f t="shared" si="18"/>
        <v>3.4216082373309824</v>
      </c>
      <c r="J5" s="9">
        <f t="shared" si="19"/>
        <v>3.1606590738254887</v>
      </c>
      <c r="K5" s="11">
        <f t="shared" si="20"/>
        <v>0.40160642570281119</v>
      </c>
      <c r="L5" s="11">
        <f t="shared" si="21"/>
        <v>0.30120481927710846</v>
      </c>
      <c r="M5" s="11">
        <f t="shared" si="22"/>
        <v>0.32573289902280134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-0.28194785342066819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0.23168692193521939</v>
      </c>
      <c r="Q5" s="11">
        <f>2*'OddsRatio_working_3-way'!K5*'OddsRatio_working_3-way'!L5*'OddsRatio_working_3-way'!M5</f>
        <v>7.8805075488169868E-2</v>
      </c>
      <c r="R5" s="11">
        <f t="shared" si="23"/>
        <v>0</v>
      </c>
      <c r="S5" s="11">
        <f t="shared" si="24"/>
        <v>-0.82173678261540395</v>
      </c>
      <c r="T5" s="11">
        <f t="shared" si="25"/>
        <v>-0.27950230701204221</v>
      </c>
      <c r="U5" s="11">
        <f>'OddsRatio_working_3-way'!S5-'OddsRatio_working_3-way'!R5^2/3</f>
        <v>-0.82173678261540395</v>
      </c>
      <c r="V5" s="11">
        <f>'OddsRatio_working_3-way'!S5*'OddsRatio_working_3-way'!R5/3-2*'OddsRatio_working_3-way'!R5^3/27-'OddsRatio_working_3-way'!T5</f>
        <v>0.27950230701204221</v>
      </c>
      <c r="W5" s="11">
        <f>'OddsRatio_working_3-way'!V5^2+4*'OddsRatio_working_3-way'!U5^3/27</f>
        <v>-4.0827364503130403E-3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0.14335644045121146</v>
      </c>
      <c r="Y5" s="11">
        <f>IF('OddsRatio_working_3-way'!W5&gt;=0,IF('OddsRatio_working_3-way'!V5+SQRT('OddsRatio_working_3-way'!W5)&gt;0,0,PI()),ACOS('OddsRatio_working_3-way'!V5/(2*'OddsRatio_working_3-way'!X5)))</f>
        <v>0.22474534946859248</v>
      </c>
      <c r="Z5" s="11">
        <f>'OddsRatio_working_3-way'!X5^(1/3)*COS('OddsRatio_working_3-way'!Y5/3)</f>
        <v>0.52189832701098748</v>
      </c>
      <c r="AA5" s="11">
        <f>'OddsRatio_working_3-way'!X5^(1/3)*COS(('OddsRatio_working_3-way'!Y5+2*PI())/3)</f>
        <v>-0.29487257505563413</v>
      </c>
      <c r="AB5" s="11">
        <f>'OddsRatio_working_3-way'!X5^(1/3)*COS(('OddsRatio_working_3-way'!Y5+4*PI())/3)</f>
        <v>-0.22702575195535313</v>
      </c>
      <c r="AC5" s="11">
        <f>'OddsRatio_working_3-way'!X5^(1/3)*SIN('OddsRatio_working_3-way'!Y5/3)</f>
        <v>3.9171381580608129E-2</v>
      </c>
      <c r="AD5" s="11">
        <f>'OddsRatio_working_3-way'!X5^(1/3)*SIN(('OddsRatio_working_3-way'!Y5+2*PI())/3)</f>
        <v>0.43239151859380948</v>
      </c>
      <c r="AE5" s="11">
        <f>'OddsRatio_working_3-way'!X5^(1/3)*SIN(('OddsRatio_working_3-way'!Y5+4*PI())/3)</f>
        <v>-0.4715629001744176</v>
      </c>
      <c r="AF5" s="11">
        <f>-'OddsRatio_working_3-way'!U5/(3*'OddsRatio_working_3-way'!X5^(1/3))*COS(('OddsRatio_working_3-way'!Y5)/3)</f>
        <v>0.52189832701098759</v>
      </c>
      <c r="AG5" s="11">
        <f>-'OddsRatio_working_3-way'!U5/(3*'OddsRatio_working_3-way'!X5^(1/3))*COS(('OddsRatio_working_3-way'!Y5+2*PI())/3)</f>
        <v>-0.29487257505563419</v>
      </c>
      <c r="AH5" s="11">
        <f>-'OddsRatio_working_3-way'!U5/(3*'OddsRatio_working_3-way'!X5^(1/3))*COS(('OddsRatio_working_3-way'!Y5+4*PI())/3)</f>
        <v>-0.22702575195535316</v>
      </c>
      <c r="AI5" s="11">
        <f>'OddsRatio_working_3-way'!U5/(3*'OddsRatio_working_3-way'!X5^(1/3))*SIN(('OddsRatio_working_3-way'!Y5)/3)</f>
        <v>-3.9171381580608143E-2</v>
      </c>
      <c r="AJ5" s="11">
        <f>'OddsRatio_working_3-way'!U5/(3*'OddsRatio_working_3-way'!X5^(1/3))*SIN(('OddsRatio_working_3-way'!Y5+2*PI())/3)</f>
        <v>-0.43239151859380959</v>
      </c>
      <c r="AK5" s="11">
        <f>'OddsRatio_working_3-way'!U5/(3*'OddsRatio_working_3-way'!X5^(1/3))*SIN(('OddsRatio_working_3-way'!Y5+4*PI())/3)</f>
        <v>0.47156290017441771</v>
      </c>
      <c r="AL5" s="11">
        <f>'OddsRatio_working_3-way'!Z5+'OddsRatio_working_3-way'!AF5</f>
        <v>1.0437966540219752</v>
      </c>
      <c r="AM5" s="11">
        <f>'OddsRatio_working_3-way'!AA5+'OddsRatio_working_3-way'!AG5</f>
        <v>-0.58974515011126827</v>
      </c>
      <c r="AN5" s="11">
        <f>'OddsRatio_working_3-way'!AB5+'OddsRatio_working_3-way'!AH5</f>
        <v>-0.45405150391070626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1.0437966540219752</v>
      </c>
      <c r="AS5" s="11">
        <f>IF(('OddsRatio_working_3-way'!X5=0),IF(Q5&gt;0,-Q5^(1/3),(-Q5)^(1/3)),'OddsRatio_working_3-way'!AM5-'OddsRatio_working_3-way'!R5/3)</f>
        <v>-0.58974515011126827</v>
      </c>
      <c r="AT5" s="11">
        <f>IF(('OddsRatio_working_3-way'!X5=0),IF(Q5&gt;0,-Q5^(1/3),(-Q5)^(1/3)),'OddsRatio_working_3-way'!AN5-'OddsRatio_working_3-way'!R5/3)</f>
        <v>-0.45405150391070626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3.37</v>
      </c>
      <c r="B6" s="4">
        <f>IF('True_Odds_Calculator_3-way'!B7="","",'True_Odds_Calculator_3-way'!B7)</f>
        <v>3.63</v>
      </c>
      <c r="C6" s="4">
        <f>IF('True_Odds_Calculator_3-way'!C7="","",'True_Odds_Calculator_3-way'!C7)</f>
        <v>2.19</v>
      </c>
      <c r="D6" s="9">
        <f t="shared" si="13"/>
        <v>0.28758908848321751</v>
      </c>
      <c r="E6" s="9">
        <f t="shared" si="14"/>
        <v>0.26674193063303719</v>
      </c>
      <c r="F6" s="9">
        <f t="shared" si="15"/>
        <v>0.44566898088374518</v>
      </c>
      <c r="G6" s="9">
        <f t="shared" si="16"/>
        <v>1.0452250566962644</v>
      </c>
      <c r="H6" s="9">
        <f t="shared" si="17"/>
        <v>3.4771833843701474</v>
      </c>
      <c r="I6" s="9">
        <f t="shared" si="18"/>
        <v>3.748941899111176</v>
      </c>
      <c r="J6" s="9">
        <f t="shared" si="19"/>
        <v>2.2438178174685546</v>
      </c>
      <c r="K6" s="11">
        <f t="shared" si="20"/>
        <v>0.29673590504451036</v>
      </c>
      <c r="L6" s="11">
        <f t="shared" si="21"/>
        <v>0.27548209366391185</v>
      </c>
      <c r="M6" s="11">
        <f t="shared" si="22"/>
        <v>0.45662100456621008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-0.27686650288466175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0.23105214690183523</v>
      </c>
      <c r="Q6" s="11">
        <f>2*'OddsRatio_working_3-way'!K6*'OddsRatio_working_3-way'!L6*'OddsRatio_working_3-way'!M6</f>
        <v>7.4653359257458862E-2</v>
      </c>
      <c r="R6" s="11">
        <f t="shared" si="23"/>
        <v>0</v>
      </c>
      <c r="S6" s="11">
        <f t="shared" si="24"/>
        <v>-0.83452546441881392</v>
      </c>
      <c r="T6" s="11">
        <f t="shared" si="25"/>
        <v>-0.26963666055535179</v>
      </c>
      <c r="U6" s="11">
        <f>'OddsRatio_working_3-way'!S6-'OddsRatio_working_3-way'!R6^2/3</f>
        <v>-0.83452546441881392</v>
      </c>
      <c r="V6" s="11">
        <f>'OddsRatio_working_3-way'!S6*'OddsRatio_working_3-way'!R6/3-2*'OddsRatio_working_3-way'!R6^3/27-'OddsRatio_working_3-way'!T6</f>
        <v>0.26963666055535179</v>
      </c>
      <c r="W6" s="11">
        <f>'OddsRatio_working_3-way'!V6^2+4*'OddsRatio_working_3-way'!U6^3/27</f>
        <v>-1.3398421620458636E-2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0.1467160099783768</v>
      </c>
      <c r="Y6" s="11">
        <f>IF('OddsRatio_working_3-way'!W6&gt;=0,IF('OddsRatio_working_3-way'!V6+SQRT('OddsRatio_working_3-way'!W6)&gt;0,0,PI()),ACOS('OddsRatio_working_3-way'!V6/(2*'OddsRatio_working_3-way'!X6)))</f>
        <v>0.40549628362846701</v>
      </c>
      <c r="Z6" s="11">
        <f>'OddsRatio_working_3-way'!X6^(1/3)*COS('OddsRatio_working_3-way'!Y6/3)</f>
        <v>0.52261252834813232</v>
      </c>
      <c r="AA6" s="11">
        <f>'OddsRatio_working_3-way'!X6^(1/3)*COS(('OddsRatio_working_3-way'!Y6+2*PI())/3)</f>
        <v>-0.32285685324422048</v>
      </c>
      <c r="AB6" s="11">
        <f>'OddsRatio_working_3-way'!X6^(1/3)*COS(('OddsRatio_working_3-way'!Y6+4*PI())/3)</f>
        <v>-0.19975567510391148</v>
      </c>
      <c r="AC6" s="11">
        <f>'OddsRatio_working_3-way'!X6^(1/3)*SIN('OddsRatio_working_3-way'!Y6/3)</f>
        <v>7.1072498336867448E-2</v>
      </c>
      <c r="AD6" s="11">
        <f>'OddsRatio_working_3-way'!X6^(1/3)*SIN(('OddsRatio_working_3-way'!Y6+2*PI())/3)</f>
        <v>0.417059476717064</v>
      </c>
      <c r="AE6" s="11">
        <f>'OddsRatio_working_3-way'!X6^(1/3)*SIN(('OddsRatio_working_3-way'!Y6+4*PI())/3)</f>
        <v>-0.48813197505393141</v>
      </c>
      <c r="AF6" s="11">
        <f>-'OddsRatio_working_3-way'!U6/(3*'OddsRatio_working_3-way'!X6^(1/3))*COS(('OddsRatio_working_3-way'!Y6)/3)</f>
        <v>0.52261252834813221</v>
      </c>
      <c r="AG6" s="11">
        <f>-'OddsRatio_working_3-way'!U6/(3*'OddsRatio_working_3-way'!X6^(1/3))*COS(('OddsRatio_working_3-way'!Y6+2*PI())/3)</f>
        <v>-0.32285685324422042</v>
      </c>
      <c r="AH6" s="11">
        <f>-'OddsRatio_working_3-way'!U6/(3*'OddsRatio_working_3-way'!X6^(1/3))*COS(('OddsRatio_working_3-way'!Y6+4*PI())/3)</f>
        <v>-0.19975567510391146</v>
      </c>
      <c r="AI6" s="11">
        <f>'OddsRatio_working_3-way'!U6/(3*'OddsRatio_working_3-way'!X6^(1/3))*SIN(('OddsRatio_working_3-way'!Y6)/3)</f>
        <v>-7.1072498336867421E-2</v>
      </c>
      <c r="AJ6" s="11">
        <f>'OddsRatio_working_3-way'!U6/(3*'OddsRatio_working_3-way'!X6^(1/3))*SIN(('OddsRatio_working_3-way'!Y6+2*PI())/3)</f>
        <v>-0.41705947671706395</v>
      </c>
      <c r="AK6" s="11">
        <f>'OddsRatio_working_3-way'!U6/(3*'OddsRatio_working_3-way'!X6^(1/3))*SIN(('OddsRatio_working_3-way'!Y6+4*PI())/3)</f>
        <v>0.4881319750539313</v>
      </c>
      <c r="AL6" s="11">
        <f>'OddsRatio_working_3-way'!Z6+'OddsRatio_working_3-way'!AF6</f>
        <v>1.0452250566962644</v>
      </c>
      <c r="AM6" s="11">
        <f>'OddsRatio_working_3-way'!AA6+'OddsRatio_working_3-way'!AG6</f>
        <v>-0.64571370648844084</v>
      </c>
      <c r="AN6" s="11">
        <f>'OddsRatio_working_3-way'!AB6+'OddsRatio_working_3-way'!AH6</f>
        <v>-0.39951135020782291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1.0452250566962644</v>
      </c>
      <c r="AS6" s="11">
        <f>IF(('OddsRatio_working_3-way'!X6=0),IF(Q6&gt;0,-Q6^(1/3),(-Q6)^(1/3)),'OddsRatio_working_3-way'!AM6-'OddsRatio_working_3-way'!R6/3)</f>
        <v>-0.64571370648844084</v>
      </c>
      <c r="AT6" s="11">
        <f>IF(('OddsRatio_working_3-way'!X6=0),IF(Q6&gt;0,-Q6^(1/3),(-Q6)^(1/3)),'OddsRatio_working_3-way'!AN6-'OddsRatio_working_3-way'!R6/3)</f>
        <v>-0.39951135020782291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1.67</v>
      </c>
      <c r="B7" s="4">
        <f>IF('True_Odds_Calculator_3-way'!B8="","",'True_Odds_Calculator_3-way'!B8)</f>
        <v>3.97</v>
      </c>
      <c r="C7" s="4">
        <f>IF('True_Odds_Calculator_3-way'!C8="","",'True_Odds_Calculator_3-way'!C8)</f>
        <v>5.56</v>
      </c>
      <c r="D7" s="9">
        <f t="shared" si="13"/>
        <v>0.58591620944348122</v>
      </c>
      <c r="E7" s="9">
        <f t="shared" si="14"/>
        <v>0.24196599004913893</v>
      </c>
      <c r="F7" s="9">
        <f t="shared" si="15"/>
        <v>0.17211780050737971</v>
      </c>
      <c r="G7" s="9">
        <f t="shared" si="16"/>
        <v>1.0548189285978937</v>
      </c>
      <c r="H7" s="9">
        <f t="shared" si="17"/>
        <v>1.7067286821605885</v>
      </c>
      <c r="I7" s="9">
        <f t="shared" si="18"/>
        <v>4.1328122179357436</v>
      </c>
      <c r="J7" s="9">
        <f t="shared" si="19"/>
        <v>5.8099743144063947</v>
      </c>
      <c r="K7" s="11">
        <f t="shared" si="20"/>
        <v>0.5988023952095809</v>
      </c>
      <c r="L7" s="11">
        <f t="shared" si="21"/>
        <v>0.25188916876574308</v>
      </c>
      <c r="M7" s="11">
        <f t="shared" si="22"/>
        <v>0.17985611510791369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-0.24615821001022054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0.22244983240846658</v>
      </c>
      <c r="Q7" s="11">
        <f>2*'OddsRatio_working_3-way'!K7*'OddsRatio_working_3-way'!L7*'OddsRatio_working_3-way'!M7</f>
        <v>5.4256056684991845E-2</v>
      </c>
      <c r="R7" s="11">
        <f t="shared" si="23"/>
        <v>0</v>
      </c>
      <c r="S7" s="11">
        <f t="shared" si="24"/>
        <v>-0.9036864234559977</v>
      </c>
      <c r="T7" s="11">
        <f t="shared" si="25"/>
        <v>-0.22041132279414577</v>
      </c>
      <c r="U7" s="11">
        <f>'OddsRatio_working_3-way'!S7-'OddsRatio_working_3-way'!R7^2/3</f>
        <v>-0.9036864234559977</v>
      </c>
      <c r="V7" s="11">
        <f>'OddsRatio_working_3-way'!S7*'OddsRatio_working_3-way'!R7/3-2*'OddsRatio_working_3-way'!R7^3/27-'OddsRatio_working_3-way'!T7</f>
        <v>0.22041132279414577</v>
      </c>
      <c r="W7" s="11">
        <f>'OddsRatio_working_3-way'!V7^2+4*'OddsRatio_working_3-way'!U7^3/27</f>
        <v>-6.0751404537297979E-2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0.16532736899343306</v>
      </c>
      <c r="Y7" s="11">
        <f>IF('OddsRatio_working_3-way'!W7&gt;=0,IF('OddsRatio_working_3-way'!V7+SQRT('OddsRatio_working_3-way'!W7)&gt;0,0,PI()),ACOS('OddsRatio_working_3-way'!V7/(2*'OddsRatio_working_3-way'!X7)))</f>
        <v>0.84117079062088151</v>
      </c>
      <c r="Z7" s="11">
        <f>'OddsRatio_working_3-way'!X7^(1/3)*COS('OddsRatio_working_3-way'!Y7/3)</f>
        <v>0.52740946429894686</v>
      </c>
      <c r="AA7" s="11">
        <f>'OddsRatio_working_3-way'!X7^(1/3)*COS(('OddsRatio_working_3-way'!Y7+2*PI())/3)</f>
        <v>-0.39523818260950988</v>
      </c>
      <c r="AB7" s="11">
        <f>'OddsRatio_working_3-way'!X7^(1/3)*COS(('OddsRatio_working_3-way'!Y7+4*PI())/3)</f>
        <v>-0.13217128168943704</v>
      </c>
      <c r="AC7" s="11">
        <f>'OddsRatio_working_3-way'!X7^(1/3)*SIN('OddsRatio_working_3-way'!Y7/3)</f>
        <v>0.1518817460610847</v>
      </c>
      <c r="AD7" s="11">
        <f>'OddsRatio_working_3-way'!X7^(1/3)*SIN(('OddsRatio_working_3-way'!Y7+2*PI())/3)</f>
        <v>0.38080912124868754</v>
      </c>
      <c r="AE7" s="11">
        <f>'OddsRatio_working_3-way'!X7^(1/3)*SIN(('OddsRatio_working_3-way'!Y7+4*PI())/3)</f>
        <v>-0.53269086730977222</v>
      </c>
      <c r="AF7" s="11">
        <f>-'OddsRatio_working_3-way'!U7/(3*'OddsRatio_working_3-way'!X7^(1/3))*COS(('OddsRatio_working_3-way'!Y7)/3)</f>
        <v>0.52740946429894686</v>
      </c>
      <c r="AG7" s="11">
        <f>-'OddsRatio_working_3-way'!U7/(3*'OddsRatio_working_3-way'!X7^(1/3))*COS(('OddsRatio_working_3-way'!Y7+2*PI())/3)</f>
        <v>-0.39523818260950988</v>
      </c>
      <c r="AH7" s="11">
        <f>-'OddsRatio_working_3-way'!U7/(3*'OddsRatio_working_3-way'!X7^(1/3))*COS(('OddsRatio_working_3-way'!Y7+4*PI())/3)</f>
        <v>-0.13217128168943704</v>
      </c>
      <c r="AI7" s="11">
        <f>'OddsRatio_working_3-way'!U7/(3*'OddsRatio_working_3-way'!X7^(1/3))*SIN(('OddsRatio_working_3-way'!Y7)/3)</f>
        <v>-0.1518817460610847</v>
      </c>
      <c r="AJ7" s="11">
        <f>'OddsRatio_working_3-way'!U7/(3*'OddsRatio_working_3-way'!X7^(1/3))*SIN(('OddsRatio_working_3-way'!Y7+2*PI())/3)</f>
        <v>-0.38080912124868754</v>
      </c>
      <c r="AK7" s="11">
        <f>'OddsRatio_working_3-way'!U7/(3*'OddsRatio_working_3-way'!X7^(1/3))*SIN(('OddsRatio_working_3-way'!Y7+4*PI())/3)</f>
        <v>0.53269086730977222</v>
      </c>
      <c r="AL7" s="11">
        <f>'OddsRatio_working_3-way'!Z7+'OddsRatio_working_3-way'!AF7</f>
        <v>1.0548189285978937</v>
      </c>
      <c r="AM7" s="11">
        <f>'OddsRatio_working_3-way'!AA7+'OddsRatio_working_3-way'!AG7</f>
        <v>-0.79047636521901976</v>
      </c>
      <c r="AN7" s="11">
        <f>'OddsRatio_working_3-way'!AB7+'OddsRatio_working_3-way'!AH7</f>
        <v>-0.26434256337887407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1.0548189285978937</v>
      </c>
      <c r="AS7" s="11">
        <f>IF(('OddsRatio_working_3-way'!X7=0),IF(Q7&gt;0,-Q7^(1/3),(-Q7)^(1/3)),'OddsRatio_working_3-way'!AM7-'OddsRatio_working_3-way'!R7/3)</f>
        <v>-0.79047636521901976</v>
      </c>
      <c r="AT7" s="11">
        <f>IF(('OddsRatio_working_3-way'!X7=0),IF(Q7&gt;0,-Q7^(1/3),(-Q7)^(1/3)),'OddsRatio_working_3-way'!AN7-'OddsRatio_working_3-way'!R7/3)</f>
        <v>-0.26434256337887407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2.54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2.83</v>
      </c>
      <c r="D8" s="9">
        <f t="shared" si="13"/>
        <v>0.38202087040214133</v>
      </c>
      <c r="E8" s="9">
        <f t="shared" si="14"/>
        <v>0.2757808003868486</v>
      </c>
      <c r="F8" s="9">
        <f t="shared" si="15"/>
        <v>0.34219832921101023</v>
      </c>
      <c r="G8" s="9">
        <f t="shared" si="16"/>
        <v>1.0504272938467953</v>
      </c>
      <c r="H8" s="9">
        <f t="shared" si="17"/>
        <v>2.6176580325240648</v>
      </c>
      <c r="I8" s="9">
        <f t="shared" si="18"/>
        <v>3.6260682346169877</v>
      </c>
      <c r="J8" s="9">
        <f t="shared" si="19"/>
        <v>2.9222819477396356</v>
      </c>
      <c r="K8" s="11">
        <f t="shared" si="20"/>
        <v>0.39370078740157477</v>
      </c>
      <c r="L8" s="11">
        <f t="shared" si="21"/>
        <v>0.2857142857142857</v>
      </c>
      <c r="M8" s="11">
        <f t="shared" si="22"/>
        <v>0.35335689045936397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-0.28004229153334637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0.23331889167564301</v>
      </c>
      <c r="Q8" s="11">
        <f>2*'OddsRatio_working_3-way'!K8*'OddsRatio_working_3-way'!L8*'OddsRatio_working_3-way'!M8</f>
        <v>7.9495363432927763E-2</v>
      </c>
      <c r="R8" s="11">
        <f t="shared" si="23"/>
        <v>0</v>
      </c>
      <c r="S8" s="11">
        <f t="shared" si="24"/>
        <v>-0.83315591512312803</v>
      </c>
      <c r="T8" s="11">
        <f t="shared" si="25"/>
        <v>-0.28386913632815264</v>
      </c>
      <c r="U8" s="11">
        <f>'OddsRatio_working_3-way'!S8-'OddsRatio_working_3-way'!R8^2/3</f>
        <v>-0.83315591512312803</v>
      </c>
      <c r="V8" s="11">
        <f>'OddsRatio_working_3-way'!S8*'OddsRatio_working_3-way'!R8/3-2*'OddsRatio_working_3-way'!R8^3/27-'OddsRatio_working_3-way'!T8</f>
        <v>0.28386913632815264</v>
      </c>
      <c r="W8" s="11">
        <f>'OddsRatio_working_3-way'!V8^2+4*'OddsRatio_working_3-way'!U8^3/27</f>
        <v>-5.0974484210362936E-3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0.14635499221134174</v>
      </c>
      <c r="Y8" s="11">
        <f>IF('OddsRatio_working_3-way'!W8&gt;=0,IF('OddsRatio_working_3-way'!V8+SQRT('OddsRatio_working_3-way'!W8)&gt;0,0,PI()),ACOS('OddsRatio_working_3-way'!V8/(2*'OddsRatio_working_3-way'!X8)))</f>
        <v>0.24640096047288984</v>
      </c>
      <c r="Z8" s="11">
        <f>'OddsRatio_working_3-way'!X8^(1/3)*COS('OddsRatio_working_3-way'!Y8/3)</f>
        <v>0.52521364692339778</v>
      </c>
      <c r="AA8" s="11">
        <f>'OddsRatio_working_3-way'!X8^(1/3)*COS(('OddsRatio_working_3-way'!Y8+2*PI())/3)</f>
        <v>-0.30004941411526348</v>
      </c>
      <c r="AB8" s="11">
        <f>'OddsRatio_working_3-way'!X8^(1/3)*COS(('OddsRatio_working_3-way'!Y8+4*PI())/3)</f>
        <v>-0.22516423280813441</v>
      </c>
      <c r="AC8" s="11">
        <f>'OddsRatio_working_3-way'!X8^(1/3)*SIN('OddsRatio_working_3-way'!Y8/3)</f>
        <v>4.3234979585985045E-2</v>
      </c>
      <c r="AD8" s="11">
        <f>'OddsRatio_working_3-way'!X8^(1/3)*SIN(('OddsRatio_working_3-way'!Y8+2*PI())/3)</f>
        <v>0.43323087085694068</v>
      </c>
      <c r="AE8" s="11">
        <f>'OddsRatio_working_3-way'!X8^(1/3)*SIN(('OddsRatio_working_3-way'!Y8+4*PI())/3)</f>
        <v>-0.47646585044292555</v>
      </c>
      <c r="AF8" s="11">
        <f>-'OddsRatio_working_3-way'!U8/(3*'OddsRatio_working_3-way'!X8^(1/3))*COS(('OddsRatio_working_3-way'!Y8)/3)</f>
        <v>0.52521364692339767</v>
      </c>
      <c r="AG8" s="11">
        <f>-'OddsRatio_working_3-way'!U8/(3*'OddsRatio_working_3-way'!X8^(1/3))*COS(('OddsRatio_working_3-way'!Y8+2*PI())/3)</f>
        <v>-0.30004941411526337</v>
      </c>
      <c r="AH8" s="11">
        <f>-'OddsRatio_working_3-way'!U8/(3*'OddsRatio_working_3-way'!X8^(1/3))*COS(('OddsRatio_working_3-way'!Y8+4*PI())/3)</f>
        <v>-0.22516423280813438</v>
      </c>
      <c r="AI8" s="11">
        <f>'OddsRatio_working_3-way'!U8/(3*'OddsRatio_working_3-way'!X8^(1/3))*SIN(('OddsRatio_working_3-way'!Y8)/3)</f>
        <v>-4.3234979585985038E-2</v>
      </c>
      <c r="AJ8" s="11">
        <f>'OddsRatio_working_3-way'!U8/(3*'OddsRatio_working_3-way'!X8^(1/3))*SIN(('OddsRatio_working_3-way'!Y8+2*PI())/3)</f>
        <v>-0.43323087085694056</v>
      </c>
      <c r="AK8" s="11">
        <f>'OddsRatio_working_3-way'!U8/(3*'OddsRatio_working_3-way'!X8^(1/3))*SIN(('OddsRatio_working_3-way'!Y8+4*PI())/3)</f>
        <v>0.4764658504429255</v>
      </c>
      <c r="AL8" s="11">
        <f>'OddsRatio_working_3-way'!Z8+'OddsRatio_working_3-way'!AF8</f>
        <v>1.0504272938467953</v>
      </c>
      <c r="AM8" s="11">
        <f>'OddsRatio_working_3-way'!AA8+'OddsRatio_working_3-way'!AG8</f>
        <v>-0.60009882823052685</v>
      </c>
      <c r="AN8" s="11">
        <f>'OddsRatio_working_3-way'!AB8+'OddsRatio_working_3-way'!AH8</f>
        <v>-0.45032846561626882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1.0504272938467953</v>
      </c>
      <c r="AS8" s="11">
        <f>IF(('OddsRatio_working_3-way'!X8=0),IF(Q8&gt;0,-Q8^(1/3),(-Q8)^(1/3)),'OddsRatio_working_3-way'!AM8-'OddsRatio_working_3-way'!R8/3)</f>
        <v>-0.60009882823052685</v>
      </c>
      <c r="AT8" s="11">
        <f>IF(('OddsRatio_working_3-way'!X8=0),IF(Q8&gt;0,-Q8^(1/3),(-Q8)^(1/3)),'OddsRatio_working_3-way'!AN8-'OddsRatio_working_3-way'!R8/3)</f>
        <v>-0.45032846561626882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4.45</v>
      </c>
      <c r="B9" s="4">
        <f>IF('True_Odds_Calculator_3-way'!B10="","",'True_Odds_Calculator_3-way'!B10)</f>
        <v>3.64</v>
      </c>
      <c r="C9" s="4">
        <f>IF('True_Odds_Calculator_3-way'!C10="","",'True_Odds_Calculator_3-way'!C10)</f>
        <v>1.87</v>
      </c>
      <c r="D9" s="9">
        <f t="shared" si="13"/>
        <v>0.21521646624793883</v>
      </c>
      <c r="E9" s="9">
        <f t="shared" si="14"/>
        <v>0.26382763876635767</v>
      </c>
      <c r="F9" s="9">
        <f t="shared" si="15"/>
        <v>0.52095589498570338</v>
      </c>
      <c r="G9" s="9">
        <f t="shared" si="16"/>
        <v>1.0569520632404408</v>
      </c>
      <c r="H9" s="9">
        <f t="shared" si="17"/>
        <v>4.6464846181795219</v>
      </c>
      <c r="I9" s="9">
        <f t="shared" si="18"/>
        <v>3.7903534469547635</v>
      </c>
      <c r="J9" s="9">
        <f t="shared" si="19"/>
        <v>1.919548295019184</v>
      </c>
      <c r="K9" s="11">
        <f t="shared" si="20"/>
        <v>0.2247191011235955</v>
      </c>
      <c r="L9" s="11">
        <f t="shared" si="21"/>
        <v>0.27472527472527469</v>
      </c>
      <c r="M9" s="11">
        <f t="shared" si="22"/>
        <v>0.53475935828876997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-0.26160092386133371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0.22977683255277437</v>
      </c>
      <c r="Q9" s="11">
        <f>2*'OddsRatio_working_3-way'!K9*'OddsRatio_working_3-way'!L9*'OddsRatio_working_3-way'!M9</f>
        <v>6.602782544619952E-2</v>
      </c>
      <c r="R9" s="11">
        <f t="shared" si="23"/>
        <v>0</v>
      </c>
      <c r="S9" s="11">
        <f t="shared" si="24"/>
        <v>-0.8783487044356606</v>
      </c>
      <c r="T9" s="11">
        <f t="shared" si="25"/>
        <v>-0.25239905299875304</v>
      </c>
      <c r="U9" s="11">
        <f>'OddsRatio_working_3-way'!S9-'OddsRatio_working_3-way'!R9^2/3</f>
        <v>-0.8783487044356606</v>
      </c>
      <c r="V9" s="11">
        <f>'OddsRatio_working_3-way'!S9*'OddsRatio_working_3-way'!R9/3-2*'OddsRatio_working_3-way'!R9^3/27-'OddsRatio_working_3-way'!T9</f>
        <v>0.25239905299875304</v>
      </c>
      <c r="W9" s="11">
        <f>'OddsRatio_working_3-way'!V9^2+4*'OddsRatio_working_3-way'!U9^3/27</f>
        <v>-3.6686259428088161E-2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0.15842312124714902</v>
      </c>
      <c r="Y9" s="11">
        <f>IF('OddsRatio_working_3-way'!W9&gt;=0,IF('OddsRatio_working_3-way'!V9+SQRT('OddsRatio_working_3-way'!W9)&gt;0,0,PI()),ACOS('OddsRatio_working_3-way'!V9/(2*'OddsRatio_working_3-way'!X9)))</f>
        <v>0.64915002362491525</v>
      </c>
      <c r="Z9" s="11">
        <f>'OddsRatio_working_3-way'!X9^(1/3)*COS('OddsRatio_working_3-way'!Y9/3)</f>
        <v>0.52847603162022039</v>
      </c>
      <c r="AA9" s="11">
        <f>'OddsRatio_working_3-way'!X9^(1/3)*COS(('OddsRatio_working_3-way'!Y9+2*PI())/3)</f>
        <v>-0.3648461124580592</v>
      </c>
      <c r="AB9" s="11">
        <f>'OddsRatio_working_3-way'!X9^(1/3)*COS(('OddsRatio_working_3-way'!Y9+4*PI())/3)</f>
        <v>-0.16362991916216116</v>
      </c>
      <c r="AC9" s="11">
        <f>'OddsRatio_working_3-way'!X9^(1/3)*SIN('OddsRatio_working_3-way'!Y9/3)</f>
        <v>0.1161722233646985</v>
      </c>
      <c r="AD9" s="11">
        <f>'OddsRatio_working_3-way'!X9^(1/3)*SIN(('OddsRatio_working_3-way'!Y9+2*PI())/3)</f>
        <v>0.39958755699194998</v>
      </c>
      <c r="AE9" s="11">
        <f>'OddsRatio_working_3-way'!X9^(1/3)*SIN(('OddsRatio_working_3-way'!Y9+4*PI())/3)</f>
        <v>-0.51575978035664838</v>
      </c>
      <c r="AF9" s="11">
        <f>-'OddsRatio_working_3-way'!U9/(3*'OddsRatio_working_3-way'!X9^(1/3))*COS(('OddsRatio_working_3-way'!Y9)/3)</f>
        <v>0.52847603162022039</v>
      </c>
      <c r="AG9" s="11">
        <f>-'OddsRatio_working_3-way'!U9/(3*'OddsRatio_working_3-way'!X9^(1/3))*COS(('OddsRatio_working_3-way'!Y9+2*PI())/3)</f>
        <v>-0.36484611245805909</v>
      </c>
      <c r="AH9" s="11">
        <f>-'OddsRatio_working_3-way'!U9/(3*'OddsRatio_working_3-way'!X9^(1/3))*COS(('OddsRatio_working_3-way'!Y9+4*PI())/3)</f>
        <v>-0.1636299191621611</v>
      </c>
      <c r="AI9" s="11">
        <f>'OddsRatio_working_3-way'!U9/(3*'OddsRatio_working_3-way'!X9^(1/3))*SIN(('OddsRatio_working_3-way'!Y9)/3)</f>
        <v>-0.11617222336469848</v>
      </c>
      <c r="AJ9" s="11">
        <f>'OddsRatio_working_3-way'!U9/(3*'OddsRatio_working_3-way'!X9^(1/3))*SIN(('OddsRatio_working_3-way'!Y9+2*PI())/3)</f>
        <v>-0.39958755699194987</v>
      </c>
      <c r="AK9" s="11">
        <f>'OddsRatio_working_3-way'!U9/(3*'OddsRatio_working_3-way'!X9^(1/3))*SIN(('OddsRatio_working_3-way'!Y9+4*PI())/3)</f>
        <v>0.51575978035664827</v>
      </c>
      <c r="AL9" s="11">
        <f>'OddsRatio_working_3-way'!Z9+'OddsRatio_working_3-way'!AF9</f>
        <v>1.0569520632404408</v>
      </c>
      <c r="AM9" s="11">
        <f>'OddsRatio_working_3-way'!AA9+'OddsRatio_working_3-way'!AG9</f>
        <v>-0.72969222491611829</v>
      </c>
      <c r="AN9" s="11">
        <f>'OddsRatio_working_3-way'!AB9+'OddsRatio_working_3-way'!AH9</f>
        <v>-0.32725983832432226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1.0569520632404408</v>
      </c>
      <c r="AS9" s="11">
        <f>IF(('OddsRatio_working_3-way'!X9=0),IF(Q9&gt;0,-Q9^(1/3),(-Q9)^(1/3)),'OddsRatio_working_3-way'!AM9-'OddsRatio_working_3-way'!R9/3)</f>
        <v>-0.72969222491611829</v>
      </c>
      <c r="AT9" s="11">
        <f>IF(('OddsRatio_working_3-way'!X9=0),IF(Q9&gt;0,-Q9^(1/3),(-Q9)^(1/3)),'OddsRatio_working_3-way'!AN9-'OddsRatio_working_3-way'!R9/3)</f>
        <v>-0.32725983832432226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1.79</v>
      </c>
      <c r="B10" s="4">
        <f>IF('True_Odds_Calculator_3-way'!B11="","",'True_Odds_Calculator_3-way'!B11)</f>
        <v>3.71</v>
      </c>
      <c r="C10" s="4">
        <f>IF('True_Odds_Calculator_3-way'!C11="","",'True_Odds_Calculator_3-way'!C11)</f>
        <v>4.83</v>
      </c>
      <c r="D10" s="9">
        <f t="shared" si="13"/>
        <v>0.54420250946406912</v>
      </c>
      <c r="E10" s="9">
        <f t="shared" si="14"/>
        <v>0.2581898574527855</v>
      </c>
      <c r="F10" s="9">
        <f t="shared" si="15"/>
        <v>0.19760763308314541</v>
      </c>
      <c r="G10" s="9">
        <f t="shared" si="16"/>
        <v>1.0601914521633662</v>
      </c>
      <c r="H10" s="9">
        <f t="shared" si="17"/>
        <v>1.8375512472090592</v>
      </c>
      <c r="I10" s="9">
        <f t="shared" si="18"/>
        <v>3.8731188353627228</v>
      </c>
      <c r="J10" s="9">
        <f t="shared" si="19"/>
        <v>5.0605332617856913</v>
      </c>
      <c r="K10" s="11">
        <f t="shared" si="20"/>
        <v>0.55865921787709494</v>
      </c>
      <c r="L10" s="11">
        <f t="shared" si="21"/>
        <v>0.26954177897574122</v>
      </c>
      <c r="M10" s="11">
        <f t="shared" si="22"/>
        <v>0.20703933747412007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-0.25563545338759142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0.22852299292043249</v>
      </c>
      <c r="Q10" s="11">
        <f>2*'OddsRatio_working_3-way'!K10*'OddsRatio_working_3-way'!L10*'OddsRatio_working_3-way'!M10</f>
        <v>6.235279479411527E-2</v>
      </c>
      <c r="R10" s="11">
        <f t="shared" si="23"/>
        <v>0</v>
      </c>
      <c r="S10" s="11">
        <f t="shared" si="24"/>
        <v>-0.89394092209091458</v>
      </c>
      <c r="T10" s="11">
        <f t="shared" si="25"/>
        <v>-0.24391293917896711</v>
      </c>
      <c r="U10" s="11">
        <f>'OddsRatio_working_3-way'!S10-'OddsRatio_working_3-way'!R10^2/3</f>
        <v>-0.89394092209091458</v>
      </c>
      <c r="V10" s="11">
        <f>'OddsRatio_working_3-way'!S10*'OddsRatio_working_3-way'!R10/3-2*'OddsRatio_working_3-way'!R10^3/27-'OddsRatio_working_3-way'!T10</f>
        <v>0.24391293917896711</v>
      </c>
      <c r="W10" s="11">
        <f>'OddsRatio_working_3-way'!V10^2+4*'OddsRatio_working_3-way'!U10^3/27</f>
        <v>-4.6339862069265797E-2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0.16266021637772118</v>
      </c>
      <c r="Y10" s="11">
        <f>IF('OddsRatio_working_3-way'!W10&gt;=0,IF('OddsRatio_working_3-way'!V10+SQRT('OddsRatio_working_3-way'!W10)&gt;0,0,PI()),ACOS('OddsRatio_working_3-way'!V10/(2*'OddsRatio_working_3-way'!X10)))</f>
        <v>0.72309380674342327</v>
      </c>
      <c r="Z10" s="11">
        <f>'OddsRatio_working_3-way'!X10^(1/3)*COS('OddsRatio_working_3-way'!Y10/3)</f>
        <v>0.53009572608168309</v>
      </c>
      <c r="AA10" s="11">
        <f>'OddsRatio_working_3-way'!X10^(1/3)*COS(('OddsRatio_working_3-way'!Y10+2*PI())/3)</f>
        <v>-0.37789342748702853</v>
      </c>
      <c r="AB10" s="11">
        <f>'OddsRatio_working_3-way'!X10^(1/3)*COS(('OddsRatio_working_3-way'!Y10+4*PI())/3)</f>
        <v>-0.15220229859465495</v>
      </c>
      <c r="AC10" s="11">
        <f>'OddsRatio_working_3-way'!X10^(1/3)*SIN('OddsRatio_working_3-way'!Y10/3)</f>
        <v>0.13030283401972259</v>
      </c>
      <c r="AD10" s="11">
        <f>'OddsRatio_working_3-way'!X10^(1/3)*SIN(('OddsRatio_working_3-way'!Y10+2*PI())/3)</f>
        <v>0.39392494821443352</v>
      </c>
      <c r="AE10" s="11">
        <f>'OddsRatio_working_3-way'!X10^(1/3)*SIN(('OddsRatio_working_3-way'!Y10+4*PI())/3)</f>
        <v>-0.524227782234156</v>
      </c>
      <c r="AF10" s="11">
        <f>-'OddsRatio_working_3-way'!U10/(3*'OddsRatio_working_3-way'!X10^(1/3))*COS(('OddsRatio_working_3-way'!Y10)/3)</f>
        <v>0.53009572608168309</v>
      </c>
      <c r="AG10" s="11">
        <f>-'OddsRatio_working_3-way'!U10/(3*'OddsRatio_working_3-way'!X10^(1/3))*COS(('OddsRatio_working_3-way'!Y10+2*PI())/3)</f>
        <v>-0.37789342748702853</v>
      </c>
      <c r="AH10" s="11">
        <f>-'OddsRatio_working_3-way'!U10/(3*'OddsRatio_working_3-way'!X10^(1/3))*COS(('OddsRatio_working_3-way'!Y10+4*PI())/3)</f>
        <v>-0.15220229859465495</v>
      </c>
      <c r="AI10" s="11">
        <f>'OddsRatio_working_3-way'!U10/(3*'OddsRatio_working_3-way'!X10^(1/3))*SIN(('OddsRatio_working_3-way'!Y10)/3)</f>
        <v>-0.13030283401972259</v>
      </c>
      <c r="AJ10" s="11">
        <f>'OddsRatio_working_3-way'!U10/(3*'OddsRatio_working_3-way'!X10^(1/3))*SIN(('OddsRatio_working_3-way'!Y10+2*PI())/3)</f>
        <v>-0.39392494821443352</v>
      </c>
      <c r="AK10" s="11">
        <f>'OddsRatio_working_3-way'!U10/(3*'OddsRatio_working_3-way'!X10^(1/3))*SIN(('OddsRatio_working_3-way'!Y10+4*PI())/3)</f>
        <v>0.524227782234156</v>
      </c>
      <c r="AL10" s="11">
        <f>'OddsRatio_working_3-way'!Z10+'OddsRatio_working_3-way'!AF10</f>
        <v>1.0601914521633662</v>
      </c>
      <c r="AM10" s="11">
        <f>'OddsRatio_working_3-way'!AA10+'OddsRatio_working_3-way'!AG10</f>
        <v>-0.75578685497405707</v>
      </c>
      <c r="AN10" s="11">
        <f>'OddsRatio_working_3-way'!AB10+'OddsRatio_working_3-way'!AH10</f>
        <v>-0.3044045971893099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1.0601914521633662</v>
      </c>
      <c r="AS10" s="11">
        <f>IF(('OddsRatio_working_3-way'!X10=0),IF(Q10&gt;0,-Q10^(1/3),(-Q10)^(1/3)),'OddsRatio_working_3-way'!AM10-'OddsRatio_working_3-way'!R10/3)</f>
        <v>-0.75578685497405707</v>
      </c>
      <c r="AT10" s="11">
        <f>IF(('OddsRatio_working_3-way'!X10=0),IF(Q10&gt;0,-Q10^(1/3),(-Q10)^(1/3)),'OddsRatio_working_3-way'!AN10-'OddsRatio_working_3-way'!R10/3)</f>
        <v>-0.3044045971893099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2.29</v>
      </c>
      <c r="B11" s="4">
        <f>IF('True_Odds_Calculator_3-way'!B12="","",'True_Odds_Calculator_3-way'!B12)</f>
        <v>3.45</v>
      </c>
      <c r="C11" s="4">
        <f>IF('True_Odds_Calculator_3-way'!C12="","",'True_Odds_Calculator_3-way'!C12)</f>
        <v>3.26</v>
      </c>
      <c r="D11" s="9">
        <f t="shared" si="13"/>
        <v>0.42430542738557814</v>
      </c>
      <c r="E11" s="9">
        <f t="shared" si="14"/>
        <v>0.27957524086482616</v>
      </c>
      <c r="F11" s="9">
        <f t="shared" si="15"/>
        <v>0.29611933174959532</v>
      </c>
      <c r="G11" s="9">
        <f t="shared" si="16"/>
        <v>1.0517774077074376</v>
      </c>
      <c r="H11" s="9">
        <f t="shared" si="17"/>
        <v>2.356792855942595</v>
      </c>
      <c r="I11" s="9">
        <f t="shared" si="18"/>
        <v>3.5768546488832222</v>
      </c>
      <c r="J11" s="9">
        <f t="shared" si="19"/>
        <v>3.3770169414188089</v>
      </c>
      <c r="K11" s="11">
        <f t="shared" si="20"/>
        <v>0.4366812227074236</v>
      </c>
      <c r="L11" s="11">
        <f t="shared" si="21"/>
        <v>0.28985507246376813</v>
      </c>
      <c r="M11" s="11">
        <f t="shared" si="22"/>
        <v>0.30674846625766872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-0.27732693783844531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0.23295877445047944</v>
      </c>
      <c r="Q11" s="11">
        <f>2*'OddsRatio_working_3-way'!K11*'OddsRatio_working_3-way'!L11*'OddsRatio_working_3-way'!M11</f>
        <v>7.7652924816826466E-2</v>
      </c>
      <c r="R11" s="11">
        <f t="shared" si="23"/>
        <v>0</v>
      </c>
      <c r="S11" s="11">
        <f t="shared" si="24"/>
        <v>-0.84001495226615097</v>
      </c>
      <c r="T11" s="11">
        <f t="shared" si="25"/>
        <v>-0.28000498408871694</v>
      </c>
      <c r="U11" s="11">
        <f>'OddsRatio_working_3-way'!S11-'OddsRatio_working_3-way'!R11^2/3</f>
        <v>-0.84001495226615097</v>
      </c>
      <c r="V11" s="11">
        <f>'OddsRatio_working_3-way'!S11*'OddsRatio_working_3-way'!R11/3-2*'OddsRatio_working_3-way'!R11^3/27-'OddsRatio_working_3-way'!T11</f>
        <v>0.28000498408871694</v>
      </c>
      <c r="W11" s="11">
        <f>'OddsRatio_working_3-way'!V11^2+4*'OddsRatio_working_3-way'!U11^3/27</f>
        <v>-9.4098979996090348E-3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0.14816602943499874</v>
      </c>
      <c r="Y11" s="11">
        <f>IF('OddsRatio_working_3-way'!W11&gt;=0,IF('OddsRatio_working_3-way'!V11+SQRT('OddsRatio_working_3-way'!W11)&gt;0,0,PI()),ACOS('OddsRatio_working_3-way'!V11/(2*'OddsRatio_working_3-way'!X11)))</f>
        <v>0.33349886350045987</v>
      </c>
      <c r="Z11" s="11">
        <f>'OddsRatio_working_3-way'!X11^(1/3)*COS('OddsRatio_working_3-way'!Y11/3)</f>
        <v>0.52588870385371878</v>
      </c>
      <c r="AA11" s="11">
        <f>'OddsRatio_working_3-way'!X11^(1/3)*COS(('OddsRatio_working_3-way'!Y11+2*PI())/3)</f>
        <v>-0.31378273738341711</v>
      </c>
      <c r="AB11" s="11">
        <f>'OddsRatio_working_3-way'!X11^(1/3)*COS(('OddsRatio_working_3-way'!Y11+4*PI())/3)</f>
        <v>-0.21210596647030178</v>
      </c>
      <c r="AC11" s="11">
        <f>'OddsRatio_working_3-way'!X11^(1/3)*SIN('OddsRatio_working_3-way'!Y11/3)</f>
        <v>5.870311105701919E-2</v>
      </c>
      <c r="AD11" s="11">
        <f>'OddsRatio_working_3-way'!X11^(1/3)*SIN(('OddsRatio_working_3-way'!Y11+2*PI())/3)</f>
        <v>0.42608142157208234</v>
      </c>
      <c r="AE11" s="11">
        <f>'OddsRatio_working_3-way'!X11^(1/3)*SIN(('OddsRatio_working_3-way'!Y11+4*PI())/3)</f>
        <v>-0.48478453262910143</v>
      </c>
      <c r="AF11" s="11">
        <f>-'OddsRatio_working_3-way'!U11/(3*'OddsRatio_working_3-way'!X11^(1/3))*COS(('OddsRatio_working_3-way'!Y11)/3)</f>
        <v>0.52588870385371866</v>
      </c>
      <c r="AG11" s="11">
        <f>-'OddsRatio_working_3-way'!U11/(3*'OddsRatio_working_3-way'!X11^(1/3))*COS(('OddsRatio_working_3-way'!Y11+2*PI())/3)</f>
        <v>-0.31378273738341705</v>
      </c>
      <c r="AH11" s="11">
        <f>-'OddsRatio_working_3-way'!U11/(3*'OddsRatio_working_3-way'!X11^(1/3))*COS(('OddsRatio_working_3-way'!Y11+4*PI())/3)</f>
        <v>-0.21210596647030172</v>
      </c>
      <c r="AI11" s="11">
        <f>'OddsRatio_working_3-way'!U11/(3*'OddsRatio_working_3-way'!X11^(1/3))*SIN(('OddsRatio_working_3-way'!Y11)/3)</f>
        <v>-5.8703111057019176E-2</v>
      </c>
      <c r="AJ11" s="11">
        <f>'OddsRatio_working_3-way'!U11/(3*'OddsRatio_working_3-way'!X11^(1/3))*SIN(('OddsRatio_working_3-way'!Y11+2*PI())/3)</f>
        <v>-0.42608142157208223</v>
      </c>
      <c r="AK11" s="11">
        <f>'OddsRatio_working_3-way'!U11/(3*'OddsRatio_working_3-way'!X11^(1/3))*SIN(('OddsRatio_working_3-way'!Y11+4*PI())/3)</f>
        <v>0.48478453262910132</v>
      </c>
      <c r="AL11" s="11">
        <f>'OddsRatio_working_3-way'!Z11+'OddsRatio_working_3-way'!AF11</f>
        <v>1.0517774077074376</v>
      </c>
      <c r="AM11" s="11">
        <f>'OddsRatio_working_3-way'!AA11+'OddsRatio_working_3-way'!AG11</f>
        <v>-0.62756547476683422</v>
      </c>
      <c r="AN11" s="11">
        <f>'OddsRatio_working_3-way'!AB11+'OddsRatio_working_3-way'!AH11</f>
        <v>-0.4242119329406035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1.0517774077074376</v>
      </c>
      <c r="AS11" s="11">
        <f>IF(('OddsRatio_working_3-way'!X11=0),IF(Q11&gt;0,-Q11^(1/3),(-Q11)^(1/3)),'OddsRatio_working_3-way'!AM11-'OddsRatio_working_3-way'!R11/3)</f>
        <v>-0.62756547476683422</v>
      </c>
      <c r="AT11" s="11">
        <f>IF(('OddsRatio_working_3-way'!X11=0),IF(Q11&gt;0,-Q11^(1/3),(-Q11)^(1/3)),'OddsRatio_working_3-way'!AN11-'OddsRatio_working_3-way'!R11/3)</f>
        <v>-0.4242119329406035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1.96</v>
      </c>
      <c r="B12" s="4">
        <f>IF('True_Odds_Calculator_3-way'!B13="","",'True_Odds_Calculator_3-way'!B13)</f>
        <v>3.37</v>
      </c>
      <c r="C12" s="4">
        <f>IF('True_Odds_Calculator_3-way'!C13="","",'True_Odds_Calculator_3-way'!C13)</f>
        <v>4.38</v>
      </c>
      <c r="D12" s="9">
        <f t="shared" si="13"/>
        <v>0.49621188841162334</v>
      </c>
      <c r="E12" s="9">
        <f t="shared" si="14"/>
        <v>0.28518927882896117</v>
      </c>
      <c r="F12" s="9">
        <f t="shared" si="15"/>
        <v>0.21859883275941527</v>
      </c>
      <c r="G12" s="9">
        <f t="shared" si="16"/>
        <v>1.0575709594229592</v>
      </c>
      <c r="H12" s="9">
        <f t="shared" si="17"/>
        <v>2.015268121046041</v>
      </c>
      <c r="I12" s="9">
        <f t="shared" si="18"/>
        <v>3.5064431738324147</v>
      </c>
      <c r="J12" s="9">
        <f t="shared" si="19"/>
        <v>4.5745898428496021</v>
      </c>
      <c r="K12" s="11">
        <f t="shared" si="20"/>
        <v>0.51020408163265307</v>
      </c>
      <c r="L12" s="11">
        <f t="shared" si="21"/>
        <v>0.29673590504451036</v>
      </c>
      <c r="M12" s="11">
        <f t="shared" si="22"/>
        <v>0.22831050228310504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-0.26581298752580984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0.23193294227572742</v>
      </c>
      <c r="Q12" s="11">
        <f>2*'OddsRatio_working_3-way'!K12*'OddsRatio_working_3-way'!L12*'OddsRatio_working_3-way'!M12</f>
        <v>6.9130534210350938E-2</v>
      </c>
      <c r="R12" s="11">
        <f t="shared" si="23"/>
        <v>0</v>
      </c>
      <c r="S12" s="11">
        <f t="shared" si="24"/>
        <v>-0.87254179878327898</v>
      </c>
      <c r="T12" s="11">
        <f t="shared" si="25"/>
        <v>-0.26007207117236331</v>
      </c>
      <c r="U12" s="11">
        <f>'OddsRatio_working_3-way'!S12-'OddsRatio_working_3-way'!R12^2/3</f>
        <v>-0.87254179878327898</v>
      </c>
      <c r="V12" s="11">
        <f>'OddsRatio_working_3-way'!S12*'OddsRatio_working_3-way'!R12/3-2*'OddsRatio_working_3-way'!R12^3/27-'OddsRatio_working_3-way'!T12</f>
        <v>0.26007207117236331</v>
      </c>
      <c r="W12" s="11">
        <f>'OddsRatio_working_3-way'!V12^2+4*'OddsRatio_working_3-way'!U12^3/27</f>
        <v>-3.0776079492894681E-2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0.15685467931877062</v>
      </c>
      <c r="Y12" s="11">
        <f>IF('OddsRatio_working_3-way'!W12&gt;=0,IF('OddsRatio_working_3-way'!V12+SQRT('OddsRatio_working_3-way'!W12)&gt;0,0,PI()),ACOS('OddsRatio_working_3-way'!V12/(2*'OddsRatio_working_3-way'!X12)))</f>
        <v>0.59343915918773116</v>
      </c>
      <c r="Z12" s="11">
        <f>'OddsRatio_working_3-way'!X12^(1/3)*COS('OddsRatio_working_3-way'!Y12/3)</f>
        <v>0.5287854797114796</v>
      </c>
      <c r="AA12" s="11">
        <f>'OddsRatio_working_3-way'!X12^(1/3)*COS(('OddsRatio_working_3-way'!Y12+2*PI())/3)</f>
        <v>-0.35617992322327235</v>
      </c>
      <c r="AB12" s="11">
        <f>'OddsRatio_working_3-way'!X12^(1/3)*COS(('OddsRatio_working_3-way'!Y12+4*PI())/3)</f>
        <v>-0.1726055564882073</v>
      </c>
      <c r="AC12" s="11">
        <f>'OddsRatio_working_3-way'!X12^(1/3)*SIN('OddsRatio_working_3-way'!Y12/3)</f>
        <v>0.10598671005080489</v>
      </c>
      <c r="AD12" s="11">
        <f>'OddsRatio_working_3-way'!X12^(1/3)*SIN(('OddsRatio_working_3-way'!Y12+2*PI())/3)</f>
        <v>0.40494830355707973</v>
      </c>
      <c r="AE12" s="11">
        <f>'OddsRatio_working_3-way'!X12^(1/3)*SIN(('OddsRatio_working_3-way'!Y12+4*PI())/3)</f>
        <v>-0.51093501360788462</v>
      </c>
      <c r="AF12" s="11">
        <f>-'OddsRatio_working_3-way'!U12/(3*'OddsRatio_working_3-way'!X12^(1/3))*COS(('OddsRatio_working_3-way'!Y12)/3)</f>
        <v>0.5287854797114796</v>
      </c>
      <c r="AG12" s="11">
        <f>-'OddsRatio_working_3-way'!U12/(3*'OddsRatio_working_3-way'!X12^(1/3))*COS(('OddsRatio_working_3-way'!Y12+2*PI())/3)</f>
        <v>-0.35617992322327235</v>
      </c>
      <c r="AH12" s="11">
        <f>-'OddsRatio_working_3-way'!U12/(3*'OddsRatio_working_3-way'!X12^(1/3))*COS(('OddsRatio_working_3-way'!Y12+4*PI())/3)</f>
        <v>-0.1726055564882073</v>
      </c>
      <c r="AI12" s="11">
        <f>'OddsRatio_working_3-way'!U12/(3*'OddsRatio_working_3-way'!X12^(1/3))*SIN(('OddsRatio_working_3-way'!Y12)/3)</f>
        <v>-0.10598671005080489</v>
      </c>
      <c r="AJ12" s="11">
        <f>'OddsRatio_working_3-way'!U12/(3*'OddsRatio_working_3-way'!X12^(1/3))*SIN(('OddsRatio_working_3-way'!Y12+2*PI())/3)</f>
        <v>-0.40494830355707973</v>
      </c>
      <c r="AK12" s="11">
        <f>'OddsRatio_working_3-way'!U12/(3*'OddsRatio_working_3-way'!X12^(1/3))*SIN(('OddsRatio_working_3-way'!Y12+4*PI())/3)</f>
        <v>0.51093501360788462</v>
      </c>
      <c r="AL12" s="11">
        <f>'OddsRatio_working_3-way'!Z12+'OddsRatio_working_3-way'!AF12</f>
        <v>1.0575709594229592</v>
      </c>
      <c r="AM12" s="11">
        <f>'OddsRatio_working_3-way'!AA12+'OddsRatio_working_3-way'!AG12</f>
        <v>-0.71235984644654471</v>
      </c>
      <c r="AN12" s="11">
        <f>'OddsRatio_working_3-way'!AB12+'OddsRatio_working_3-way'!AH12</f>
        <v>-0.3452111129764146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1.0575709594229592</v>
      </c>
      <c r="AS12" s="11">
        <f>IF(('OddsRatio_working_3-way'!X12=0),IF(Q12&gt;0,-Q12^(1/3),(-Q12)^(1/3)),'OddsRatio_working_3-way'!AM12-'OddsRatio_working_3-way'!R12/3)</f>
        <v>-0.71235984644654471</v>
      </c>
      <c r="AT12" s="11">
        <f>IF(('OddsRatio_working_3-way'!X12=0),IF(Q12&gt;0,-Q12^(1/3),(-Q12)^(1/3)),'OddsRatio_working_3-way'!AN12-'OddsRatio_working_3-way'!R12/3)</f>
        <v>-0.3452111129764146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2.89</v>
      </c>
      <c r="B13" s="4">
        <f>IF('True_Odds_Calculator_3-way'!B14="","",'True_Odds_Calculator_3-way'!B14)</f>
        <v>3.25</v>
      </c>
      <c r="C13" s="4">
        <f>IF('True_Odds_Calculator_3-way'!C14="","",'True_Odds_Calculator_3-way'!C14)</f>
        <v>2.64</v>
      </c>
      <c r="D13" s="9">
        <f t="shared" si="13"/>
        <v>0.3351184418291922</v>
      </c>
      <c r="E13" s="9">
        <f t="shared" si="14"/>
        <v>0.29744836008979181</v>
      </c>
      <c r="F13" s="9">
        <f t="shared" si="15"/>
        <v>0.36743319808101615</v>
      </c>
      <c r="G13" s="9">
        <f t="shared" si="16"/>
        <v>1.0497458220955305</v>
      </c>
      <c r="H13" s="9">
        <f t="shared" si="17"/>
        <v>2.9840196037605526</v>
      </c>
      <c r="I13" s="9">
        <f t="shared" si="18"/>
        <v>3.3619280997149437</v>
      </c>
      <c r="J13" s="9">
        <f t="shared" si="19"/>
        <v>2.7215831482366704</v>
      </c>
      <c r="K13" s="11">
        <f t="shared" si="20"/>
        <v>0.34602076124567471</v>
      </c>
      <c r="L13" s="11">
        <f t="shared" si="21"/>
        <v>0.30769230769230771</v>
      </c>
      <c r="M13" s="11">
        <f t="shared" si="22"/>
        <v>0.37878787878787878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-0.28125680547825893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0.23310023310023312</v>
      </c>
      <c r="Q13" s="11">
        <f>2*'OddsRatio_working_3-way'!K13*'OddsRatio_working_3-way'!L13*'OddsRatio_working_3-way'!M13</f>
        <v>8.0657520103886882E-2</v>
      </c>
      <c r="R13" s="11">
        <f t="shared" si="23"/>
        <v>0</v>
      </c>
      <c r="S13" s="11">
        <f t="shared" si="24"/>
        <v>-0.82878077458023214</v>
      </c>
      <c r="T13" s="11">
        <f t="shared" si="25"/>
        <v>-0.28677535452603187</v>
      </c>
      <c r="U13" s="11">
        <f>'OddsRatio_working_3-way'!S13-'OddsRatio_working_3-way'!R13^2/3</f>
        <v>-0.82878077458023214</v>
      </c>
      <c r="V13" s="11">
        <f>'OddsRatio_working_3-way'!S13*'OddsRatio_working_3-way'!R13/3-2*'OddsRatio_working_3-way'!R13^3/27-'OddsRatio_working_3-way'!T13</f>
        <v>0.28677535452603187</v>
      </c>
      <c r="W13" s="11">
        <f>'OddsRatio_working_3-way'!V13^2+4*'OddsRatio_working_3-way'!U13^3/27</f>
        <v>-2.0963295807692461E-3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0.14520367896880274</v>
      </c>
      <c r="Y13" s="11">
        <f>IF('OddsRatio_working_3-way'!W13&gt;=0,IF('OddsRatio_working_3-way'!V13+SQRT('OddsRatio_working_3-way'!W13)&gt;0,0,PI()),ACOS('OddsRatio_working_3-way'!V13/(2*'OddsRatio_working_3-way'!X13)))</f>
        <v>0.1583208028665064</v>
      </c>
      <c r="Z13" s="11">
        <f>'OddsRatio_working_3-way'!X13^(1/3)*COS('OddsRatio_working_3-way'!Y13/3)</f>
        <v>0.52487291104776523</v>
      </c>
      <c r="AA13" s="11">
        <f>'OddsRatio_working_3-way'!X13^(1/3)*COS(('OddsRatio_working_3-way'!Y13+2*PI())/3)</f>
        <v>-0.2864471631611335</v>
      </c>
      <c r="AB13" s="11">
        <f>'OddsRatio_working_3-way'!X13^(1/3)*COS(('OddsRatio_working_3-way'!Y13+4*PI())/3)</f>
        <v>-0.23842574788663184</v>
      </c>
      <c r="AC13" s="11">
        <f>'OddsRatio_working_3-way'!X13^(1/3)*SIN('OddsRatio_working_3-way'!Y13/3)</f>
        <v>2.7725177035600387E-2</v>
      </c>
      <c r="AD13" s="11">
        <f>'OddsRatio_working_3-way'!X13^(1/3)*SIN(('OddsRatio_working_3-way'!Y13+2*PI())/3)</f>
        <v>0.44069068620785445</v>
      </c>
      <c r="AE13" s="11">
        <f>'OddsRatio_working_3-way'!X13^(1/3)*SIN(('OddsRatio_working_3-way'!Y13+4*PI())/3)</f>
        <v>-0.4684158632434548</v>
      </c>
      <c r="AF13" s="11">
        <f>-'OddsRatio_working_3-way'!U13/(3*'OddsRatio_working_3-way'!X13^(1/3))*COS(('OddsRatio_working_3-way'!Y13)/3)</f>
        <v>0.52487291104776523</v>
      </c>
      <c r="AG13" s="11">
        <f>-'OddsRatio_working_3-way'!U13/(3*'OddsRatio_working_3-way'!X13^(1/3))*COS(('OddsRatio_working_3-way'!Y13+2*PI())/3)</f>
        <v>-0.2864471631611335</v>
      </c>
      <c r="AH13" s="11">
        <f>-'OddsRatio_working_3-way'!U13/(3*'OddsRatio_working_3-way'!X13^(1/3))*COS(('OddsRatio_working_3-way'!Y13+4*PI())/3)</f>
        <v>-0.23842574788663184</v>
      </c>
      <c r="AI13" s="11">
        <f>'OddsRatio_working_3-way'!U13/(3*'OddsRatio_working_3-way'!X13^(1/3))*SIN(('OddsRatio_working_3-way'!Y13)/3)</f>
        <v>-2.7725177035600387E-2</v>
      </c>
      <c r="AJ13" s="11">
        <f>'OddsRatio_working_3-way'!U13/(3*'OddsRatio_working_3-way'!X13^(1/3))*SIN(('OddsRatio_working_3-way'!Y13+2*PI())/3)</f>
        <v>-0.44069068620785445</v>
      </c>
      <c r="AK13" s="11">
        <f>'OddsRatio_working_3-way'!U13/(3*'OddsRatio_working_3-way'!X13^(1/3))*SIN(('OddsRatio_working_3-way'!Y13+4*PI())/3)</f>
        <v>0.4684158632434548</v>
      </c>
      <c r="AL13" s="11">
        <f>'OddsRatio_working_3-way'!Z13+'OddsRatio_working_3-way'!AF13</f>
        <v>1.0497458220955305</v>
      </c>
      <c r="AM13" s="11">
        <f>'OddsRatio_working_3-way'!AA13+'OddsRatio_working_3-way'!AG13</f>
        <v>-0.572894326322267</v>
      </c>
      <c r="AN13" s="11">
        <f>'OddsRatio_working_3-way'!AB13+'OddsRatio_working_3-way'!AH13</f>
        <v>-0.47685149577326369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1.0497458220955305</v>
      </c>
      <c r="AS13" s="11">
        <f>IF(('OddsRatio_working_3-way'!X13=0),IF(Q13&gt;0,-Q13^(1/3),(-Q13)^(1/3)),'OddsRatio_working_3-way'!AM13-'OddsRatio_working_3-way'!R13/3)</f>
        <v>-0.572894326322267</v>
      </c>
      <c r="AT13" s="11">
        <f>IF(('OddsRatio_working_3-way'!X13=0),IF(Q13&gt;0,-Q13^(1/3),(-Q13)^(1/3)),'OddsRatio_working_3-way'!AN13-'OddsRatio_working_3-way'!R13/3)</f>
        <v>-0.47685149577326369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1.91</v>
      </c>
      <c r="B14" s="4">
        <f>IF('True_Odds_Calculator_3-way'!B15="","",'True_Odds_Calculator_3-way'!B15)</f>
        <v>3.82</v>
      </c>
      <c r="C14" s="4">
        <f>IF('True_Odds_Calculator_3-way'!C15="","",'True_Odds_Calculator_3-way'!C15)</f>
        <v>3.83</v>
      </c>
      <c r="D14" s="9">
        <f t="shared" si="13"/>
        <v>0.50512349583154426</v>
      </c>
      <c r="E14" s="9">
        <f t="shared" si="14"/>
        <v>0.24776783203486979</v>
      </c>
      <c r="F14" s="9">
        <f t="shared" si="15"/>
        <v>0.24710867213358592</v>
      </c>
      <c r="G14" s="9">
        <f t="shared" si="16"/>
        <v>1.0766086684520637</v>
      </c>
      <c r="H14" s="9">
        <f t="shared" si="17"/>
        <v>1.9797138882913776</v>
      </c>
      <c r="I14" s="9">
        <f t="shared" si="18"/>
        <v>4.036036445034819</v>
      </c>
      <c r="J14" s="9">
        <f t="shared" si="19"/>
        <v>4.046802531719341</v>
      </c>
      <c r="K14" s="11">
        <f t="shared" si="20"/>
        <v>0.52356020942408377</v>
      </c>
      <c r="L14" s="11">
        <f t="shared" si="21"/>
        <v>0.26178010471204188</v>
      </c>
      <c r="M14" s="11">
        <f t="shared" si="22"/>
        <v>0.2610966057441253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-0.25988513066245778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0.23475147798600116</v>
      </c>
      <c r="Q14" s="11">
        <f>2*'OddsRatio_working_3-way'!K14*'OddsRatio_working_3-way'!L14*'OddsRatio_working_3-way'!M14</f>
        <v>7.1570572556707679E-2</v>
      </c>
      <c r="R14" s="11">
        <f t="shared" si="23"/>
        <v>0</v>
      </c>
      <c r="S14" s="11">
        <f t="shared" si="24"/>
        <v>-0.90328937784016383</v>
      </c>
      <c r="T14" s="11">
        <f t="shared" si="25"/>
        <v>-0.27539310300004999</v>
      </c>
      <c r="U14" s="11">
        <f>'OddsRatio_working_3-way'!S14-'OddsRatio_working_3-way'!R14^2/3</f>
        <v>-0.90328937784016383</v>
      </c>
      <c r="V14" s="11">
        <f>'OddsRatio_working_3-way'!S14*'OddsRatio_working_3-way'!R14/3-2*'OddsRatio_working_3-way'!R14^3/27-'OddsRatio_working_3-way'!T14</f>
        <v>0.27539310300004999</v>
      </c>
      <c r="W14" s="11">
        <f>'OddsRatio_working_3-way'!V14^2+4*'OddsRatio_working_3-way'!U14^3/27</f>
        <v>-3.3347148117847045E-2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0.16521842307824147</v>
      </c>
      <c r="Y14" s="11">
        <f>IF('OddsRatio_working_3-way'!W14&gt;=0,IF('OddsRatio_working_3-way'!V14+SQRT('OddsRatio_working_3-way'!W14)&gt;0,0,PI()),ACOS('OddsRatio_working_3-way'!V14/(2*'OddsRatio_working_3-way'!X14)))</f>
        <v>0.58552640250952892</v>
      </c>
      <c r="Z14" s="11">
        <f>'OddsRatio_working_3-way'!X14^(1/3)*COS('OddsRatio_working_3-way'!Y14/3)</f>
        <v>0.53830433422603186</v>
      </c>
      <c r="AA14" s="11">
        <f>'OddsRatio_working_3-way'!X14^(1/3)*COS(('OddsRatio_working_3-way'!Y14+2*PI())/3)</f>
        <v>-0.36131331551700668</v>
      </c>
      <c r="AB14" s="11">
        <f>'OddsRatio_working_3-way'!X14^(1/3)*COS(('OddsRatio_working_3-way'!Y14+4*PI())/3)</f>
        <v>-0.17699101870902534</v>
      </c>
      <c r="AC14" s="11">
        <f>'OddsRatio_working_3-way'!X14^(1/3)*SIN('OddsRatio_working_3-way'!Y14/3)</f>
        <v>0.1064185276797382</v>
      </c>
      <c r="AD14" s="11">
        <f>'OddsRatio_working_3-way'!X14^(1/3)*SIN(('OddsRatio_working_3-way'!Y14+2*PI())/3)</f>
        <v>0.41297596456714358</v>
      </c>
      <c r="AE14" s="11">
        <f>'OddsRatio_working_3-way'!X14^(1/3)*SIN(('OddsRatio_working_3-way'!Y14+4*PI())/3)</f>
        <v>-0.51939449224688172</v>
      </c>
      <c r="AF14" s="11">
        <f>-'OddsRatio_working_3-way'!U14/(3*'OddsRatio_working_3-way'!X14^(1/3))*COS(('OddsRatio_working_3-way'!Y14)/3)</f>
        <v>0.53830433422603186</v>
      </c>
      <c r="AG14" s="11">
        <f>-'OddsRatio_working_3-way'!U14/(3*'OddsRatio_working_3-way'!X14^(1/3))*COS(('OddsRatio_working_3-way'!Y14+2*PI())/3)</f>
        <v>-0.36131331551700668</v>
      </c>
      <c r="AH14" s="11">
        <f>-'OddsRatio_working_3-way'!U14/(3*'OddsRatio_working_3-way'!X14^(1/3))*COS(('OddsRatio_working_3-way'!Y14+4*PI())/3)</f>
        <v>-0.17699101870902534</v>
      </c>
      <c r="AI14" s="11">
        <f>'OddsRatio_working_3-way'!U14/(3*'OddsRatio_working_3-way'!X14^(1/3))*SIN(('OddsRatio_working_3-way'!Y14)/3)</f>
        <v>-0.1064185276797382</v>
      </c>
      <c r="AJ14" s="11">
        <f>'OddsRatio_working_3-way'!U14/(3*'OddsRatio_working_3-way'!X14^(1/3))*SIN(('OddsRatio_working_3-way'!Y14+2*PI())/3)</f>
        <v>-0.41297596456714358</v>
      </c>
      <c r="AK14" s="11">
        <f>'OddsRatio_working_3-way'!U14/(3*'OddsRatio_working_3-way'!X14^(1/3))*SIN(('OddsRatio_working_3-way'!Y14+4*PI())/3)</f>
        <v>0.51939449224688172</v>
      </c>
      <c r="AL14" s="11">
        <f>'OddsRatio_working_3-way'!Z14+'OddsRatio_working_3-way'!AF14</f>
        <v>1.0766086684520637</v>
      </c>
      <c r="AM14" s="11">
        <f>'OddsRatio_working_3-way'!AA14+'OddsRatio_working_3-way'!AG14</f>
        <v>-0.72262663103401337</v>
      </c>
      <c r="AN14" s="11">
        <f>'OddsRatio_working_3-way'!AB14+'OddsRatio_working_3-way'!AH14</f>
        <v>-0.35398203741805068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1.0766086684520637</v>
      </c>
      <c r="AS14" s="11">
        <f>IF(('OddsRatio_working_3-way'!X14=0),IF(Q14&gt;0,-Q14^(1/3),(-Q14)^(1/3)),'OddsRatio_working_3-way'!AM14-'OddsRatio_working_3-way'!R14/3)</f>
        <v>-0.72262663103401337</v>
      </c>
      <c r="AT14" s="11">
        <f>IF(('OddsRatio_working_3-way'!X14=0),IF(Q14&gt;0,-Q14^(1/3),(-Q14)^(1/3)),'OddsRatio_working_3-way'!AN14-'OddsRatio_working_3-way'!R14/3)</f>
        <v>-0.35398203741805068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3.45</v>
      </c>
      <c r="B15" s="4">
        <f>IF('True_Odds_Calculator_3-way'!B16="","",'True_Odds_Calculator_3-way'!B16)</f>
        <v>3.71</v>
      </c>
      <c r="C15" s="4">
        <f>IF('True_Odds_Calculator_3-way'!C16="","",'True_Odds_Calculator_3-way'!C16)</f>
        <v>2.06</v>
      </c>
      <c r="D15" s="9">
        <f t="shared" si="13"/>
        <v>0.27577921798294458</v>
      </c>
      <c r="E15" s="9">
        <f t="shared" si="14"/>
        <v>0.25609663383924708</v>
      </c>
      <c r="F15" s="9">
        <f t="shared" si="15"/>
        <v>0.4681241481778084</v>
      </c>
      <c r="G15" s="9">
        <f t="shared" si="16"/>
        <v>1.0718730778651935</v>
      </c>
      <c r="H15" s="9">
        <f t="shared" si="17"/>
        <v>3.6260890407697235</v>
      </c>
      <c r="I15" s="9">
        <f t="shared" si="18"/>
        <v>3.9047760410146748</v>
      </c>
      <c r="J15" s="9">
        <f t="shared" si="19"/>
        <v>2.1361854625371053</v>
      </c>
      <c r="K15" s="11">
        <f t="shared" si="20"/>
        <v>0.28985507246376813</v>
      </c>
      <c r="L15" s="11">
        <f t="shared" si="21"/>
        <v>0.26954177897574122</v>
      </c>
      <c r="M15" s="11">
        <f t="shared" si="22"/>
        <v>0.4854368932038835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-0.26691993808920778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0.23590120518208954</v>
      </c>
      <c r="Q15" s="11">
        <f>2*'OddsRatio_working_3-way'!K15*'OddsRatio_working_3-way'!L15*'OddsRatio_working_3-way'!M15</f>
        <v>7.585247755051111E-2</v>
      </c>
      <c r="R15" s="11">
        <f t="shared" si="23"/>
        <v>0</v>
      </c>
      <c r="S15" s="11">
        <f t="shared" si="24"/>
        <v>-0.88379012400058543</v>
      </c>
      <c r="T15" s="11">
        <f t="shared" si="25"/>
        <v>-0.28417688874616898</v>
      </c>
      <c r="U15" s="11">
        <f>'OddsRatio_working_3-way'!S15-'OddsRatio_working_3-way'!R15^2/3</f>
        <v>-0.88379012400058543</v>
      </c>
      <c r="V15" s="11">
        <f>'OddsRatio_working_3-way'!S15*'OddsRatio_working_3-way'!R15/3-2*'OddsRatio_working_3-way'!R15^3/27-'OddsRatio_working_3-way'!T15</f>
        <v>0.28417688874616898</v>
      </c>
      <c r="W15" s="11">
        <f>'OddsRatio_working_3-way'!V15^2+4*'OddsRatio_working_3-way'!U15^3/27</f>
        <v>-2.1512413566085853E-2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0.15989755913047762</v>
      </c>
      <c r="Y15" s="11">
        <f>IF('OddsRatio_working_3-way'!W15&gt;=0,IF('OddsRatio_working_3-way'!V15+SQRT('OddsRatio_working_3-way'!W15)&gt;0,0,PI()),ACOS('OddsRatio_working_3-way'!V15/(2*'OddsRatio_working_3-way'!X15)))</f>
        <v>0.4764650970434603</v>
      </c>
      <c r="Z15" s="11">
        <f>'OddsRatio_working_3-way'!X15^(1/3)*COS('OddsRatio_working_3-way'!Y15/3)</f>
        <v>0.53593653893259685</v>
      </c>
      <c r="AA15" s="11">
        <f>'OddsRatio_working_3-way'!X15^(1/3)*COS(('OddsRatio_working_3-way'!Y15+2*PI())/3)</f>
        <v>-0.3423090434591633</v>
      </c>
      <c r="AB15" s="11">
        <f>'OddsRatio_working_3-way'!X15^(1/3)*COS(('OddsRatio_working_3-way'!Y15+4*PI())/3)</f>
        <v>-0.19362749547343375</v>
      </c>
      <c r="AC15" s="11">
        <f>'OddsRatio_working_3-way'!X15^(1/3)*SIN('OddsRatio_working_3-way'!Y15/3)</f>
        <v>8.5841331753091332E-2</v>
      </c>
      <c r="AD15" s="11">
        <f>'OddsRatio_working_3-way'!X15^(1/3)*SIN(('OddsRatio_working_3-way'!Y15+2*PI())/3)</f>
        <v>0.42121399165539108</v>
      </c>
      <c r="AE15" s="11">
        <f>'OddsRatio_working_3-way'!X15^(1/3)*SIN(('OddsRatio_working_3-way'!Y15+4*PI())/3)</f>
        <v>-0.50705532340848236</v>
      </c>
      <c r="AF15" s="11">
        <f>-'OddsRatio_working_3-way'!U15/(3*'OddsRatio_working_3-way'!X15^(1/3))*COS(('OddsRatio_working_3-way'!Y15)/3)</f>
        <v>0.53593653893259674</v>
      </c>
      <c r="AG15" s="11">
        <f>-'OddsRatio_working_3-way'!U15/(3*'OddsRatio_working_3-way'!X15^(1/3))*COS(('OddsRatio_working_3-way'!Y15+2*PI())/3)</f>
        <v>-0.34230904345916319</v>
      </c>
      <c r="AH15" s="11">
        <f>-'OddsRatio_working_3-way'!U15/(3*'OddsRatio_working_3-way'!X15^(1/3))*COS(('OddsRatio_working_3-way'!Y15+4*PI())/3)</f>
        <v>-0.19362749547343372</v>
      </c>
      <c r="AI15" s="11">
        <f>'OddsRatio_working_3-way'!U15/(3*'OddsRatio_working_3-way'!X15^(1/3))*SIN(('OddsRatio_working_3-way'!Y15)/3)</f>
        <v>-8.5841331753091318E-2</v>
      </c>
      <c r="AJ15" s="11">
        <f>'OddsRatio_working_3-way'!U15/(3*'OddsRatio_working_3-way'!X15^(1/3))*SIN(('OddsRatio_working_3-way'!Y15+2*PI())/3)</f>
        <v>-0.42121399165539103</v>
      </c>
      <c r="AK15" s="11">
        <f>'OddsRatio_working_3-way'!U15/(3*'OddsRatio_working_3-way'!X15^(1/3))*SIN(('OddsRatio_working_3-way'!Y15+4*PI())/3)</f>
        <v>0.50705532340848225</v>
      </c>
      <c r="AL15" s="11">
        <f>'OddsRatio_working_3-way'!Z15+'OddsRatio_working_3-way'!AF15</f>
        <v>1.0718730778651935</v>
      </c>
      <c r="AM15" s="11">
        <f>'OddsRatio_working_3-way'!AA15+'OddsRatio_working_3-way'!AG15</f>
        <v>-0.68461808691832648</v>
      </c>
      <c r="AN15" s="11">
        <f>'OddsRatio_working_3-way'!AB15+'OddsRatio_working_3-way'!AH15</f>
        <v>-0.38725499094686744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1.0718730778651935</v>
      </c>
      <c r="AS15" s="11">
        <f>IF(('OddsRatio_working_3-way'!X15=0),IF(Q15&gt;0,-Q15^(1/3),(-Q15)^(1/3)),'OddsRatio_working_3-way'!AM15-'OddsRatio_working_3-way'!R15/3)</f>
        <v>-0.68461808691832648</v>
      </c>
      <c r="AT15" s="11">
        <f>IF(('OddsRatio_working_3-way'!X15=0),IF(Q15&gt;0,-Q15^(1/3),(-Q15)^(1/3)),'OddsRatio_working_3-way'!AN15-'OddsRatio_working_3-way'!R15/3)</f>
        <v>-0.38725499094686744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1.5</v>
      </c>
      <c r="B16" s="4">
        <f>IF('True_Odds_Calculator_3-way'!B17="","",'True_Odds_Calculator_3-way'!B17)</f>
        <v>4.78</v>
      </c>
      <c r="C16" s="4">
        <f>IF('True_Odds_Calculator_3-way'!C17="","",'True_Odds_Calculator_3-way'!C17)</f>
        <v>5.82</v>
      </c>
      <c r="D16" s="9">
        <f t="shared" si="13"/>
        <v>0.64616873087956395</v>
      </c>
      <c r="E16" s="9">
        <f t="shared" si="14"/>
        <v>0.1945627309943771</v>
      </c>
      <c r="F16" s="9">
        <f t="shared" si="15"/>
        <v>0.15926853812605915</v>
      </c>
      <c r="G16" s="9">
        <f t="shared" si="16"/>
        <v>1.0951667953316204</v>
      </c>
      <c r="H16" s="9">
        <f t="shared" si="17"/>
        <v>1.54758339766581</v>
      </c>
      <c r="I16" s="9">
        <f t="shared" si="18"/>
        <v>5.1397304863535256</v>
      </c>
      <c r="J16" s="9">
        <f t="shared" si="19"/>
        <v>6.278703953498411</v>
      </c>
      <c r="K16" s="11">
        <f t="shared" si="20"/>
        <v>0.66666666666666663</v>
      </c>
      <c r="L16" s="11">
        <f t="shared" si="21"/>
        <v>0.20920502092050208</v>
      </c>
      <c r="M16" s="11">
        <f t="shared" si="22"/>
        <v>0.1718213058419244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-0.21830651770694054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0.21807167129170316</v>
      </c>
      <c r="Q16" s="11">
        <f>2*'OddsRatio_working_3-way'!K16*'OddsRatio_working_3-way'!L16*'OddsRatio_working_3-way'!M16</f>
        <v>4.7927839844330369E-2</v>
      </c>
      <c r="R16" s="11">
        <f t="shared" si="23"/>
        <v>0</v>
      </c>
      <c r="S16" s="11">
        <f t="shared" si="24"/>
        <v>-0.99892423543875752</v>
      </c>
      <c r="T16" s="11">
        <f t="shared" si="25"/>
        <v>-0.21954378800851815</v>
      </c>
      <c r="U16" s="11">
        <f>'OddsRatio_working_3-way'!S16-'OddsRatio_working_3-way'!R16^2/3</f>
        <v>-0.99892423543875752</v>
      </c>
      <c r="V16" s="11">
        <f>'OddsRatio_working_3-way'!S16*'OddsRatio_working_3-way'!R16/3-2*'OddsRatio_working_3-way'!R16^3/27-'OddsRatio_working_3-way'!T16</f>
        <v>0.21954378800851815</v>
      </c>
      <c r="W16" s="11">
        <f>'OddsRatio_working_3-way'!V16^2+4*'OddsRatio_working_3-way'!U16^3/27</f>
        <v>-9.9471069869759274E-2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0.19213962678407104</v>
      </c>
      <c r="Y16" s="11">
        <f>IF('OddsRatio_working_3-way'!W16&gt;=0,IF('OddsRatio_working_3-way'!V16+SQRT('OddsRatio_working_3-way'!W16)&gt;0,0,PI()),ACOS('OddsRatio_working_3-way'!V16/(2*'OddsRatio_working_3-way'!X16)))</f>
        <v>0.96269139600494447</v>
      </c>
      <c r="Z16" s="11">
        <f>'OddsRatio_working_3-way'!X16^(1/3)*COS('OddsRatio_working_3-way'!Y16/3)</f>
        <v>0.54758339766581021</v>
      </c>
      <c r="AA16" s="11">
        <f>'OddsRatio_working_3-way'!X16^(1/3)*COS(('OddsRatio_working_3-way'!Y16+2*PI())/3)</f>
        <v>-0.43141585881564609</v>
      </c>
      <c r="AB16" s="11">
        <f>'OddsRatio_working_3-way'!X16^(1/3)*COS(('OddsRatio_working_3-way'!Y16+4*PI())/3)</f>
        <v>-0.11616753885016423</v>
      </c>
      <c r="AC16" s="11">
        <f>'OddsRatio_working_3-way'!X16^(1/3)*SIN('OddsRatio_working_3-way'!Y16/3)</f>
        <v>0.18200870239364839</v>
      </c>
      <c r="AD16" s="11">
        <f>'OddsRatio_working_3-way'!X16^(1/3)*SIN(('OddsRatio_working_3-way'!Y16+2*PI())/3)</f>
        <v>0.38321678187236397</v>
      </c>
      <c r="AE16" s="11">
        <f>'OddsRatio_working_3-way'!X16^(1/3)*SIN(('OddsRatio_working_3-way'!Y16+4*PI())/3)</f>
        <v>-0.56522548426601227</v>
      </c>
      <c r="AF16" s="11">
        <f>-'OddsRatio_working_3-way'!U16/(3*'OddsRatio_working_3-way'!X16^(1/3))*COS(('OddsRatio_working_3-way'!Y16)/3)</f>
        <v>0.54758339766581021</v>
      </c>
      <c r="AG16" s="11">
        <f>-'OddsRatio_working_3-way'!U16/(3*'OddsRatio_working_3-way'!X16^(1/3))*COS(('OddsRatio_working_3-way'!Y16+2*PI())/3)</f>
        <v>-0.43141585881564609</v>
      </c>
      <c r="AH16" s="11">
        <f>-'OddsRatio_working_3-way'!U16/(3*'OddsRatio_working_3-way'!X16^(1/3))*COS(('OddsRatio_working_3-way'!Y16+4*PI())/3)</f>
        <v>-0.11616753885016423</v>
      </c>
      <c r="AI16" s="11">
        <f>'OddsRatio_working_3-way'!U16/(3*'OddsRatio_working_3-way'!X16^(1/3))*SIN(('OddsRatio_working_3-way'!Y16)/3)</f>
        <v>-0.18200870239364839</v>
      </c>
      <c r="AJ16" s="11">
        <f>'OddsRatio_working_3-way'!U16/(3*'OddsRatio_working_3-way'!X16^(1/3))*SIN(('OddsRatio_working_3-way'!Y16+2*PI())/3)</f>
        <v>-0.38321678187236397</v>
      </c>
      <c r="AK16" s="11">
        <f>'OddsRatio_working_3-way'!U16/(3*'OddsRatio_working_3-way'!X16^(1/3))*SIN(('OddsRatio_working_3-way'!Y16+4*PI())/3)</f>
        <v>0.56522548426601227</v>
      </c>
      <c r="AL16" s="11">
        <f>'OddsRatio_working_3-way'!Z16+'OddsRatio_working_3-way'!AF16</f>
        <v>1.0951667953316204</v>
      </c>
      <c r="AM16" s="11">
        <f>'OddsRatio_working_3-way'!AA16+'OddsRatio_working_3-way'!AG16</f>
        <v>-0.86283171763129218</v>
      </c>
      <c r="AN16" s="11">
        <f>'OddsRatio_working_3-way'!AB16+'OddsRatio_working_3-way'!AH16</f>
        <v>-0.23233507770032846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1.0951667953316204</v>
      </c>
      <c r="AS16" s="11">
        <f>IF(('OddsRatio_working_3-way'!X16=0),IF(Q16&gt;0,-Q16^(1/3),(-Q16)^(1/3)),'OddsRatio_working_3-way'!AM16-'OddsRatio_working_3-way'!R16/3)</f>
        <v>-0.86283171763129218</v>
      </c>
      <c r="AT16" s="11">
        <f>IF(('OddsRatio_working_3-way'!X16=0),IF(Q16&gt;0,-Q16^(1/3),(-Q16)^(1/3)),'OddsRatio_working_3-way'!AN16-'OddsRatio_working_3-way'!R16/3)</f>
        <v>-0.23233507770032846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1.84</v>
      </c>
      <c r="B17" s="4">
        <f>IF('True_Odds_Calculator_3-way'!B18="","",'True_Odds_Calculator_3-way'!B18)</f>
        <v>3.75</v>
      </c>
      <c r="C17" s="4">
        <f>IF('True_Odds_Calculator_3-way'!C18="","",'True_Odds_Calculator_3-way'!C18)</f>
        <v>4.21</v>
      </c>
      <c r="D17" s="9">
        <f t="shared" si="13"/>
        <v>0.52429136471497417</v>
      </c>
      <c r="E17" s="9">
        <f t="shared" si="14"/>
        <v>0.25186084096495887</v>
      </c>
      <c r="F17" s="9">
        <f t="shared" si="15"/>
        <v>0.22384779432006671</v>
      </c>
      <c r="G17" s="9">
        <f t="shared" si="16"/>
        <v>1.0801623715824868</v>
      </c>
      <c r="H17" s="9">
        <f t="shared" si="17"/>
        <v>1.907336392129289</v>
      </c>
      <c r="I17" s="9">
        <f t="shared" si="18"/>
        <v>3.9704465218518386</v>
      </c>
      <c r="J17" s="9">
        <f t="shared" si="19"/>
        <v>4.4673212127797841</v>
      </c>
      <c r="K17" s="11">
        <f t="shared" si="20"/>
        <v>0.54347826086956519</v>
      </c>
      <c r="L17" s="11">
        <f t="shared" si="21"/>
        <v>0.26666666666666666</v>
      </c>
      <c r="M17" s="11">
        <f t="shared" si="22"/>
        <v>0.23752969121140144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-0.2552617990292263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0.23408723191848252</v>
      </c>
      <c r="Q17" s="11">
        <f>2*'OddsRatio_working_3-way'!K17*'OddsRatio_working_3-way'!L17*'OddsRatio_working_3-way'!M17</f>
        <v>6.8849185858377224E-2</v>
      </c>
      <c r="R17" s="11">
        <f t="shared" si="23"/>
        <v>0</v>
      </c>
      <c r="S17" s="11">
        <f t="shared" si="24"/>
        <v>-0.91704764601960909</v>
      </c>
      <c r="T17" s="11">
        <f t="shared" si="25"/>
        <v>-0.2697198958881204</v>
      </c>
      <c r="U17" s="11">
        <f>'OddsRatio_working_3-way'!S17-'OddsRatio_working_3-way'!R17^2/3</f>
        <v>-0.91704764601960909</v>
      </c>
      <c r="V17" s="11">
        <f>'OddsRatio_working_3-way'!S17*'OddsRatio_working_3-way'!R17/3-2*'OddsRatio_working_3-way'!R17^3/27-'OddsRatio_working_3-way'!T17</f>
        <v>0.2697198958881204</v>
      </c>
      <c r="W17" s="11">
        <f>'OddsRatio_working_3-way'!V17^2+4*'OddsRatio_working_3-way'!U17^3/27</f>
        <v>-4.1505313211971318E-2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0.16900749646825569</v>
      </c>
      <c r="Y17" s="11">
        <f>IF('OddsRatio_working_3-way'!W17&gt;=0,IF('OddsRatio_working_3-way'!V17+SQRT('OddsRatio_working_3-way'!W17)&gt;0,0,PI()),ACOS('OddsRatio_working_3-way'!V17/(2*'OddsRatio_working_3-way'!X17)))</f>
        <v>0.64690594968316306</v>
      </c>
      <c r="Z17" s="11">
        <f>'OddsRatio_working_3-way'!X17^(1/3)*COS('OddsRatio_working_3-way'!Y17/3)</f>
        <v>0.54008118579124342</v>
      </c>
      <c r="AA17" s="11">
        <f>'OddsRatio_working_3-way'!X17^(1/3)*COS(('OddsRatio_working_3-way'!Y17+2*PI())/3)</f>
        <v>-0.37249129357963667</v>
      </c>
      <c r="AB17" s="11">
        <f>'OddsRatio_working_3-way'!X17^(1/3)*COS(('OddsRatio_working_3-way'!Y17+4*PI())/3)</f>
        <v>-0.16758989221160681</v>
      </c>
      <c r="AC17" s="11">
        <f>'OddsRatio_working_3-way'!X17^(1/3)*SIN('OddsRatio_working_3-way'!Y17/3)</f>
        <v>0.1182998792371637</v>
      </c>
      <c r="AD17" s="11">
        <f>'OddsRatio_working_3-way'!X17^(1/3)*SIN(('OddsRatio_working_3-way'!Y17+2*PI())/3)</f>
        <v>0.4085740873826581</v>
      </c>
      <c r="AE17" s="11">
        <f>'OddsRatio_working_3-way'!X17^(1/3)*SIN(('OddsRatio_working_3-way'!Y17+4*PI())/3)</f>
        <v>-0.52687396661982178</v>
      </c>
      <c r="AF17" s="11">
        <f>-'OddsRatio_working_3-way'!U17/(3*'OddsRatio_working_3-way'!X17^(1/3))*COS(('OddsRatio_working_3-way'!Y17)/3)</f>
        <v>0.54008118579124342</v>
      </c>
      <c r="AG17" s="11">
        <f>-'OddsRatio_working_3-way'!U17/(3*'OddsRatio_working_3-way'!X17^(1/3))*COS(('OddsRatio_working_3-way'!Y17+2*PI())/3)</f>
        <v>-0.37249129357963667</v>
      </c>
      <c r="AH17" s="11">
        <f>-'OddsRatio_working_3-way'!U17/(3*'OddsRatio_working_3-way'!X17^(1/3))*COS(('OddsRatio_working_3-way'!Y17+4*PI())/3)</f>
        <v>-0.16758989221160681</v>
      </c>
      <c r="AI17" s="11">
        <f>'OddsRatio_working_3-way'!U17/(3*'OddsRatio_working_3-way'!X17^(1/3))*SIN(('OddsRatio_working_3-way'!Y17)/3)</f>
        <v>-0.1182998792371637</v>
      </c>
      <c r="AJ17" s="11">
        <f>'OddsRatio_working_3-way'!U17/(3*'OddsRatio_working_3-way'!X17^(1/3))*SIN(('OddsRatio_working_3-way'!Y17+2*PI())/3)</f>
        <v>-0.4085740873826581</v>
      </c>
      <c r="AK17" s="11">
        <f>'OddsRatio_working_3-way'!U17/(3*'OddsRatio_working_3-way'!X17^(1/3))*SIN(('OddsRatio_working_3-way'!Y17+4*PI())/3)</f>
        <v>0.52687396661982178</v>
      </c>
      <c r="AL17" s="11">
        <f>'OddsRatio_working_3-way'!Z17+'OddsRatio_working_3-way'!AF17</f>
        <v>1.0801623715824868</v>
      </c>
      <c r="AM17" s="11">
        <f>'OddsRatio_working_3-way'!AA17+'OddsRatio_working_3-way'!AG17</f>
        <v>-0.74498258715927335</v>
      </c>
      <c r="AN17" s="11">
        <f>'OddsRatio_working_3-way'!AB17+'OddsRatio_working_3-way'!AH17</f>
        <v>-0.33517978442321361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1.0801623715824868</v>
      </c>
      <c r="AS17" s="11">
        <f>IF(('OddsRatio_working_3-way'!X17=0),IF(Q17&gt;0,-Q17^(1/3),(-Q17)^(1/3)),'OddsRatio_working_3-way'!AM17-'OddsRatio_working_3-way'!R17/3)</f>
        <v>-0.74498258715927335</v>
      </c>
      <c r="AT17" s="11">
        <f>IF(('OddsRatio_working_3-way'!X17=0),IF(Q17&gt;0,-Q17^(1/3),(-Q17)^(1/3)),'OddsRatio_working_3-way'!AN17-'OddsRatio_working_3-way'!R17/3)</f>
        <v>-0.33517978442321361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2.04</v>
      </c>
      <c r="B18" s="4">
        <f>IF('True_Odds_Calculator_3-way'!B19="","",'True_Odds_Calculator_3-way'!B19)</f>
        <v>3.76</v>
      </c>
      <c r="C18" s="4">
        <f>IF('True_Odds_Calculator_3-way'!C19="","",'True_Odds_Calculator_3-way'!C19)</f>
        <v>3.46</v>
      </c>
      <c r="D18" s="9">
        <f t="shared" si="13"/>
        <v>0.47268762823966204</v>
      </c>
      <c r="E18" s="9">
        <f t="shared" si="14"/>
        <v>0.25249145871580431</v>
      </c>
      <c r="F18" s="9">
        <f t="shared" si="15"/>
        <v>0.27482091304453371</v>
      </c>
      <c r="G18" s="9">
        <f t="shared" si="16"/>
        <v>1.0726558014240171</v>
      </c>
      <c r="H18" s="9">
        <f t="shared" si="17"/>
        <v>2.1155620334809782</v>
      </c>
      <c r="I18" s="9">
        <f t="shared" si="18"/>
        <v>3.9605300119302869</v>
      </c>
      <c r="J18" s="9">
        <f t="shared" si="19"/>
        <v>3.6387332715030816</v>
      </c>
      <c r="K18" s="11">
        <f t="shared" si="20"/>
        <v>0.49019607843137253</v>
      </c>
      <c r="L18" s="11">
        <f t="shared" si="21"/>
        <v>0.26595744680851063</v>
      </c>
      <c r="M18" s="11">
        <f t="shared" si="22"/>
        <v>0.28901734104046245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-0.26606234671952667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0.23587408152290557</v>
      </c>
      <c r="Q18" s="11">
        <f>2*'OddsRatio_working_3-way'!K18*'OddsRatio_working_3-way'!L18*'OddsRatio_working_3-way'!M18</f>
        <v>7.5359131476966643E-2</v>
      </c>
      <c r="R18" s="11">
        <f t="shared" si="23"/>
        <v>0</v>
      </c>
      <c r="S18" s="11">
        <f t="shared" si="24"/>
        <v>-0.88653687540219861</v>
      </c>
      <c r="T18" s="11">
        <f t="shared" si="25"/>
        <v>-0.28323861833936059</v>
      </c>
      <c r="U18" s="11">
        <f>'OddsRatio_working_3-way'!S18-'OddsRatio_working_3-way'!R18^2/3</f>
        <v>-0.88653687540219861</v>
      </c>
      <c r="V18" s="11">
        <f>'OddsRatio_working_3-way'!S18*'OddsRatio_working_3-way'!R18/3-2*'OddsRatio_working_3-way'!R18^3/27-'OddsRatio_working_3-way'!T18</f>
        <v>0.28323861833936059</v>
      </c>
      <c r="W18" s="11">
        <f>'OddsRatio_working_3-way'!V18^2+4*'OddsRatio_working_3-way'!U18^3/27</f>
        <v>-2.3001300994332119E-2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0.16064356189489987</v>
      </c>
      <c r="Y18" s="11">
        <f>IF('OddsRatio_working_3-way'!W18&gt;=0,IF('OddsRatio_working_3-way'!V18+SQRT('OddsRatio_working_3-way'!W18)&gt;0,0,PI()),ACOS('OddsRatio_working_3-way'!V18/(2*'OddsRatio_working_3-way'!X18)))</f>
        <v>0.4916084109780321</v>
      </c>
      <c r="Z18" s="11">
        <f>'OddsRatio_working_3-way'!X18^(1/3)*COS('OddsRatio_working_3-way'!Y18/3)</f>
        <v>0.53632790071200853</v>
      </c>
      <c r="AA18" s="11">
        <f>'OddsRatio_working_3-way'!X18^(1/3)*COS(('OddsRatio_working_3-way'!Y18+2*PI())/3)</f>
        <v>-0.3449656823608041</v>
      </c>
      <c r="AB18" s="11">
        <f>'OddsRatio_working_3-way'!X18^(1/3)*COS(('OddsRatio_working_3-way'!Y18+4*PI())/3)</f>
        <v>-0.19136221835120451</v>
      </c>
      <c r="AC18" s="11">
        <f>'OddsRatio_working_3-way'!X18^(1/3)*SIN('OddsRatio_working_3-way'!Y18/3)</f>
        <v>8.8683001294401306E-2</v>
      </c>
      <c r="AD18" s="11">
        <f>'OddsRatio_working_3-way'!X18^(1/3)*SIN(('OddsRatio_working_3-way'!Y18+2*PI())/3)</f>
        <v>0.4201320861277768</v>
      </c>
      <c r="AE18" s="11">
        <f>'OddsRatio_working_3-way'!X18^(1/3)*SIN(('OddsRatio_working_3-way'!Y18+4*PI())/3)</f>
        <v>-0.50881508742217818</v>
      </c>
      <c r="AF18" s="11">
        <f>-'OddsRatio_working_3-way'!U18/(3*'OddsRatio_working_3-way'!X18^(1/3))*COS(('OddsRatio_working_3-way'!Y18)/3)</f>
        <v>0.53632790071200864</v>
      </c>
      <c r="AG18" s="11">
        <f>-'OddsRatio_working_3-way'!U18/(3*'OddsRatio_working_3-way'!X18^(1/3))*COS(('OddsRatio_working_3-way'!Y18+2*PI())/3)</f>
        <v>-0.34496568236080416</v>
      </c>
      <c r="AH18" s="11">
        <f>-'OddsRatio_working_3-way'!U18/(3*'OddsRatio_working_3-way'!X18^(1/3))*COS(('OddsRatio_working_3-way'!Y18+4*PI())/3)</f>
        <v>-0.19136221835120457</v>
      </c>
      <c r="AI18" s="11">
        <f>'OddsRatio_working_3-way'!U18/(3*'OddsRatio_working_3-way'!X18^(1/3))*SIN(('OddsRatio_working_3-way'!Y18)/3)</f>
        <v>-8.868300129440132E-2</v>
      </c>
      <c r="AJ18" s="11">
        <f>'OddsRatio_working_3-way'!U18/(3*'OddsRatio_working_3-way'!X18^(1/3))*SIN(('OddsRatio_working_3-way'!Y18+2*PI())/3)</f>
        <v>-0.42013208612777686</v>
      </c>
      <c r="AK18" s="11">
        <f>'OddsRatio_working_3-way'!U18/(3*'OddsRatio_working_3-way'!X18^(1/3))*SIN(('OddsRatio_working_3-way'!Y18+4*PI())/3)</f>
        <v>0.50881508742217818</v>
      </c>
      <c r="AL18" s="11">
        <f>'OddsRatio_working_3-way'!Z18+'OddsRatio_working_3-way'!AF18</f>
        <v>1.0726558014240171</v>
      </c>
      <c r="AM18" s="11">
        <f>'OddsRatio_working_3-way'!AA18+'OddsRatio_working_3-way'!AG18</f>
        <v>-0.68993136472160832</v>
      </c>
      <c r="AN18" s="11">
        <f>'OddsRatio_working_3-way'!AB18+'OddsRatio_working_3-way'!AH18</f>
        <v>-0.38272443670240908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1.0726558014240171</v>
      </c>
      <c r="AS18" s="11">
        <f>IF(('OddsRatio_working_3-way'!X18=0),IF(Q18&gt;0,-Q18^(1/3),(-Q18)^(1/3)),'OddsRatio_working_3-way'!AM18-'OddsRatio_working_3-way'!R18/3)</f>
        <v>-0.68993136472160832</v>
      </c>
      <c r="AT18" s="11">
        <f>IF(('OddsRatio_working_3-way'!X18=0),IF(Q18&gt;0,-Q18^(1/3),(-Q18)^(1/3)),'OddsRatio_working_3-way'!AN18-'OddsRatio_working_3-way'!R18/3)</f>
        <v>-0.38272443670240908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4.13</v>
      </c>
      <c r="B19" s="4">
        <f>IF('True_Odds_Calculator_3-way'!B20="","",'True_Odds_Calculator_3-way'!B20)</f>
        <v>4.42</v>
      </c>
      <c r="C19" s="4">
        <f>IF('True_Odds_Calculator_3-way'!C20="","",'True_Odds_Calculator_3-way'!C20)</f>
        <v>1.72</v>
      </c>
      <c r="D19" s="9">
        <f t="shared" si="13"/>
        <v>0.22712541489063554</v>
      </c>
      <c r="E19" s="9">
        <f t="shared" si="14"/>
        <v>0.2119481890395491</v>
      </c>
      <c r="F19" s="9">
        <f t="shared" si="15"/>
        <v>0.56092639606981509</v>
      </c>
      <c r="G19" s="9">
        <f t="shared" si="16"/>
        <v>1.0871737436066984</v>
      </c>
      <c r="H19" s="9">
        <f t="shared" si="17"/>
        <v>4.4028538174889666</v>
      </c>
      <c r="I19" s="9">
        <f t="shared" si="18"/>
        <v>4.7181342031349089</v>
      </c>
      <c r="J19" s="9">
        <f t="shared" si="19"/>
        <v>1.782765095396823</v>
      </c>
      <c r="K19" s="11">
        <f t="shared" si="20"/>
        <v>0.24213075060532688</v>
      </c>
      <c r="L19" s="11">
        <f t="shared" si="21"/>
        <v>0.22624434389140272</v>
      </c>
      <c r="M19" s="11">
        <f t="shared" si="22"/>
        <v>0.58139534883720934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-0.24547211929251844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0.23154405936292835</v>
      </c>
      <c r="Q19" s="11">
        <f>2*'OddsRatio_working_3-way'!K19*'OddsRatio_working_3-way'!L19*'OddsRatio_working_3-way'!M19</f>
        <v>6.3698503263529119E-2</v>
      </c>
      <c r="R19" s="11">
        <f t="shared" si="23"/>
        <v>0</v>
      </c>
      <c r="S19" s="11">
        <f t="shared" si="24"/>
        <v>-0.94326011455096193</v>
      </c>
      <c r="T19" s="11">
        <f t="shared" si="25"/>
        <v>-0.25949384169214912</v>
      </c>
      <c r="U19" s="11">
        <f>'OddsRatio_working_3-way'!S19-'OddsRatio_working_3-way'!R19^2/3</f>
        <v>-0.94326011455096193</v>
      </c>
      <c r="V19" s="11">
        <f>'OddsRatio_working_3-way'!S19*'OddsRatio_working_3-way'!R19/3-2*'OddsRatio_working_3-way'!R19^3/27-'OddsRatio_working_3-way'!T19</f>
        <v>0.25949384169214912</v>
      </c>
      <c r="W19" s="11">
        <f>'OddsRatio_working_3-way'!V19^2+4*'OddsRatio_working_3-way'!U19^3/27</f>
        <v>-5.699715623341059E-2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0.17630528218799965</v>
      </c>
      <c r="Y19" s="11">
        <f>IF('OddsRatio_working_3-way'!W19&gt;=0,IF('OddsRatio_working_3-way'!V19+SQRT('OddsRatio_working_3-way'!W19)&gt;0,0,PI()),ACOS('OddsRatio_working_3-way'!V19/(2*'OddsRatio_working_3-way'!X19)))</f>
        <v>0.74376902033823167</v>
      </c>
      <c r="Z19" s="11">
        <f>'OddsRatio_working_3-way'!X19^(1/3)*COS('OddsRatio_working_3-way'!Y19/3)</f>
        <v>0.54358687180334919</v>
      </c>
      <c r="AA19" s="11">
        <f>'OddsRatio_working_3-way'!X19^(1/3)*COS(('OddsRatio_working_3-way'!Y19+2*PI())/3)</f>
        <v>-0.39095724433371259</v>
      </c>
      <c r="AB19" s="11">
        <f>'OddsRatio_working_3-way'!X19^(1/3)*COS(('OddsRatio_working_3-way'!Y19+4*PI())/3)</f>
        <v>-0.15262962746963668</v>
      </c>
      <c r="AC19" s="11">
        <f>'OddsRatio_working_3-way'!X19^(1/3)*SIN('OddsRatio_working_3-way'!Y19/3)</f>
        <v>0.13759851375179621</v>
      </c>
      <c r="AD19" s="11">
        <f>'OddsRatio_working_3-way'!X19^(1/3)*SIN(('OddsRatio_working_3-way'!Y19+2*PI())/3)</f>
        <v>0.40196078326951717</v>
      </c>
      <c r="AE19" s="11">
        <f>'OddsRatio_working_3-way'!X19^(1/3)*SIN(('OddsRatio_working_3-way'!Y19+4*PI())/3)</f>
        <v>-0.53955929702131344</v>
      </c>
      <c r="AF19" s="11">
        <f>-'OddsRatio_working_3-way'!U19/(3*'OddsRatio_working_3-way'!X19^(1/3))*COS(('OddsRatio_working_3-way'!Y19)/3)</f>
        <v>0.54358687180334908</v>
      </c>
      <c r="AG19" s="11">
        <f>-'OddsRatio_working_3-way'!U19/(3*'OddsRatio_working_3-way'!X19^(1/3))*COS(('OddsRatio_working_3-way'!Y19+2*PI())/3)</f>
        <v>-0.39095724433371248</v>
      </c>
      <c r="AH19" s="11">
        <f>-'OddsRatio_working_3-way'!U19/(3*'OddsRatio_working_3-way'!X19^(1/3))*COS(('OddsRatio_working_3-way'!Y19+4*PI())/3)</f>
        <v>-0.15262962746963665</v>
      </c>
      <c r="AI19" s="11">
        <f>'OddsRatio_working_3-way'!U19/(3*'OddsRatio_working_3-way'!X19^(1/3))*SIN(('OddsRatio_working_3-way'!Y19)/3)</f>
        <v>-0.13759851375179619</v>
      </c>
      <c r="AJ19" s="11">
        <f>'OddsRatio_working_3-way'!U19/(3*'OddsRatio_working_3-way'!X19^(1/3))*SIN(('OddsRatio_working_3-way'!Y19+2*PI())/3)</f>
        <v>-0.40196078326951712</v>
      </c>
      <c r="AK19" s="11">
        <f>'OddsRatio_working_3-way'!U19/(3*'OddsRatio_working_3-way'!X19^(1/3))*SIN(('OddsRatio_working_3-way'!Y19+4*PI())/3)</f>
        <v>0.53955929702131333</v>
      </c>
      <c r="AL19" s="11">
        <f>'OddsRatio_working_3-way'!Z19+'OddsRatio_working_3-way'!AF19</f>
        <v>1.0871737436066984</v>
      </c>
      <c r="AM19" s="11">
        <f>'OddsRatio_working_3-way'!AA19+'OddsRatio_working_3-way'!AG19</f>
        <v>-0.78191448866742508</v>
      </c>
      <c r="AN19" s="11">
        <f>'OddsRatio_working_3-way'!AB19+'OddsRatio_working_3-way'!AH19</f>
        <v>-0.30525925493927331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1.0871737436066984</v>
      </c>
      <c r="AS19" s="11">
        <f>IF(('OddsRatio_working_3-way'!X19=0),IF(Q19&gt;0,-Q19^(1/3),(-Q19)^(1/3)),'OddsRatio_working_3-way'!AM19-'OddsRatio_working_3-way'!R19/3)</f>
        <v>-0.78191448866742508</v>
      </c>
      <c r="AT19" s="11">
        <f>IF(('OddsRatio_working_3-way'!X19=0),IF(Q19&gt;0,-Q19^(1/3),(-Q19)^(1/3)),'OddsRatio_working_3-way'!AN19-'OddsRatio_working_3-way'!R19/3)</f>
        <v>-0.30525925493927331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1.37</v>
      </c>
      <c r="B20" s="4">
        <f>IF('True_Odds_Calculator_3-way'!B21="","",'True_Odds_Calculator_3-way'!B21)</f>
        <v>5.19</v>
      </c>
      <c r="C20" s="4">
        <f>IF('True_Odds_Calculator_3-way'!C21="","",'True_Odds_Calculator_3-way'!C21)</f>
        <v>7.73</v>
      </c>
      <c r="D20" s="9">
        <f t="shared" si="13"/>
        <v>0.70710318223307211</v>
      </c>
      <c r="E20" s="9">
        <f t="shared" si="14"/>
        <v>0.17572313751670668</v>
      </c>
      <c r="F20" s="9">
        <f t="shared" si="15"/>
        <v>0.11717368025022136</v>
      </c>
      <c r="G20" s="9">
        <f t="shared" si="16"/>
        <v>1.119515568423463</v>
      </c>
      <c r="H20" s="9">
        <f t="shared" si="17"/>
        <v>1.4142207603166812</v>
      </c>
      <c r="I20" s="9">
        <f t="shared" si="18"/>
        <v>5.6907702316943105</v>
      </c>
      <c r="J20" s="9">
        <f t="shared" si="19"/>
        <v>8.5343397754899044</v>
      </c>
      <c r="K20" s="11">
        <f t="shared" si="20"/>
        <v>0.72992700729927007</v>
      </c>
      <c r="L20" s="11">
        <f t="shared" si="21"/>
        <v>0.19267822736030826</v>
      </c>
      <c r="M20" s="11">
        <f t="shared" si="22"/>
        <v>0.12936610608020699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-0.18982936384454319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0.20541233670105857</v>
      </c>
      <c r="Q20" s="11">
        <f>2*'OddsRatio_working_3-way'!K20*'OddsRatio_working_3-way'!L20*'OddsRatio_working_3-way'!M20</f>
        <v>3.6388367883269893E-2</v>
      </c>
      <c r="R20" s="11">
        <f t="shared" si="23"/>
        <v>0</v>
      </c>
      <c r="S20" s="11">
        <f t="shared" si="24"/>
        <v>-1.0820893698473157</v>
      </c>
      <c r="T20" s="11">
        <f t="shared" si="25"/>
        <v>-0.19168987951236771</v>
      </c>
      <c r="U20" s="11">
        <f>'OddsRatio_working_3-way'!S20-'OddsRatio_working_3-way'!R20^2/3</f>
        <v>-1.0820893698473157</v>
      </c>
      <c r="V20" s="11">
        <f>'OddsRatio_working_3-way'!S20*'OddsRatio_working_3-way'!R20/3-2*'OddsRatio_working_3-way'!R20^3/27-'OddsRatio_working_3-way'!T20</f>
        <v>0.19168987951236771</v>
      </c>
      <c r="W20" s="11">
        <f>'OddsRatio_working_3-way'!V20^2+4*'OddsRatio_working_3-way'!U20^3/27</f>
        <v>-0.15096421619650491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0.21662711401390347</v>
      </c>
      <c r="Y20" s="11">
        <f>IF('OddsRatio_working_3-way'!W20&gt;=0,IF('OddsRatio_working_3-way'!V20+SQRT('OddsRatio_working_3-way'!W20)&gt;0,0,PI()),ACOS('OddsRatio_working_3-way'!V20/(2*'OddsRatio_working_3-way'!X20)))</f>
        <v>1.1124764209755884</v>
      </c>
      <c r="Z20" s="11">
        <f>'OddsRatio_working_3-way'!X20^(1/3)*COS('OddsRatio_working_3-way'!Y20/3)</f>
        <v>0.5597577842117315</v>
      </c>
      <c r="AA20" s="11">
        <f>'OddsRatio_working_3-way'!X20^(1/3)*COS(('OddsRatio_working_3-way'!Y20+2*PI())/3)</f>
        <v>-0.46836167572975124</v>
      </c>
      <c r="AB20" s="11">
        <f>'OddsRatio_working_3-way'!X20^(1/3)*COS(('OddsRatio_working_3-way'!Y20+4*PI())/3)</f>
        <v>-9.1396108481980709E-2</v>
      </c>
      <c r="AC20" s="11">
        <f>'OddsRatio_working_3-way'!X20^(1/3)*SIN('OddsRatio_working_3-way'!Y20/3)</f>
        <v>0.21764117172572048</v>
      </c>
      <c r="AD20" s="11">
        <f>'OddsRatio_working_3-way'!X20^(1/3)*SIN(('OddsRatio_working_3-way'!Y20+2*PI())/3)</f>
        <v>0.37594387523058714</v>
      </c>
      <c r="AE20" s="11">
        <f>'OddsRatio_working_3-way'!X20^(1/3)*SIN(('OddsRatio_working_3-way'!Y20+4*PI())/3)</f>
        <v>-0.59358504695630765</v>
      </c>
      <c r="AF20" s="11">
        <f>-'OddsRatio_working_3-way'!U20/(3*'OddsRatio_working_3-way'!X20^(1/3))*COS(('OddsRatio_working_3-way'!Y20)/3)</f>
        <v>0.5597577842117315</v>
      </c>
      <c r="AG20" s="11">
        <f>-'OddsRatio_working_3-way'!U20/(3*'OddsRatio_working_3-way'!X20^(1/3))*COS(('OddsRatio_working_3-way'!Y20+2*PI())/3)</f>
        <v>-0.46836167572975124</v>
      </c>
      <c r="AH20" s="11">
        <f>-'OddsRatio_working_3-way'!U20/(3*'OddsRatio_working_3-way'!X20^(1/3))*COS(('OddsRatio_working_3-way'!Y20+4*PI())/3)</f>
        <v>-9.1396108481980709E-2</v>
      </c>
      <c r="AI20" s="11">
        <f>'OddsRatio_working_3-way'!U20/(3*'OddsRatio_working_3-way'!X20^(1/3))*SIN(('OddsRatio_working_3-way'!Y20)/3)</f>
        <v>-0.21764117172572048</v>
      </c>
      <c r="AJ20" s="11">
        <f>'OddsRatio_working_3-way'!U20/(3*'OddsRatio_working_3-way'!X20^(1/3))*SIN(('OddsRatio_working_3-way'!Y20+2*PI())/3)</f>
        <v>-0.37594387523058714</v>
      </c>
      <c r="AK20" s="11">
        <f>'OddsRatio_working_3-way'!U20/(3*'OddsRatio_working_3-way'!X20^(1/3))*SIN(('OddsRatio_working_3-way'!Y20+4*PI())/3)</f>
        <v>0.59358504695630765</v>
      </c>
      <c r="AL20" s="11">
        <f>'OddsRatio_working_3-way'!Z20+'OddsRatio_working_3-way'!AF20</f>
        <v>1.119515568423463</v>
      </c>
      <c r="AM20" s="11">
        <f>'OddsRatio_working_3-way'!AA20+'OddsRatio_working_3-way'!AG20</f>
        <v>-0.93672335145950247</v>
      </c>
      <c r="AN20" s="11">
        <f>'OddsRatio_working_3-way'!AB20+'OddsRatio_working_3-way'!AH20</f>
        <v>-0.18279221696396142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1.119515568423463</v>
      </c>
      <c r="AS20" s="11">
        <f>IF(('OddsRatio_working_3-way'!X20=0),IF(Q20&gt;0,-Q20^(1/3),(-Q20)^(1/3)),'OddsRatio_working_3-way'!AM20-'OddsRatio_working_3-way'!R20/3)</f>
        <v>-0.93672335145950247</v>
      </c>
      <c r="AT20" s="11">
        <f>IF(('OddsRatio_working_3-way'!X20=0),IF(Q20&gt;0,-Q20^(1/3),(-Q20)^(1/3)),'OddsRatio_working_3-way'!AN20-'OddsRatio_working_3-way'!R20/3)</f>
        <v>-0.18279221696396142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3.34</v>
      </c>
      <c r="B21" s="4">
        <f>IF('True_Odds_Calculator_3-way'!B22="","",'True_Odds_Calculator_3-way'!B22)</f>
        <v>3.5</v>
      </c>
      <c r="C21" s="4">
        <f>IF('True_Odds_Calculator_3-way'!C22="","",'True_Odds_Calculator_3-way'!C22)</f>
        <v>2.17</v>
      </c>
      <c r="D21" s="9">
        <f t="shared" si="13"/>
        <v>0.28490703003065471</v>
      </c>
      <c r="E21" s="9">
        <f t="shared" si="14"/>
        <v>0.27162581884969178</v>
      </c>
      <c r="F21" s="9">
        <f t="shared" si="15"/>
        <v>0.44346715111965335</v>
      </c>
      <c r="G21" s="9">
        <f t="shared" si="16"/>
        <v>1.0726140603789431</v>
      </c>
      <c r="H21" s="9">
        <f t="shared" si="17"/>
        <v>3.5099169012867271</v>
      </c>
      <c r="I21" s="9">
        <f t="shared" si="18"/>
        <v>3.6815351509473588</v>
      </c>
      <c r="J21" s="9">
        <f t="shared" si="19"/>
        <v>2.2549584506433638</v>
      </c>
      <c r="K21" s="11">
        <f t="shared" si="20"/>
        <v>0.29940119760479045</v>
      </c>
      <c r="L21" s="11">
        <f t="shared" si="21"/>
        <v>0.2857142857142857</v>
      </c>
      <c r="M21" s="11">
        <f t="shared" si="22"/>
        <v>0.46082949308755761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-0.26981586530691082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0.23691918335810275</v>
      </c>
      <c r="Q21" s="11">
        <f>2*'OddsRatio_working_3-way'!K21*'OddsRatio_working_3-way'!L21*'OddsRatio_working_3-way'!M21</f>
        <v>7.8841658355441852E-2</v>
      </c>
      <c r="R21" s="11">
        <f t="shared" si="23"/>
        <v>0</v>
      </c>
      <c r="S21" s="11">
        <f t="shared" si="24"/>
        <v>-0.87807728833369869</v>
      </c>
      <c r="T21" s="11">
        <f t="shared" si="25"/>
        <v>-0.2922054204105487</v>
      </c>
      <c r="U21" s="11">
        <f>'OddsRatio_working_3-way'!S21-'OddsRatio_working_3-way'!R21^2/3</f>
        <v>-0.87807728833369869</v>
      </c>
      <c r="V21" s="11">
        <f>'OddsRatio_working_3-way'!S21*'OddsRatio_working_3-way'!R21/3-2*'OddsRatio_working_3-way'!R21^3/27-'OddsRatio_working_3-way'!T21</f>
        <v>0.2922054204105487</v>
      </c>
      <c r="W21" s="11">
        <f>'OddsRatio_working_3-way'!V21^2+4*'OddsRatio_working_3-way'!U21^3/27</f>
        <v>-1.4914497283306377E-2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0.15834969608481403</v>
      </c>
      <c r="Y21" s="11">
        <f>IF('OddsRatio_working_3-way'!W21&gt;=0,IF('OddsRatio_working_3-way'!V21+SQRT('OddsRatio_working_3-way'!W21)&gt;0,0,PI()),ACOS('OddsRatio_working_3-way'!V21/(2*'OddsRatio_working_3-way'!X21)))</f>
        <v>0.39587732267809161</v>
      </c>
      <c r="Z21" s="11">
        <f>'OddsRatio_working_3-way'!X21^(1/3)*COS('OddsRatio_working_3-way'!Y21/3)</f>
        <v>0.53630703018947157</v>
      </c>
      <c r="AA21" s="11">
        <f>'OddsRatio_working_3-way'!X21^(1/3)*COS(('OddsRatio_working_3-way'!Y21+2*PI())/3)</f>
        <v>-0.32980089225254017</v>
      </c>
      <c r="AB21" s="11">
        <f>'OddsRatio_working_3-way'!X21^(1/3)*COS(('OddsRatio_working_3-way'!Y21+4*PI())/3)</f>
        <v>-0.20650613793693146</v>
      </c>
      <c r="AC21" s="11">
        <f>'OddsRatio_working_3-way'!X21^(1/3)*SIN('OddsRatio_working_3-way'!Y21/3)</f>
        <v>7.1184259593785479E-2</v>
      </c>
      <c r="AD21" s="11">
        <f>'OddsRatio_working_3-way'!X21^(1/3)*SIN(('OddsRatio_working_3-way'!Y21+2*PI())/3)</f>
        <v>0.42886338257537743</v>
      </c>
      <c r="AE21" s="11">
        <f>'OddsRatio_working_3-way'!X21^(1/3)*SIN(('OddsRatio_working_3-way'!Y21+4*PI())/3)</f>
        <v>-0.50004764216916298</v>
      </c>
      <c r="AF21" s="11">
        <f>-'OddsRatio_working_3-way'!U21/(3*'OddsRatio_working_3-way'!X21^(1/3))*COS(('OddsRatio_working_3-way'!Y21)/3)</f>
        <v>0.53630703018947157</v>
      </c>
      <c r="AG21" s="11">
        <f>-'OddsRatio_working_3-way'!U21/(3*'OddsRatio_working_3-way'!X21^(1/3))*COS(('OddsRatio_working_3-way'!Y21+2*PI())/3)</f>
        <v>-0.32980089225254017</v>
      </c>
      <c r="AH21" s="11">
        <f>-'OddsRatio_working_3-way'!U21/(3*'OddsRatio_working_3-way'!X21^(1/3))*COS(('OddsRatio_working_3-way'!Y21+4*PI())/3)</f>
        <v>-0.20650613793693146</v>
      </c>
      <c r="AI21" s="11">
        <f>'OddsRatio_working_3-way'!U21/(3*'OddsRatio_working_3-way'!X21^(1/3))*SIN(('OddsRatio_working_3-way'!Y21)/3)</f>
        <v>-7.1184259593785479E-2</v>
      </c>
      <c r="AJ21" s="11">
        <f>'OddsRatio_working_3-way'!U21/(3*'OddsRatio_working_3-way'!X21^(1/3))*SIN(('OddsRatio_working_3-way'!Y21+2*PI())/3)</f>
        <v>-0.42886338257537743</v>
      </c>
      <c r="AK21" s="11">
        <f>'OddsRatio_working_3-way'!U21/(3*'OddsRatio_working_3-way'!X21^(1/3))*SIN(('OddsRatio_working_3-way'!Y21+4*PI())/3)</f>
        <v>0.50004764216916298</v>
      </c>
      <c r="AL21" s="11">
        <f>'OddsRatio_working_3-way'!Z21+'OddsRatio_working_3-way'!AF21</f>
        <v>1.0726140603789431</v>
      </c>
      <c r="AM21" s="11">
        <f>'OddsRatio_working_3-way'!AA21+'OddsRatio_working_3-way'!AG21</f>
        <v>-0.65960178450508034</v>
      </c>
      <c r="AN21" s="11">
        <f>'OddsRatio_working_3-way'!AB21+'OddsRatio_working_3-way'!AH21</f>
        <v>-0.41301227587386291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1.0726140603789431</v>
      </c>
      <c r="AS21" s="11">
        <f>IF(('OddsRatio_working_3-way'!X21=0),IF(Q21&gt;0,-Q21^(1/3),(-Q21)^(1/3)),'OddsRatio_working_3-way'!AM21-'OddsRatio_working_3-way'!R21/3)</f>
        <v>-0.65960178450508034</v>
      </c>
      <c r="AT21" s="11">
        <f>IF(('OddsRatio_working_3-way'!X21=0),IF(Q21&gt;0,-Q21^(1/3),(-Q21)^(1/3)),'OddsRatio_working_3-way'!AN21-'OddsRatio_working_3-way'!R21/3)</f>
        <v>-0.41301227587386291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1.64</v>
      </c>
      <c r="B22" s="4">
        <f>IF('True_Odds_Calculator_3-way'!B23="","",'True_Odds_Calculator_3-way'!B23)</f>
        <v>4.01</v>
      </c>
      <c r="C22" s="4">
        <f>IF('True_Odds_Calculator_3-way'!C23="","",'True_Odds_Calculator_3-way'!C23)</f>
        <v>5.28</v>
      </c>
      <c r="D22" s="9">
        <f t="shared" si="13"/>
        <v>0.58941768015704732</v>
      </c>
      <c r="E22" s="9">
        <f t="shared" si="14"/>
        <v>0.23385529073337413</v>
      </c>
      <c r="F22" s="9">
        <f t="shared" si="15"/>
        <v>0.17672702910957847</v>
      </c>
      <c r="G22" s="9">
        <f t="shared" si="16"/>
        <v>1.0884214986284086</v>
      </c>
      <c r="H22" s="9">
        <f t="shared" si="17"/>
        <v>1.6965897591221817</v>
      </c>
      <c r="I22" s="9">
        <f t="shared" si="18"/>
        <v>4.2761487108715102</v>
      </c>
      <c r="J22" s="9">
        <f t="shared" si="19"/>
        <v>5.6584440141295893</v>
      </c>
      <c r="K22" s="11">
        <f t="shared" si="20"/>
        <v>0.6097560975609756</v>
      </c>
      <c r="L22" s="11">
        <f t="shared" si="21"/>
        <v>0.24937655860349128</v>
      </c>
      <c r="M22" s="11">
        <f t="shared" si="22"/>
        <v>0.18939393939393939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-0.23744777007960516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0.22837630609359821</v>
      </c>
      <c r="Q22" s="11">
        <f>2*'OddsRatio_working_3-way'!K22*'OddsRatio_working_3-way'!L22*'OddsRatio_working_3-way'!M22</f>
        <v>5.7598059544413174E-2</v>
      </c>
      <c r="R22" s="11">
        <f t="shared" si="23"/>
        <v>0</v>
      </c>
      <c r="S22" s="11">
        <f t="shared" si="24"/>
        <v>-0.96179596050548</v>
      </c>
      <c r="T22" s="11">
        <f t="shared" si="25"/>
        <v>-0.24257149066973016</v>
      </c>
      <c r="U22" s="11">
        <f>'OddsRatio_working_3-way'!S22-'OddsRatio_working_3-way'!R22^2/3</f>
        <v>-0.96179596050548</v>
      </c>
      <c r="V22" s="11">
        <f>'OddsRatio_working_3-way'!S22*'OddsRatio_working_3-way'!R22/3-2*'OddsRatio_working_3-way'!R22^3/27-'OddsRatio_working_3-way'!T22</f>
        <v>0.24257149066973016</v>
      </c>
      <c r="W22" s="11">
        <f>'OddsRatio_working_3-way'!V22^2+4*'OddsRatio_working_3-way'!U22^3/27</f>
        <v>-7.2968074397804339E-2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0.18152754782920644</v>
      </c>
      <c r="Y22" s="11">
        <f>IF('OddsRatio_working_3-way'!W22&gt;=0,IF('OddsRatio_working_3-way'!V22+SQRT('OddsRatio_working_3-way'!W22)&gt;0,0,PI()),ACOS('OddsRatio_working_3-way'!V22/(2*'OddsRatio_working_3-way'!X22)))</f>
        <v>0.83909075646793041</v>
      </c>
      <c r="Z22" s="11">
        <f>'OddsRatio_working_3-way'!X22^(1/3)*COS('OddsRatio_working_3-way'!Y22/3)</f>
        <v>0.54421074931420421</v>
      </c>
      <c r="AA22" s="11">
        <f>'OddsRatio_working_3-way'!X22^(1/3)*COS(('OddsRatio_working_3-way'!Y22+2*PI())/3)</f>
        <v>-0.40747518434347291</v>
      </c>
      <c r="AB22" s="11">
        <f>'OddsRatio_working_3-way'!X22^(1/3)*COS(('OddsRatio_working_3-way'!Y22+4*PI())/3)</f>
        <v>-0.13673556497073119</v>
      </c>
      <c r="AC22" s="11">
        <f>'OddsRatio_working_3-way'!X22^(1/3)*SIN('OddsRatio_working_3-way'!Y22/3)</f>
        <v>0.1563115921251492</v>
      </c>
      <c r="AD22" s="11">
        <f>'OddsRatio_working_3-way'!X22^(1/3)*SIN(('OddsRatio_working_3-way'!Y22+2*PI())/3)</f>
        <v>0.39314453785609105</v>
      </c>
      <c r="AE22" s="11">
        <f>'OddsRatio_working_3-way'!X22^(1/3)*SIN(('OddsRatio_working_3-way'!Y22+4*PI())/3)</f>
        <v>-0.54945612998124027</v>
      </c>
      <c r="AF22" s="11">
        <f>-'OddsRatio_working_3-way'!U22/(3*'OddsRatio_working_3-way'!X22^(1/3))*COS(('OddsRatio_working_3-way'!Y22)/3)</f>
        <v>0.54421074931420432</v>
      </c>
      <c r="AG22" s="11">
        <f>-'OddsRatio_working_3-way'!U22/(3*'OddsRatio_working_3-way'!X22^(1/3))*COS(('OddsRatio_working_3-way'!Y22+2*PI())/3)</f>
        <v>-0.40747518434347296</v>
      </c>
      <c r="AH22" s="11">
        <f>-'OddsRatio_working_3-way'!U22/(3*'OddsRatio_working_3-way'!X22^(1/3))*COS(('OddsRatio_working_3-way'!Y22+4*PI())/3)</f>
        <v>-0.13673556497073122</v>
      </c>
      <c r="AI22" s="11">
        <f>'OddsRatio_working_3-way'!U22/(3*'OddsRatio_working_3-way'!X22^(1/3))*SIN(('OddsRatio_working_3-way'!Y22)/3)</f>
        <v>-0.15631159212514922</v>
      </c>
      <c r="AJ22" s="11">
        <f>'OddsRatio_working_3-way'!U22/(3*'OddsRatio_working_3-way'!X22^(1/3))*SIN(('OddsRatio_working_3-way'!Y22+2*PI())/3)</f>
        <v>-0.39314453785609116</v>
      </c>
      <c r="AK22" s="11">
        <f>'OddsRatio_working_3-way'!U22/(3*'OddsRatio_working_3-way'!X22^(1/3))*SIN(('OddsRatio_working_3-way'!Y22+4*PI())/3)</f>
        <v>0.54945612998124038</v>
      </c>
      <c r="AL22" s="11">
        <f>'OddsRatio_working_3-way'!Z22+'OddsRatio_working_3-way'!AF22</f>
        <v>1.0884214986284086</v>
      </c>
      <c r="AM22" s="11">
        <f>'OddsRatio_working_3-way'!AA22+'OddsRatio_working_3-way'!AG22</f>
        <v>-0.81495036868694593</v>
      </c>
      <c r="AN22" s="11">
        <f>'OddsRatio_working_3-way'!AB22+'OddsRatio_working_3-way'!AH22</f>
        <v>-0.27347112994146239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1.0884214986284086</v>
      </c>
      <c r="AS22" s="11">
        <f>IF(('OddsRatio_working_3-way'!X22=0),IF(Q22&gt;0,-Q22^(1/3),(-Q22)^(1/3)),'OddsRatio_working_3-way'!AM22-'OddsRatio_working_3-way'!R22/3)</f>
        <v>-0.81495036868694593</v>
      </c>
      <c r="AT22" s="11">
        <f>IF(('OddsRatio_working_3-way'!X22=0),IF(Q22&gt;0,-Q22^(1/3),(-Q22)^(1/3)),'OddsRatio_working_3-way'!AN22-'OddsRatio_working_3-way'!R22/3)</f>
        <v>-0.27347112994146239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1.24</v>
      </c>
      <c r="B23" s="4">
        <f>IF('True_Odds_Calculator_3-way'!B24="","",'True_Odds_Calculator_3-way'!B24)</f>
        <v>6.28</v>
      </c>
      <c r="C23" s="4">
        <f>IF('True_Odds_Calculator_3-way'!C24="","",'True_Odds_Calculator_3-way'!C24)</f>
        <v>10.85</v>
      </c>
      <c r="D23" s="9">
        <f t="shared" si="13"/>
        <v>0.78079589099117352</v>
      </c>
      <c r="E23" s="9">
        <f t="shared" si="14"/>
        <v>0.13934606420131554</v>
      </c>
      <c r="F23" s="9">
        <f t="shared" si="15"/>
        <v>7.9858044807510978E-2</v>
      </c>
      <c r="G23" s="9">
        <f t="shared" si="16"/>
        <v>1.16976852048235</v>
      </c>
      <c r="H23" s="9">
        <f t="shared" si="17"/>
        <v>1.2807444449157641</v>
      </c>
      <c r="I23" s="9">
        <f t="shared" si="18"/>
        <v>7.1763777881468087</v>
      </c>
      <c r="J23" s="9">
        <f t="shared" si="19"/>
        <v>12.522219926751148</v>
      </c>
      <c r="K23" s="11">
        <f t="shared" si="20"/>
        <v>0.80645161290322587</v>
      </c>
      <c r="L23" s="11">
        <f t="shared" si="21"/>
        <v>0.15923566878980891</v>
      </c>
      <c r="M23" s="11">
        <f t="shared" si="22"/>
        <v>9.2165898617511524E-2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-0.14773055440619098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0.18191260809419973</v>
      </c>
      <c r="Q23" s="11">
        <f>2*'OddsRatio_working_3-way'!K23*'OddsRatio_working_3-way'!L23*'OddsRatio_working_3-way'!M23</f>
        <v>2.3671126622537376E-2</v>
      </c>
      <c r="R23" s="11">
        <f t="shared" si="23"/>
        <v>0</v>
      </c>
      <c r="S23" s="11">
        <f t="shared" si="24"/>
        <v>-1.2313810695790381</v>
      </c>
      <c r="T23" s="11">
        <f t="shared" si="25"/>
        <v>-0.16023175921653066</v>
      </c>
      <c r="U23" s="11">
        <f>'OddsRatio_working_3-way'!S23-'OddsRatio_working_3-way'!R23^2/3</f>
        <v>-1.2313810695790381</v>
      </c>
      <c r="V23" s="11">
        <f>'OddsRatio_working_3-way'!S23*'OddsRatio_working_3-way'!R23/3-2*'OddsRatio_working_3-way'!R23^3/27-'OddsRatio_working_3-way'!T23</f>
        <v>0.16023175921653066</v>
      </c>
      <c r="W23" s="11">
        <f>'OddsRatio_working_3-way'!V23^2+4*'OddsRatio_working_3-way'!U23^3/27</f>
        <v>-0.25093945759997727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0.26297037583233662</v>
      </c>
      <c r="Y23" s="11">
        <f>IF('OddsRatio_working_3-way'!W23&gt;=0,IF('OddsRatio_working_3-way'!V23+SQRT('OddsRatio_working_3-way'!W23)&gt;0,0,PI()),ACOS('OddsRatio_working_3-way'!V23/(2*'OddsRatio_working_3-way'!X23)))</f>
        <v>1.2612175831515016</v>
      </c>
      <c r="Z23" s="11">
        <f>'OddsRatio_working_3-way'!X23^(1/3)*COS('OddsRatio_working_3-way'!Y23/3)</f>
        <v>0.58488426024117501</v>
      </c>
      <c r="AA23" s="11">
        <f>'OddsRatio_working_3-way'!X23^(1/3)*COS(('OddsRatio_working_3-way'!Y23+2*PI())/3)</f>
        <v>-0.51888874410799002</v>
      </c>
      <c r="AB23" s="11">
        <f>'OddsRatio_working_3-way'!X23^(1/3)*COS(('OddsRatio_working_3-way'!Y23+4*PI())/3)</f>
        <v>-6.5995516133185092E-2</v>
      </c>
      <c r="AC23" s="11">
        <f>'OddsRatio_working_3-way'!X23^(1/3)*SIN('OddsRatio_working_3-way'!Y23/3)</f>
        <v>0.26147802708541223</v>
      </c>
      <c r="AD23" s="11">
        <f>'OddsRatio_working_3-way'!X23^(1/3)*SIN(('OddsRatio_working_3-way'!Y23+2*PI())/3)</f>
        <v>0.37578561409982014</v>
      </c>
      <c r="AE23" s="11">
        <f>'OddsRatio_working_3-way'!X23^(1/3)*SIN(('OddsRatio_working_3-way'!Y23+4*PI())/3)</f>
        <v>-0.63726364118523238</v>
      </c>
      <c r="AF23" s="11">
        <f>-'OddsRatio_working_3-way'!U23/(3*'OddsRatio_working_3-way'!X23^(1/3))*COS(('OddsRatio_working_3-way'!Y23)/3)</f>
        <v>0.5848842602411749</v>
      </c>
      <c r="AG23" s="11">
        <f>-'OddsRatio_working_3-way'!U23/(3*'OddsRatio_working_3-way'!X23^(1/3))*COS(('OddsRatio_working_3-way'!Y23+2*PI())/3)</f>
        <v>-0.51888874410798991</v>
      </c>
      <c r="AH23" s="11">
        <f>-'OddsRatio_working_3-way'!U23/(3*'OddsRatio_working_3-way'!X23^(1/3))*COS(('OddsRatio_working_3-way'!Y23+4*PI())/3)</f>
        <v>-6.5995516133185078E-2</v>
      </c>
      <c r="AI23" s="11">
        <f>'OddsRatio_working_3-way'!U23/(3*'OddsRatio_working_3-way'!X23^(1/3))*SIN(('OddsRatio_working_3-way'!Y23)/3)</f>
        <v>-0.26147802708541218</v>
      </c>
      <c r="AJ23" s="11">
        <f>'OddsRatio_working_3-way'!U23/(3*'OddsRatio_working_3-way'!X23^(1/3))*SIN(('OddsRatio_working_3-way'!Y23+2*PI())/3)</f>
        <v>-0.37578561409982009</v>
      </c>
      <c r="AK23" s="11">
        <f>'OddsRatio_working_3-way'!U23/(3*'OddsRatio_working_3-way'!X23^(1/3))*SIN(('OddsRatio_working_3-way'!Y23+4*PI())/3)</f>
        <v>0.63726364118523227</v>
      </c>
      <c r="AL23" s="11">
        <f>'OddsRatio_working_3-way'!Z23+'OddsRatio_working_3-way'!AF23</f>
        <v>1.16976852048235</v>
      </c>
      <c r="AM23" s="11">
        <f>'OddsRatio_working_3-way'!AA23+'OddsRatio_working_3-way'!AG23</f>
        <v>-1.0377774882159798</v>
      </c>
      <c r="AN23" s="11">
        <f>'OddsRatio_working_3-way'!AB23+'OddsRatio_working_3-way'!AH23</f>
        <v>-0.13199103226637016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1.16976852048235</v>
      </c>
      <c r="AS23" s="11">
        <f>IF(('OddsRatio_working_3-way'!X23=0),IF(Q23&gt;0,-Q23^(1/3),(-Q23)^(1/3)),'OddsRatio_working_3-way'!AM23-'OddsRatio_working_3-way'!R23/3)</f>
        <v>-1.0377774882159798</v>
      </c>
      <c r="AT23" s="11">
        <f>IF(('OddsRatio_working_3-way'!X23=0),IF(Q23&gt;0,-Q23^(1/3),(-Q23)^(1/3)),'OddsRatio_working_3-way'!AN23-'OddsRatio_working_3-way'!R23/3)</f>
        <v>-0.13199103226637016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2.84</v>
      </c>
      <c r="B24" s="4">
        <f>IF('True_Odds_Calculator_3-way'!B25="","",'True_Odds_Calculator_3-way'!B25)</f>
        <v>3.08</v>
      </c>
      <c r="C24" s="4">
        <f>IF('True_Odds_Calculator_3-way'!C25="","",'True_Odds_Calculator_3-way'!C25)</f>
        <v>2.8</v>
      </c>
      <c r="D24" s="9">
        <f t="shared" si="13"/>
        <v>0.34067455495120291</v>
      </c>
      <c r="E24" s="9">
        <f t="shared" si="14"/>
        <v>0.31369694080670374</v>
      </c>
      <c r="F24" s="9">
        <f t="shared" si="15"/>
        <v>0.3456285042420934</v>
      </c>
      <c r="G24" s="9">
        <f t="shared" si="16"/>
        <v>1.051822159930607</v>
      </c>
      <c r="H24" s="9">
        <f t="shared" si="17"/>
        <v>2.935352774272316</v>
      </c>
      <c r="I24" s="9">
        <f t="shared" si="18"/>
        <v>3.1877900926556624</v>
      </c>
      <c r="J24" s="9">
        <f t="shared" si="19"/>
        <v>2.8932798878750927</v>
      </c>
      <c r="K24" s="11">
        <f t="shared" si="20"/>
        <v>0.35211267605633806</v>
      </c>
      <c r="L24" s="11">
        <f t="shared" si="21"/>
        <v>0.32467532467532467</v>
      </c>
      <c r="M24" s="11">
        <f t="shared" si="22"/>
        <v>0.35714285714285715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-0.28127204787164539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0.23354412187410178</v>
      </c>
      <c r="Q24" s="11">
        <f>2*'OddsRatio_working_3-way'!K24*'OddsRatio_working_3-way'!L24*'OddsRatio_working_3-way'!M24</f>
        <v>8.1658783872063559E-2</v>
      </c>
      <c r="R24" s="11">
        <f t="shared" si="23"/>
        <v>0</v>
      </c>
      <c r="S24" s="11">
        <f t="shared" si="24"/>
        <v>-0.83031400966183611</v>
      </c>
      <c r="T24" s="11">
        <f t="shared" si="25"/>
        <v>-0.29031958379784478</v>
      </c>
      <c r="U24" s="11">
        <f>'OddsRatio_working_3-way'!S24-'OddsRatio_working_3-way'!R24^2/3</f>
        <v>-0.83031400966183611</v>
      </c>
      <c r="V24" s="11">
        <f>'OddsRatio_working_3-way'!S24*'OddsRatio_working_3-way'!R24/3-2*'OddsRatio_working_3-way'!R24^3/27-'OddsRatio_working_3-way'!T24</f>
        <v>0.29031958379784478</v>
      </c>
      <c r="W24" s="11">
        <f>'OddsRatio_working_3-way'!V24^2+4*'OddsRatio_working_3-way'!U24^3/27</f>
        <v>-5.199036068872509E-4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0.14560680302053289</v>
      </c>
      <c r="Y24" s="11">
        <f>IF('OddsRatio_working_3-way'!W24&gt;=0,IF('OddsRatio_working_3-way'!V24+SQRT('OddsRatio_working_3-way'!W24)&gt;0,0,PI()),ACOS('OddsRatio_working_3-way'!V24/(2*'OddsRatio_working_3-way'!X24)))</f>
        <v>7.8378057886132169E-2</v>
      </c>
      <c r="Z24" s="11">
        <f>'OddsRatio_working_3-way'!X24^(1/3)*COS('OddsRatio_working_3-way'!Y24/3)</f>
        <v>0.52591107996530362</v>
      </c>
      <c r="AA24" s="11">
        <f>'OddsRatio_working_3-way'!X24^(1/3)*COS(('OddsRatio_working_3-way'!Y24+2*PI())/3)</f>
        <v>-0.27485740507830297</v>
      </c>
      <c r="AB24" s="11">
        <f>'OddsRatio_working_3-way'!X24^(1/3)*COS(('OddsRatio_working_3-way'!Y24+4*PI())/3)</f>
        <v>-0.2510536748870007</v>
      </c>
      <c r="AC24" s="11">
        <f>'OddsRatio_working_3-way'!X24^(1/3)*SIN('OddsRatio_working_3-way'!Y24/3)</f>
        <v>1.3743090033665761E-2</v>
      </c>
      <c r="AD24" s="11">
        <f>'OddsRatio_working_3-way'!X24^(1/3)*SIN(('OddsRatio_working_3-way'!Y24+2*PI())/3)</f>
        <v>0.44858081036482944</v>
      </c>
      <c r="AE24" s="11">
        <f>'OddsRatio_working_3-way'!X24^(1/3)*SIN(('OddsRatio_working_3-way'!Y24+4*PI())/3)</f>
        <v>-0.46232390039849497</v>
      </c>
      <c r="AF24" s="11">
        <f>-'OddsRatio_working_3-way'!U24/(3*'OddsRatio_working_3-way'!X24^(1/3))*COS(('OddsRatio_working_3-way'!Y24)/3)</f>
        <v>0.52591107996530351</v>
      </c>
      <c r="AG24" s="11">
        <f>-'OddsRatio_working_3-way'!U24/(3*'OddsRatio_working_3-way'!X24^(1/3))*COS(('OddsRatio_working_3-way'!Y24+2*PI())/3)</f>
        <v>-0.27485740507830292</v>
      </c>
      <c r="AH24" s="11">
        <f>-'OddsRatio_working_3-way'!U24/(3*'OddsRatio_working_3-way'!X24^(1/3))*COS(('OddsRatio_working_3-way'!Y24+4*PI())/3)</f>
        <v>-0.2510536748870007</v>
      </c>
      <c r="AI24" s="11">
        <f>'OddsRatio_working_3-way'!U24/(3*'OddsRatio_working_3-way'!X24^(1/3))*SIN(('OddsRatio_working_3-way'!Y24)/3)</f>
        <v>-1.3743090033665759E-2</v>
      </c>
      <c r="AJ24" s="11">
        <f>'OddsRatio_working_3-way'!U24/(3*'OddsRatio_working_3-way'!X24^(1/3))*SIN(('OddsRatio_working_3-way'!Y24+2*PI())/3)</f>
        <v>-0.44858081036482933</v>
      </c>
      <c r="AK24" s="11">
        <f>'OddsRatio_working_3-way'!U24/(3*'OddsRatio_working_3-way'!X24^(1/3))*SIN(('OddsRatio_working_3-way'!Y24+4*PI())/3)</f>
        <v>0.46232390039849491</v>
      </c>
      <c r="AL24" s="11">
        <f>'OddsRatio_working_3-way'!Z24+'OddsRatio_working_3-way'!AF24</f>
        <v>1.051822159930607</v>
      </c>
      <c r="AM24" s="11">
        <f>'OddsRatio_working_3-way'!AA24+'OddsRatio_working_3-way'!AG24</f>
        <v>-0.54971481015660584</v>
      </c>
      <c r="AN24" s="11">
        <f>'OddsRatio_working_3-way'!AB24+'OddsRatio_working_3-way'!AH24</f>
        <v>-0.5021073497740014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1.051822159930607</v>
      </c>
      <c r="AS24" s="11">
        <f>IF(('OddsRatio_working_3-way'!X24=0),IF(Q24&gt;0,-Q24^(1/3),(-Q24)^(1/3)),'OddsRatio_working_3-way'!AM24-'OddsRatio_working_3-way'!R24/3)</f>
        <v>-0.54971481015660584</v>
      </c>
      <c r="AT24" s="11">
        <f>IF(('OddsRatio_working_3-way'!X24=0),IF(Q24&gt;0,-Q24^(1/3),(-Q24)^(1/3)),'OddsRatio_working_3-way'!AN24-'OddsRatio_working_3-way'!R24/3)</f>
        <v>-0.5021073497740014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2.27</v>
      </c>
      <c r="B25" s="4">
        <f>IF('True_Odds_Calculator_3-way'!B26="","",'True_Odds_Calculator_3-way'!B26)</f>
        <v>3.04</v>
      </c>
      <c r="C25" s="4">
        <f>IF('True_Odds_Calculator_3-way'!C26="","",'True_Odds_Calculator_3-way'!C26)</f>
        <v>3.8</v>
      </c>
      <c r="D25" s="9">
        <f t="shared" si="13"/>
        <v>0.42830895874959257</v>
      </c>
      <c r="E25" s="9">
        <f t="shared" si="14"/>
        <v>0.31806321431326534</v>
      </c>
      <c r="F25" s="9">
        <f t="shared" si="15"/>
        <v>0.25362782693714192</v>
      </c>
      <c r="G25" s="9">
        <f t="shared" si="16"/>
        <v>1.0509946546427482</v>
      </c>
      <c r="H25" s="9">
        <f t="shared" si="17"/>
        <v>2.3347632113962904</v>
      </c>
      <c r="I25" s="9">
        <f t="shared" si="18"/>
        <v>3.1440290954712062</v>
      </c>
      <c r="J25" s="9">
        <f t="shared" si="19"/>
        <v>3.9427850329996947</v>
      </c>
      <c r="K25" s="11">
        <f t="shared" si="20"/>
        <v>0.44052863436123346</v>
      </c>
      <c r="L25" s="11">
        <f t="shared" si="21"/>
        <v>0.32894736842105265</v>
      </c>
      <c r="M25" s="11">
        <f t="shared" si="22"/>
        <v>0.26315789473684209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-0.2766361184668138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0.23300120809791697</v>
      </c>
      <c r="Q25" s="11">
        <f>2*'OddsRatio_working_3-way'!K25*'OddsRatio_working_3-way'!L25*'OddsRatio_working_3-way'!M25</f>
        <v>7.6268807888025175E-2</v>
      </c>
      <c r="R25" s="11">
        <f t="shared" si="23"/>
        <v>0</v>
      </c>
      <c r="S25" s="11">
        <f t="shared" si="24"/>
        <v>-0.8422660402743779</v>
      </c>
      <c r="T25" s="11">
        <f t="shared" si="25"/>
        <v>-0.27570083151370794</v>
      </c>
      <c r="U25" s="11">
        <f>'OddsRatio_working_3-way'!S25-'OddsRatio_working_3-way'!R25^2/3</f>
        <v>-0.8422660402743779</v>
      </c>
      <c r="V25" s="11">
        <f>'OddsRatio_working_3-way'!S25*'OddsRatio_working_3-way'!R25/3-2*'OddsRatio_working_3-way'!R25^3/27-'OddsRatio_working_3-way'!T25</f>
        <v>0.27570083151370794</v>
      </c>
      <c r="W25" s="11">
        <f>'OddsRatio_working_3-way'!V25^2+4*'OddsRatio_working_3-way'!U25^3/27</f>
        <v>-1.2509600500259482E-2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0.14876201547909454</v>
      </c>
      <c r="Y25" s="11">
        <f>IF('OddsRatio_working_3-way'!W25&gt;=0,IF('OddsRatio_working_3-way'!V25+SQRT('OddsRatio_working_3-way'!W25)&gt;0,0,PI()),ACOS('OddsRatio_working_3-way'!V25/(2*'OddsRatio_working_3-way'!X25)))</f>
        <v>0.38539335571691136</v>
      </c>
      <c r="Z25" s="11">
        <f>'OddsRatio_working_3-way'!X25^(1/3)*COS('OddsRatio_working_3-way'!Y25/3)</f>
        <v>0.525497327321374</v>
      </c>
      <c r="AA25" s="11">
        <f>'OddsRatio_working_3-way'!X25^(1/3)*COS(('OddsRatio_working_3-way'!Y25+2*PI())/3)</f>
        <v>-0.32153581618710175</v>
      </c>
      <c r="AB25" s="11">
        <f>'OddsRatio_working_3-way'!X25^(1/3)*COS(('OddsRatio_working_3-way'!Y25+4*PI())/3)</f>
        <v>-0.20396151113427233</v>
      </c>
      <c r="AC25" s="11">
        <f>'OddsRatio_working_3-way'!X25^(1/3)*SIN('OddsRatio_working_3-way'!Y25/3)</f>
        <v>6.7881556672034271E-2</v>
      </c>
      <c r="AD25" s="11">
        <f>'OddsRatio_working_3-way'!X25^(1/3)*SIN(('OddsRatio_working_3-way'!Y25+2*PI())/3)</f>
        <v>0.42115325674511905</v>
      </c>
      <c r="AE25" s="11">
        <f>'OddsRatio_working_3-way'!X25^(1/3)*SIN(('OddsRatio_working_3-way'!Y25+4*PI())/3)</f>
        <v>-0.48903481341715338</v>
      </c>
      <c r="AF25" s="11">
        <f>-'OddsRatio_working_3-way'!U25/(3*'OddsRatio_working_3-way'!X25^(1/3))*COS(('OddsRatio_working_3-way'!Y25)/3)</f>
        <v>0.52549732732137411</v>
      </c>
      <c r="AG25" s="11">
        <f>-'OddsRatio_working_3-way'!U25/(3*'OddsRatio_working_3-way'!X25^(1/3))*COS(('OddsRatio_working_3-way'!Y25+2*PI())/3)</f>
        <v>-0.32153581618710181</v>
      </c>
      <c r="AH25" s="11">
        <f>-'OddsRatio_working_3-way'!U25/(3*'OddsRatio_working_3-way'!X25^(1/3))*COS(('OddsRatio_working_3-way'!Y25+4*PI())/3)</f>
        <v>-0.20396151113427238</v>
      </c>
      <c r="AI25" s="11">
        <f>'OddsRatio_working_3-way'!U25/(3*'OddsRatio_working_3-way'!X25^(1/3))*SIN(('OddsRatio_working_3-way'!Y25)/3)</f>
        <v>-6.7881556672034285E-2</v>
      </c>
      <c r="AJ25" s="11">
        <f>'OddsRatio_working_3-way'!U25/(3*'OddsRatio_working_3-way'!X25^(1/3))*SIN(('OddsRatio_working_3-way'!Y25+2*PI())/3)</f>
        <v>-0.42115325674511916</v>
      </c>
      <c r="AK25" s="11">
        <f>'OddsRatio_working_3-way'!U25/(3*'OddsRatio_working_3-way'!X25^(1/3))*SIN(('OddsRatio_working_3-way'!Y25+4*PI())/3)</f>
        <v>0.48903481341715349</v>
      </c>
      <c r="AL25" s="11">
        <f>'OddsRatio_working_3-way'!Z25+'OddsRatio_working_3-way'!AF25</f>
        <v>1.0509946546427482</v>
      </c>
      <c r="AM25" s="11">
        <f>'OddsRatio_working_3-way'!AA25+'OddsRatio_working_3-way'!AG25</f>
        <v>-0.64307163237420362</v>
      </c>
      <c r="AN25" s="11">
        <f>'OddsRatio_working_3-way'!AB25+'OddsRatio_working_3-way'!AH25</f>
        <v>-0.40792302226854471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1.0509946546427482</v>
      </c>
      <c r="AS25" s="11">
        <f>IF(('OddsRatio_working_3-way'!X25=0),IF(Q25&gt;0,-Q25^(1/3),(-Q25)^(1/3)),'OddsRatio_working_3-way'!AM25-'OddsRatio_working_3-way'!R25/3)</f>
        <v>-0.64307163237420362</v>
      </c>
      <c r="AT25" s="11">
        <f>IF(('OddsRatio_working_3-way'!X25=0),IF(Q25&gt;0,-Q25^(1/3),(-Q25)^(1/3)),'OddsRatio_working_3-way'!AN25-'OddsRatio_working_3-way'!R25/3)</f>
        <v>-0.40792302226854471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1.7</v>
      </c>
      <c r="B26" s="4">
        <f>IF('True_Odds_Calculator_3-way'!B27="","",'True_Odds_Calculator_3-way'!B27)</f>
        <v>3.42</v>
      </c>
      <c r="C26" s="4">
        <f>IF('True_Odds_Calculator_3-way'!C27="","",'True_Odds_Calculator_3-way'!C27)</f>
        <v>6.42</v>
      </c>
      <c r="D26" s="9">
        <f t="shared" si="13"/>
        <v>0.57285789242356522</v>
      </c>
      <c r="E26" s="9">
        <f t="shared" si="14"/>
        <v>0.27950434095477156</v>
      </c>
      <c r="F26" s="9">
        <f t="shared" si="15"/>
        <v>0.14763776662166311</v>
      </c>
      <c r="G26" s="9">
        <f t="shared" si="16"/>
        <v>1.0651908944501374</v>
      </c>
      <c r="H26" s="9">
        <f t="shared" si="17"/>
        <v>1.7456336261150964</v>
      </c>
      <c r="I26" s="9">
        <f t="shared" si="18"/>
        <v>3.5777619645693326</v>
      </c>
      <c r="J26" s="9">
        <f t="shared" si="19"/>
        <v>6.7733346479197447</v>
      </c>
      <c r="K26" s="11">
        <f t="shared" si="20"/>
        <v>0.58823529411764708</v>
      </c>
      <c r="L26" s="11">
        <f t="shared" si="21"/>
        <v>0.29239766081871343</v>
      </c>
      <c r="M26" s="11">
        <f t="shared" si="22"/>
        <v>0.1557632398753894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-0.24598160847111972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0.22879567742274262</v>
      </c>
      <c r="Q26" s="11">
        <f>2*'OddsRatio_working_3-way'!K26*'OddsRatio_working_3-way'!L26*'OddsRatio_working_3-way'!M26</f>
        <v>5.3582125860127068E-2</v>
      </c>
      <c r="R26" s="11">
        <f t="shared" si="23"/>
        <v>0</v>
      </c>
      <c r="S26" s="11">
        <f t="shared" si="24"/>
        <v>-0.93013326827483178</v>
      </c>
      <c r="T26" s="11">
        <f t="shared" si="25"/>
        <v>-0.21782980521658818</v>
      </c>
      <c r="U26" s="11">
        <f>'OddsRatio_working_3-way'!S26-'OddsRatio_working_3-way'!R26^2/3</f>
        <v>-0.93013326827483178</v>
      </c>
      <c r="V26" s="11">
        <f>'OddsRatio_working_3-way'!S26*'OddsRatio_working_3-way'!R26/3-2*'OddsRatio_working_3-way'!R26^3/27-'OddsRatio_working_3-way'!T26</f>
        <v>0.21782980521658818</v>
      </c>
      <c r="W26" s="11">
        <f>'OddsRatio_working_3-way'!V26^2+4*'OddsRatio_working_3-way'!U26^3/27</f>
        <v>-7.1765411625478254E-2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0.17263779689437581</v>
      </c>
      <c r="Y26" s="11">
        <f>IF('OddsRatio_working_3-way'!W26&gt;=0,IF('OddsRatio_working_3-way'!V26+SQRT('OddsRatio_working_3-way'!W26)&gt;0,0,PI()),ACOS('OddsRatio_working_3-way'!V26/(2*'OddsRatio_working_3-way'!X26)))</f>
        <v>0.8881007124300484</v>
      </c>
      <c r="Z26" s="11">
        <f>'OddsRatio_working_3-way'!X26^(1/3)*COS('OddsRatio_working_3-way'!Y26/3)</f>
        <v>0.5325954472250688</v>
      </c>
      <c r="AA26" s="11">
        <f>'OddsRatio_working_3-way'!X26^(1/3)*COS(('OddsRatio_working_3-way'!Y26+2*PI())/3)</f>
        <v>-0.40697424711611957</v>
      </c>
      <c r="AB26" s="11">
        <f>'OddsRatio_working_3-way'!X26^(1/3)*COS(('OddsRatio_working_3-way'!Y26+4*PI())/3)</f>
        <v>-0.12562120010894937</v>
      </c>
      <c r="AC26" s="11">
        <f>'OddsRatio_working_3-way'!X26^(1/3)*SIN('OddsRatio_working_3-way'!Y26/3)</f>
        <v>0.16243925742691107</v>
      </c>
      <c r="AD26" s="11">
        <f>'OddsRatio_working_3-way'!X26^(1/3)*SIN(('OddsRatio_working_3-way'!Y26+2*PI())/3)</f>
        <v>0.38002155852338826</v>
      </c>
      <c r="AE26" s="11">
        <f>'OddsRatio_working_3-way'!X26^(1/3)*SIN(('OddsRatio_working_3-way'!Y26+4*PI())/3)</f>
        <v>-0.54246081595029949</v>
      </c>
      <c r="AF26" s="11">
        <f>-'OddsRatio_working_3-way'!U26/(3*'OddsRatio_working_3-way'!X26^(1/3))*COS(('OddsRatio_working_3-way'!Y26)/3)</f>
        <v>0.53259544722506857</v>
      </c>
      <c r="AG26" s="11">
        <f>-'OddsRatio_working_3-way'!U26/(3*'OddsRatio_working_3-way'!X26^(1/3))*COS(('OddsRatio_working_3-way'!Y26+2*PI())/3)</f>
        <v>-0.4069742471161194</v>
      </c>
      <c r="AH26" s="11">
        <f>-'OddsRatio_working_3-way'!U26/(3*'OddsRatio_working_3-way'!X26^(1/3))*COS(('OddsRatio_working_3-way'!Y26+4*PI())/3)</f>
        <v>-0.12562120010894934</v>
      </c>
      <c r="AI26" s="11">
        <f>'OddsRatio_working_3-way'!U26/(3*'OddsRatio_working_3-way'!X26^(1/3))*SIN(('OddsRatio_working_3-way'!Y26)/3)</f>
        <v>-0.16243925742691101</v>
      </c>
      <c r="AJ26" s="11">
        <f>'OddsRatio_working_3-way'!U26/(3*'OddsRatio_working_3-way'!X26^(1/3))*SIN(('OddsRatio_working_3-way'!Y26+2*PI())/3)</f>
        <v>-0.38002155852338809</v>
      </c>
      <c r="AK26" s="11">
        <f>'OddsRatio_working_3-way'!U26/(3*'OddsRatio_working_3-way'!X26^(1/3))*SIN(('OddsRatio_working_3-way'!Y26+4*PI())/3)</f>
        <v>0.54246081595029927</v>
      </c>
      <c r="AL26" s="11">
        <f>'OddsRatio_working_3-way'!Z26+'OddsRatio_working_3-way'!AF26</f>
        <v>1.0651908944501374</v>
      </c>
      <c r="AM26" s="11">
        <f>'OddsRatio_working_3-way'!AA26+'OddsRatio_working_3-way'!AG26</f>
        <v>-0.81394849423223903</v>
      </c>
      <c r="AN26" s="11">
        <f>'OddsRatio_working_3-way'!AB26+'OddsRatio_working_3-way'!AH26</f>
        <v>-0.25124240021789868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1.0651908944501374</v>
      </c>
      <c r="AS26" s="11">
        <f>IF(('OddsRatio_working_3-way'!X26=0),IF(Q26&gt;0,-Q26^(1/3),(-Q26)^(1/3)),'OddsRatio_working_3-way'!AM26-'OddsRatio_working_3-way'!R26/3)</f>
        <v>-0.81394849423223903</v>
      </c>
      <c r="AT26" s="11">
        <f>IF(('OddsRatio_working_3-way'!X26=0),IF(Q26&gt;0,-Q26^(1/3),(-Q26)^(1/3)),'OddsRatio_working_3-way'!AN26-'OddsRatio_working_3-way'!R26/3)</f>
        <v>-0.25124240021789868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2.86</v>
      </c>
      <c r="B27" s="4">
        <f>IF('True_Odds_Calculator_3-way'!B28="","",'True_Odds_Calculator_3-way'!B28)</f>
        <v>2.98</v>
      </c>
      <c r="C27" s="4">
        <f>IF('True_Odds_Calculator_3-way'!C28="","",'True_Odds_Calculator_3-way'!C28)</f>
        <v>2.88</v>
      </c>
      <c r="D27" s="9">
        <f t="shared" si="13"/>
        <v>0.33875060423634185</v>
      </c>
      <c r="E27" s="9">
        <f t="shared" si="14"/>
        <v>0.32489037431967638</v>
      </c>
      <c r="F27" s="9">
        <f t="shared" si="15"/>
        <v>0.33635902144398178</v>
      </c>
      <c r="G27" s="9">
        <f t="shared" si="16"/>
        <v>1.0494754057527491</v>
      </c>
      <c r="H27" s="9">
        <f t="shared" si="17"/>
        <v>2.9520242547001132</v>
      </c>
      <c r="I27" s="9">
        <f t="shared" si="18"/>
        <v>3.0779613033904432</v>
      </c>
      <c r="J27" s="9">
        <f t="shared" si="19"/>
        <v>2.9730137628151678</v>
      </c>
      <c r="K27" s="11">
        <f t="shared" si="20"/>
        <v>0.34965034965034969</v>
      </c>
      <c r="L27" s="11">
        <f t="shared" si="21"/>
        <v>0.33557046979865773</v>
      </c>
      <c r="M27" s="11">
        <f t="shared" si="22"/>
        <v>0.34722222222222221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-0.28207279297883314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0.23303504847129008</v>
      </c>
      <c r="Q27" s="11">
        <f>2*'OddsRatio_working_3-way'!K27*'OddsRatio_working_3-way'!L27*'OddsRatio_working_3-way'!M27</f>
        <v>8.148078617877276E-2</v>
      </c>
      <c r="R27" s="11">
        <f t="shared" si="23"/>
        <v>0</v>
      </c>
      <c r="S27" s="11">
        <f t="shared" si="24"/>
        <v>-0.82615216451867135</v>
      </c>
      <c r="T27" s="11">
        <f t="shared" si="25"/>
        <v>-0.28886439318834661</v>
      </c>
      <c r="U27" s="11">
        <f>'OddsRatio_working_3-way'!S27-'OddsRatio_working_3-way'!R27^2/3</f>
        <v>-0.82615216451867135</v>
      </c>
      <c r="V27" s="11">
        <f>'OddsRatio_working_3-way'!S27*'OddsRatio_working_3-way'!R27/3-2*'OddsRatio_working_3-way'!R27^3/27-'OddsRatio_working_3-way'!T27</f>
        <v>0.28886439318834661</v>
      </c>
      <c r="W27" s="11">
        <f>'OddsRatio_working_3-way'!V27^2+4*'OddsRatio_working_3-way'!U27^3/27</f>
        <v>-9.3879085211134861E-5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0.14451342215974514</v>
      </c>
      <c r="Y27" s="11">
        <f>IF('OddsRatio_working_3-way'!W27&gt;=0,IF('OddsRatio_working_3-way'!V27+SQRT('OddsRatio_working_3-way'!W27)&gt;0,0,PI()),ACOS('OddsRatio_working_3-way'!V27/(2*'OddsRatio_working_3-way'!X27)))</f>
        <v>3.3529541978506661E-2</v>
      </c>
      <c r="Z27" s="11">
        <f>'OddsRatio_working_3-way'!X27^(1/3)*COS('OddsRatio_working_3-way'!Y27/3)</f>
        <v>0.52473770287637456</v>
      </c>
      <c r="AA27" s="11">
        <f>'OddsRatio_working_3-way'!X27^(1/3)*COS(('OddsRatio_working_3-way'!Y27+2*PI())/3)</f>
        <v>-0.26744807526541603</v>
      </c>
      <c r="AB27" s="11">
        <f>'OddsRatio_working_3-way'!X27^(1/3)*COS(('OddsRatio_working_3-way'!Y27+4*PI())/3)</f>
        <v>-0.25728962761095858</v>
      </c>
      <c r="AC27" s="11">
        <f>'OddsRatio_working_3-way'!X27^(1/3)*SIN('OddsRatio_working_3-way'!Y27/3)</f>
        <v>5.8649824878498399E-3</v>
      </c>
      <c r="AD27" s="11">
        <f>'OddsRatio_working_3-way'!X27^(1/3)*SIN(('OddsRatio_working_3-way'!Y27+2*PI())/3)</f>
        <v>0.45150368977050609</v>
      </c>
      <c r="AE27" s="11">
        <f>'OddsRatio_working_3-way'!X27^(1/3)*SIN(('OddsRatio_working_3-way'!Y27+4*PI())/3)</f>
        <v>-0.45736867225835587</v>
      </c>
      <c r="AF27" s="11">
        <f>-'OddsRatio_working_3-way'!U27/(3*'OddsRatio_working_3-way'!X27^(1/3))*COS(('OddsRatio_working_3-way'!Y27)/3)</f>
        <v>0.52473770287637456</v>
      </c>
      <c r="AG27" s="11">
        <f>-'OddsRatio_working_3-way'!U27/(3*'OddsRatio_working_3-way'!X27^(1/3))*COS(('OddsRatio_working_3-way'!Y27+2*PI())/3)</f>
        <v>-0.26744807526541603</v>
      </c>
      <c r="AH27" s="11">
        <f>-'OddsRatio_working_3-way'!U27/(3*'OddsRatio_working_3-way'!X27^(1/3))*COS(('OddsRatio_working_3-way'!Y27+4*PI())/3)</f>
        <v>-0.25728962761095858</v>
      </c>
      <c r="AI27" s="11">
        <f>'OddsRatio_working_3-way'!U27/(3*'OddsRatio_working_3-way'!X27^(1/3))*SIN(('OddsRatio_working_3-way'!Y27)/3)</f>
        <v>-5.8649824878498399E-3</v>
      </c>
      <c r="AJ27" s="11">
        <f>'OddsRatio_working_3-way'!U27/(3*'OddsRatio_working_3-way'!X27^(1/3))*SIN(('OddsRatio_working_3-way'!Y27+2*PI())/3)</f>
        <v>-0.45150368977050609</v>
      </c>
      <c r="AK27" s="11">
        <f>'OddsRatio_working_3-way'!U27/(3*'OddsRatio_working_3-way'!X27^(1/3))*SIN(('OddsRatio_working_3-way'!Y27+4*PI())/3)</f>
        <v>0.45736867225835587</v>
      </c>
      <c r="AL27" s="11">
        <f>'OddsRatio_working_3-way'!Z27+'OddsRatio_working_3-way'!AF27</f>
        <v>1.0494754057527491</v>
      </c>
      <c r="AM27" s="11">
        <f>'OddsRatio_working_3-way'!AA27+'OddsRatio_working_3-way'!AG27</f>
        <v>-0.53489615053083206</v>
      </c>
      <c r="AN27" s="11">
        <f>'OddsRatio_working_3-way'!AB27+'OddsRatio_working_3-way'!AH27</f>
        <v>-0.51457925522191716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1.0494754057527491</v>
      </c>
      <c r="AS27" s="11">
        <f>IF(('OddsRatio_working_3-way'!X27=0),IF(Q27&gt;0,-Q27^(1/3),(-Q27)^(1/3)),'OddsRatio_working_3-way'!AM27-'OddsRatio_working_3-way'!R27/3)</f>
        <v>-0.53489615053083206</v>
      </c>
      <c r="AT27" s="11">
        <f>IF(('OddsRatio_working_3-way'!X27=0),IF(Q27&gt;0,-Q27^(1/3),(-Q27)^(1/3)),'OddsRatio_working_3-way'!AN27-'OddsRatio_working_3-way'!R27/3)</f>
        <v>-0.51457925522191716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2.73</v>
      </c>
      <c r="B28" s="4">
        <f>IF('True_Odds_Calculator_3-way'!B29="","",'True_Odds_Calculator_3-way'!B29)</f>
        <v>3.03</v>
      </c>
      <c r="C28" s="4">
        <f>IF('True_Odds_Calculator_3-way'!C29="","",'True_Odds_Calculator_3-way'!C29)</f>
        <v>2.97</v>
      </c>
      <c r="D28" s="9">
        <f t="shared" si="13"/>
        <v>0.35495484086423679</v>
      </c>
      <c r="E28" s="9">
        <f t="shared" si="14"/>
        <v>0.31924489194078742</v>
      </c>
      <c r="F28" s="9">
        <f t="shared" si="15"/>
        <v>0.32580026719497568</v>
      </c>
      <c r="G28" s="9">
        <f t="shared" si="16"/>
        <v>1.0504391842665175</v>
      </c>
      <c r="H28" s="9">
        <f t="shared" si="17"/>
        <v>2.8172597887810755</v>
      </c>
      <c r="I28" s="9">
        <f t="shared" si="18"/>
        <v>3.1323915440610306</v>
      </c>
      <c r="J28" s="9">
        <f t="shared" si="19"/>
        <v>3.0693651930050394</v>
      </c>
      <c r="K28" s="11">
        <f t="shared" si="20"/>
        <v>0.36630036630036628</v>
      </c>
      <c r="L28" s="11">
        <f t="shared" si="21"/>
        <v>0.33003300330033003</v>
      </c>
      <c r="M28" s="11">
        <f t="shared" si="22"/>
        <v>0.33670033670033667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-0.28160907258817047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0.23323455666689988</v>
      </c>
      <c r="Q28" s="11">
        <f>2*'OddsRatio_working_3-way'!K28*'OddsRatio_working_3-way'!L28*'OddsRatio_working_3-way'!M28</f>
        <v>8.1408222222303622E-2</v>
      </c>
      <c r="R28" s="11">
        <f t="shared" si="23"/>
        <v>0</v>
      </c>
      <c r="S28" s="11">
        <f t="shared" si="24"/>
        <v>-0.82822103181308282</v>
      </c>
      <c r="T28" s="11">
        <f t="shared" si="25"/>
        <v>-0.28908238457699226</v>
      </c>
      <c r="U28" s="11">
        <f>'OddsRatio_working_3-way'!S28-'OddsRatio_working_3-way'!R28^2/3</f>
        <v>-0.82822103181308282</v>
      </c>
      <c r="V28" s="11">
        <f>'OddsRatio_working_3-way'!S28*'OddsRatio_working_3-way'!R28/3-2*'OddsRatio_working_3-way'!R28^3/27-'OddsRatio_working_3-way'!T28</f>
        <v>0.28908238457699226</v>
      </c>
      <c r="W28" s="11">
        <f>'OddsRatio_working_3-way'!V28^2+4*'OddsRatio_working_3-way'!U28^3/27</f>
        <v>-5.9704618511630114E-4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0.1450566021057266</v>
      </c>
      <c r="Y28" s="11">
        <f>IF('OddsRatio_working_3-way'!W28&gt;=0,IF('OddsRatio_working_3-way'!V28+SQRT('OddsRatio_working_3-way'!W28)&gt;0,0,PI()),ACOS('OddsRatio_working_3-way'!V28/(2*'OddsRatio_working_3-way'!X28)))</f>
        <v>8.4324013315683066E-2</v>
      </c>
      <c r="Z28" s="11">
        <f>'OddsRatio_working_3-way'!X28^(1/3)*COS('OddsRatio_working_3-way'!Y28/3)</f>
        <v>0.52521959213325875</v>
      </c>
      <c r="AA28" s="11">
        <f>'OddsRatio_working_3-way'!X28^(1/3)*COS(('OddsRatio_working_3-way'!Y28+2*PI())/3)</f>
        <v>-0.27539818856923609</v>
      </c>
      <c r="AB28" s="11">
        <f>'OddsRatio_working_3-way'!X28^(1/3)*COS(('OddsRatio_working_3-way'!Y28+4*PI())/3)</f>
        <v>-0.24982140356402277</v>
      </c>
      <c r="AC28" s="11">
        <f>'OddsRatio_working_3-way'!X28^(1/3)*SIN('OddsRatio_working_3-way'!Y28/3)</f>
        <v>1.4766763707765231E-2</v>
      </c>
      <c r="AD28" s="11">
        <f>'OddsRatio_working_3-way'!X28^(1/3)*SIN(('OddsRatio_working_3-way'!Y28+2*PI())/3)</f>
        <v>0.44747012749882098</v>
      </c>
      <c r="AE28" s="11">
        <f>'OddsRatio_working_3-way'!X28^(1/3)*SIN(('OddsRatio_working_3-way'!Y28+4*PI())/3)</f>
        <v>-0.46223689120658606</v>
      </c>
      <c r="AF28" s="11">
        <f>-'OddsRatio_working_3-way'!U28/(3*'OddsRatio_working_3-way'!X28^(1/3))*COS(('OddsRatio_working_3-way'!Y28)/3)</f>
        <v>0.52521959213325875</v>
      </c>
      <c r="AG28" s="11">
        <f>-'OddsRatio_working_3-way'!U28/(3*'OddsRatio_working_3-way'!X28^(1/3))*COS(('OddsRatio_working_3-way'!Y28+2*PI())/3)</f>
        <v>-0.27539818856923609</v>
      </c>
      <c r="AH28" s="11">
        <f>-'OddsRatio_working_3-way'!U28/(3*'OddsRatio_working_3-way'!X28^(1/3))*COS(('OddsRatio_working_3-way'!Y28+4*PI())/3)</f>
        <v>-0.24982140356402277</v>
      </c>
      <c r="AI28" s="11">
        <f>'OddsRatio_working_3-way'!U28/(3*'OddsRatio_working_3-way'!X28^(1/3))*SIN(('OddsRatio_working_3-way'!Y28)/3)</f>
        <v>-1.4766763707765231E-2</v>
      </c>
      <c r="AJ28" s="11">
        <f>'OddsRatio_working_3-way'!U28/(3*'OddsRatio_working_3-way'!X28^(1/3))*SIN(('OddsRatio_working_3-way'!Y28+2*PI())/3)</f>
        <v>-0.44747012749882098</v>
      </c>
      <c r="AK28" s="11">
        <f>'OddsRatio_working_3-way'!U28/(3*'OddsRatio_working_3-way'!X28^(1/3))*SIN(('OddsRatio_working_3-way'!Y28+4*PI())/3)</f>
        <v>0.46223689120658606</v>
      </c>
      <c r="AL28" s="11">
        <f>'OddsRatio_working_3-way'!Z28+'OddsRatio_working_3-way'!AF28</f>
        <v>1.0504391842665175</v>
      </c>
      <c r="AM28" s="11">
        <f>'OddsRatio_working_3-way'!AA28+'OddsRatio_working_3-way'!AG28</f>
        <v>-0.55079637713847218</v>
      </c>
      <c r="AN28" s="11">
        <f>'OddsRatio_working_3-way'!AB28+'OddsRatio_working_3-way'!AH28</f>
        <v>-0.49964280712804554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1.0504391842665175</v>
      </c>
      <c r="AS28" s="11">
        <f>IF(('OddsRatio_working_3-way'!X28=0),IF(Q28&gt;0,-Q28^(1/3),(-Q28)^(1/3)),'OddsRatio_working_3-way'!AM28-'OddsRatio_working_3-way'!R28/3)</f>
        <v>-0.55079637713847218</v>
      </c>
      <c r="AT28" s="11">
        <f>IF(('OddsRatio_working_3-way'!X28=0),IF(Q28&gt;0,-Q28^(1/3),(-Q28)^(1/3)),'OddsRatio_working_3-way'!AN28-'OddsRatio_working_3-way'!R28/3)</f>
        <v>-0.49964280712804554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2.62</v>
      </c>
      <c r="B29" s="4">
        <f>IF('True_Odds_Calculator_3-way'!B30="","",'True_Odds_Calculator_3-way'!B30)</f>
        <v>3.12</v>
      </c>
      <c r="C29" s="4">
        <f>IF('True_Odds_Calculator_3-way'!C30="","",'True_Odds_Calculator_3-way'!C30)</f>
        <v>3.07</v>
      </c>
      <c r="D29" s="9">
        <f t="shared" si="13"/>
        <v>0.37187751862552992</v>
      </c>
      <c r="E29" s="9">
        <f t="shared" si="14"/>
        <v>0.31149043654858177</v>
      </c>
      <c r="F29" s="9">
        <f t="shared" si="15"/>
        <v>0.31663204482588853</v>
      </c>
      <c r="G29" s="9">
        <f t="shared" si="16"/>
        <v>1.0426280357237652</v>
      </c>
      <c r="H29" s="9">
        <f t="shared" si="17"/>
        <v>2.6890574178724997</v>
      </c>
      <c r="I29" s="9">
        <f t="shared" si="18"/>
        <v>3.2103714357343822</v>
      </c>
      <c r="J29" s="9">
        <f t="shared" si="19"/>
        <v>3.1582400339481933</v>
      </c>
      <c r="K29" s="11">
        <f t="shared" si="20"/>
        <v>0.38167938931297707</v>
      </c>
      <c r="L29" s="11">
        <f t="shared" si="21"/>
        <v>0.32051282051282048</v>
      </c>
      <c r="M29" s="11">
        <f t="shared" si="22"/>
        <v>0.32573289902280134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-0.28328720537239338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0.23151645910678162</v>
      </c>
      <c r="Q29" s="11">
        <f>2*'OddsRatio_working_3-way'!K29*'OddsRatio_working_3-way'!L29*'OddsRatio_working_3-way'!M29</f>
        <v>7.9695855114210526E-2</v>
      </c>
      <c r="R29" s="11">
        <f t="shared" si="23"/>
        <v>0</v>
      </c>
      <c r="S29" s="11">
        <f t="shared" si="24"/>
        <v>-0.81724996652229009</v>
      </c>
      <c r="T29" s="11">
        <f t="shared" si="25"/>
        <v>-0.28132528968065057</v>
      </c>
      <c r="U29" s="11">
        <f>'OddsRatio_working_3-way'!S29-'OddsRatio_working_3-way'!R29^2/3</f>
        <v>-0.81724996652229009</v>
      </c>
      <c r="V29" s="11">
        <f>'OddsRatio_working_3-way'!S29*'OddsRatio_working_3-way'!R29/3-2*'OddsRatio_working_3-way'!R29^3/27-'OddsRatio_working_3-way'!T29</f>
        <v>0.28132528968065057</v>
      </c>
      <c r="W29" s="11">
        <f>'OddsRatio_working_3-way'!V29^2+4*'OddsRatio_working_3-way'!U29^3/27</f>
        <v>-1.7211504044810366E-3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0.14218392052055587</v>
      </c>
      <c r="Y29" s="11">
        <f>IF('OddsRatio_working_3-way'!W29&gt;=0,IF('OddsRatio_working_3-way'!V29+SQRT('OddsRatio_working_3-way'!W29)&gt;0,0,PI()),ACOS('OddsRatio_working_3-way'!V29/(2*'OddsRatio_working_3-way'!X29)))</f>
        <v>0.14641369493998102</v>
      </c>
      <c r="Z29" s="11">
        <f>'OddsRatio_working_3-way'!X29^(1/3)*COS('OddsRatio_working_3-way'!Y29/3)</f>
        <v>0.52131401786188269</v>
      </c>
      <c r="AA29" s="11">
        <f>'OddsRatio_working_3-way'!X29^(1/3)*COS(('OddsRatio_working_3-way'!Y29+2*PI())/3)</f>
        <v>-0.28270837433306717</v>
      </c>
      <c r="AB29" s="11">
        <f>'OddsRatio_working_3-way'!X29^(1/3)*COS(('OddsRatio_working_3-way'!Y29+4*PI())/3)</f>
        <v>-0.23860564352881569</v>
      </c>
      <c r="AC29" s="11">
        <f>'OddsRatio_working_3-way'!X29^(1/3)*SIN('OddsRatio_working_3-way'!Y29/3)</f>
        <v>2.54627235018322E-2</v>
      </c>
      <c r="AD29" s="11">
        <f>'OddsRatio_working_3-way'!X29^(1/3)*SIN(('OddsRatio_working_3-way'!Y29+2*PI())/3)</f>
        <v>0.43873982106640896</v>
      </c>
      <c r="AE29" s="11">
        <f>'OddsRatio_working_3-way'!X29^(1/3)*SIN(('OddsRatio_working_3-way'!Y29+4*PI())/3)</f>
        <v>-0.46420254456824112</v>
      </c>
      <c r="AF29" s="11">
        <f>-'OddsRatio_working_3-way'!U29/(3*'OddsRatio_working_3-way'!X29^(1/3))*COS(('OddsRatio_working_3-way'!Y29)/3)</f>
        <v>0.52131401786188247</v>
      </c>
      <c r="AG29" s="11">
        <f>-'OddsRatio_working_3-way'!U29/(3*'OddsRatio_working_3-way'!X29^(1/3))*COS(('OddsRatio_working_3-way'!Y29+2*PI())/3)</f>
        <v>-0.282708374333067</v>
      </c>
      <c r="AH29" s="11">
        <f>-'OddsRatio_working_3-way'!U29/(3*'OddsRatio_working_3-way'!X29^(1/3))*COS(('OddsRatio_working_3-way'!Y29+4*PI())/3)</f>
        <v>-0.23860564352881558</v>
      </c>
      <c r="AI29" s="11">
        <f>'OddsRatio_working_3-way'!U29/(3*'OddsRatio_working_3-way'!X29^(1/3))*SIN(('OddsRatio_working_3-way'!Y29)/3)</f>
        <v>-2.5462723501832187E-2</v>
      </c>
      <c r="AJ29" s="11">
        <f>'OddsRatio_working_3-way'!U29/(3*'OddsRatio_working_3-way'!X29^(1/3))*SIN(('OddsRatio_working_3-way'!Y29+2*PI())/3)</f>
        <v>-0.43873982106640874</v>
      </c>
      <c r="AK29" s="11">
        <f>'OddsRatio_working_3-way'!U29/(3*'OddsRatio_working_3-way'!X29^(1/3))*SIN(('OddsRatio_working_3-way'!Y29+4*PI())/3)</f>
        <v>0.46420254456824089</v>
      </c>
      <c r="AL29" s="11">
        <f>'OddsRatio_working_3-way'!Z29+'OddsRatio_working_3-way'!AF29</f>
        <v>1.0426280357237652</v>
      </c>
      <c r="AM29" s="11">
        <f>'OddsRatio_working_3-way'!AA29+'OddsRatio_working_3-way'!AG29</f>
        <v>-0.56541674866613412</v>
      </c>
      <c r="AN29" s="11">
        <f>'OddsRatio_working_3-way'!AB29+'OddsRatio_working_3-way'!AH29</f>
        <v>-0.47721128705763127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1.0426280357237652</v>
      </c>
      <c r="AS29" s="11">
        <f>IF(('OddsRatio_working_3-way'!X29=0),IF(Q29&gt;0,-Q29^(1/3),(-Q29)^(1/3)),'OddsRatio_working_3-way'!AM29-'OddsRatio_working_3-way'!R29/3)</f>
        <v>-0.56541674866613412</v>
      </c>
      <c r="AT29" s="11">
        <f>IF(('OddsRatio_working_3-way'!X29=0),IF(Q29&gt;0,-Q29^(1/3),(-Q29)^(1/3)),'OddsRatio_working_3-way'!AN29-'OddsRatio_working_3-way'!R29/3)</f>
        <v>-0.47721128705763127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1.47</v>
      </c>
      <c r="B30" s="4">
        <f>IF('True_Odds_Calculator_3-way'!B31="","",'True_Odds_Calculator_3-way'!B31)</f>
        <v>4.6100000000000003</v>
      </c>
      <c r="C30" s="4">
        <f>IF('True_Odds_Calculator_3-way'!C31="","",'True_Odds_Calculator_3-way'!C31)</f>
        <v>7.54</v>
      </c>
      <c r="D30" s="9">
        <f t="shared" si="13"/>
        <v>0.66714642708572092</v>
      </c>
      <c r="E30" s="9">
        <f t="shared" si="14"/>
        <v>0.20694763286975065</v>
      </c>
      <c r="F30" s="9">
        <f t="shared" si="15"/>
        <v>0.12590594004452843</v>
      </c>
      <c r="G30" s="9">
        <f t="shared" si="16"/>
        <v>1.0615347134520161</v>
      </c>
      <c r="H30" s="9">
        <f t="shared" si="17"/>
        <v>1.4989213153224474</v>
      </c>
      <c r="I30" s="9">
        <f t="shared" si="18"/>
        <v>4.8321403155617784</v>
      </c>
      <c r="J30" s="9">
        <f t="shared" si="19"/>
        <v>7.942437025976183</v>
      </c>
      <c r="K30" s="11">
        <f t="shared" si="20"/>
        <v>0.68027210884353739</v>
      </c>
      <c r="L30" s="11">
        <f t="shared" si="21"/>
        <v>0.21691973969631234</v>
      </c>
      <c r="M30" s="11">
        <f t="shared" si="22"/>
        <v>0.13262599469496023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-0.2171666850828663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0.20784276471741073</v>
      </c>
      <c r="Q30" s="11">
        <f>2*'OddsRatio_working_3-way'!K30*'OddsRatio_working_3-way'!L30*'OddsRatio_working_3-way'!M30</f>
        <v>3.914176360026568E-2</v>
      </c>
      <c r="R30" s="11">
        <f t="shared" si="23"/>
        <v>0</v>
      </c>
      <c r="S30" s="11">
        <f t="shared" si="24"/>
        <v>-0.95706560441396549</v>
      </c>
      <c r="T30" s="11">
        <f t="shared" si="25"/>
        <v>-0.1802383435807845</v>
      </c>
      <c r="U30" s="11">
        <f>'OddsRatio_working_3-way'!S30-'OddsRatio_working_3-way'!R30^2/3</f>
        <v>-0.95706560441396549</v>
      </c>
      <c r="V30" s="11">
        <f>'OddsRatio_working_3-way'!S30*'OddsRatio_working_3-way'!R30/3-2*'OddsRatio_working_3-way'!R30^3/27-'OddsRatio_working_3-way'!T30</f>
        <v>0.1802383435807845</v>
      </c>
      <c r="W30" s="11">
        <f>'OddsRatio_working_3-way'!V30^2+4*'OddsRatio_working_3-way'!U30^3/27</f>
        <v>-9.7387881216983857E-2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0.18018999813650088</v>
      </c>
      <c r="Y30" s="11">
        <f>IF('OddsRatio_working_3-way'!W30&gt;=0,IF('OddsRatio_working_3-way'!V30+SQRT('OddsRatio_working_3-way'!W30)&gt;0,0,PI()),ACOS('OddsRatio_working_3-way'!V30/(2*'OddsRatio_working_3-way'!X30)))</f>
        <v>1.0470426396924171</v>
      </c>
      <c r="Z30" s="11">
        <f>'OddsRatio_working_3-way'!X30^(1/3)*COS('OddsRatio_working_3-way'!Y30/3)</f>
        <v>0.53076735672600805</v>
      </c>
      <c r="AA30" s="11">
        <f>'OddsRatio_working_3-way'!X30^(1/3)*COS(('OddsRatio_working_3-way'!Y30+2*PI())/3)</f>
        <v>-0.43265863428604778</v>
      </c>
      <c r="AB30" s="11">
        <f>'OddsRatio_working_3-way'!X30^(1/3)*COS(('OddsRatio_working_3-way'!Y30+4*PI())/3)</f>
        <v>-9.8108722439960425E-2</v>
      </c>
      <c r="AC30" s="11">
        <f>'OddsRatio_working_3-way'!X30^(1/3)*SIN('OddsRatio_working_3-way'!Y30/3)</f>
        <v>0.19315248166170423</v>
      </c>
      <c r="AD30" s="11">
        <f>'OddsRatio_working_3-way'!X30^(1/3)*SIN(('OddsRatio_working_3-way'!Y30+2*PI())/3)</f>
        <v>0.36308177359338828</v>
      </c>
      <c r="AE30" s="11">
        <f>'OddsRatio_working_3-way'!X30^(1/3)*SIN(('OddsRatio_working_3-way'!Y30+4*PI())/3)</f>
        <v>-0.5562342552550924</v>
      </c>
      <c r="AF30" s="11">
        <f>-'OddsRatio_working_3-way'!U30/(3*'OddsRatio_working_3-way'!X30^(1/3))*COS(('OddsRatio_working_3-way'!Y30)/3)</f>
        <v>0.53076735672600805</v>
      </c>
      <c r="AG30" s="11">
        <f>-'OddsRatio_working_3-way'!U30/(3*'OddsRatio_working_3-way'!X30^(1/3))*COS(('OddsRatio_working_3-way'!Y30+2*PI())/3)</f>
        <v>-0.43265863428604778</v>
      </c>
      <c r="AH30" s="11">
        <f>-'OddsRatio_working_3-way'!U30/(3*'OddsRatio_working_3-way'!X30^(1/3))*COS(('OddsRatio_working_3-way'!Y30+4*PI())/3)</f>
        <v>-9.8108722439960425E-2</v>
      </c>
      <c r="AI30" s="11">
        <f>'OddsRatio_working_3-way'!U30/(3*'OddsRatio_working_3-way'!X30^(1/3))*SIN(('OddsRatio_working_3-way'!Y30)/3)</f>
        <v>-0.19315248166170423</v>
      </c>
      <c r="AJ30" s="11">
        <f>'OddsRatio_working_3-way'!U30/(3*'OddsRatio_working_3-way'!X30^(1/3))*SIN(('OddsRatio_working_3-way'!Y30+2*PI())/3)</f>
        <v>-0.36308177359338828</v>
      </c>
      <c r="AK30" s="11">
        <f>'OddsRatio_working_3-way'!U30/(3*'OddsRatio_working_3-way'!X30^(1/3))*SIN(('OddsRatio_working_3-way'!Y30+4*PI())/3)</f>
        <v>0.5562342552550924</v>
      </c>
      <c r="AL30" s="11">
        <f>'OddsRatio_working_3-way'!Z30+'OddsRatio_working_3-way'!AF30</f>
        <v>1.0615347134520161</v>
      </c>
      <c r="AM30" s="11">
        <f>'OddsRatio_working_3-way'!AA30+'OddsRatio_working_3-way'!AG30</f>
        <v>-0.86531726857209557</v>
      </c>
      <c r="AN30" s="11">
        <f>'OddsRatio_working_3-way'!AB30+'OddsRatio_working_3-way'!AH30</f>
        <v>-0.19621744487992085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1.0615347134520161</v>
      </c>
      <c r="AS30" s="11">
        <f>IF(('OddsRatio_working_3-way'!X30=0),IF(Q30&gt;0,-Q30^(1/3),(-Q30)^(1/3)),'OddsRatio_working_3-way'!AM30-'OddsRatio_working_3-way'!R30/3)</f>
        <v>-0.86531726857209557</v>
      </c>
      <c r="AT30" s="11">
        <f>IF(('OddsRatio_working_3-way'!X30=0),IF(Q30&gt;0,-Q30^(1/3),(-Q30)^(1/3)),'OddsRatio_working_3-way'!AN30-'OddsRatio_working_3-way'!R30/3)</f>
        <v>-0.19621744487992085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3.01</v>
      </c>
      <c r="B31" s="4">
        <f>IF('True_Odds_Calculator_3-way'!B32="","",'True_Odds_Calculator_3-way'!B32)</f>
        <v>3.31</v>
      </c>
      <c r="C31" s="4">
        <f>IF('True_Odds_Calculator_3-way'!C32="","",'True_Odds_Calculator_3-way'!C32)</f>
        <v>2.54</v>
      </c>
      <c r="D31" s="9">
        <f t="shared" si="13"/>
        <v>0.32296484544928633</v>
      </c>
      <c r="E31" s="9">
        <f t="shared" si="14"/>
        <v>0.29332440732309412</v>
      </c>
      <c r="F31" s="9">
        <f t="shared" si="15"/>
        <v>0.38371074722761961</v>
      </c>
      <c r="G31" s="9">
        <f t="shared" si="16"/>
        <v>1.0429414066898097</v>
      </c>
      <c r="H31" s="9">
        <f t="shared" si="17"/>
        <v>3.0963122274465174</v>
      </c>
      <c r="I31" s="9">
        <f t="shared" si="18"/>
        <v>3.4091946494534606</v>
      </c>
      <c r="J31" s="9">
        <f t="shared" si="19"/>
        <v>2.6061297663023071</v>
      </c>
      <c r="K31" s="11">
        <f t="shared" si="20"/>
        <v>0.33222591362126247</v>
      </c>
      <c r="L31" s="11">
        <f t="shared" si="21"/>
        <v>0.30211480362537763</v>
      </c>
      <c r="M31" s="11">
        <f t="shared" si="22"/>
        <v>0.39370078740157477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-0.28255340948256558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0.23156312936467849</v>
      </c>
      <c r="Q31" s="11">
        <f>2*'OddsRatio_working_3-way'!K31*'OddsRatio_working_3-way'!L31*'OddsRatio_working_3-way'!M31</f>
        <v>7.903178476610187E-2</v>
      </c>
      <c r="R31" s="11">
        <f t="shared" si="23"/>
        <v>0</v>
      </c>
      <c r="S31" s="11">
        <f t="shared" si="24"/>
        <v>-0.81953755146234275</v>
      </c>
      <c r="T31" s="11">
        <f t="shared" si="25"/>
        <v>-0.27970564896325689</v>
      </c>
      <c r="U31" s="11">
        <f>'OddsRatio_working_3-way'!S31-'OddsRatio_working_3-way'!R31^2/3</f>
        <v>-0.81953755146234275</v>
      </c>
      <c r="V31" s="11">
        <f>'OddsRatio_working_3-way'!S31*'OddsRatio_working_3-way'!R31/3-2*'OddsRatio_working_3-way'!R31^3/27-'OddsRatio_working_3-way'!T31</f>
        <v>0.27970564896325689</v>
      </c>
      <c r="W31" s="11">
        <f>'OddsRatio_working_3-way'!V31^2+4*'OddsRatio_working_3-way'!U31^3/27</f>
        <v>-3.3107758348163568E-3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0.14278132396848428</v>
      </c>
      <c r="Y31" s="11">
        <f>IF('OddsRatio_working_3-way'!W31&gt;=0,IF('OddsRatio_working_3-way'!V31+SQRT('OddsRatio_working_3-way'!W31)&gt;0,0,PI()),ACOS('OddsRatio_working_3-way'!V31/(2*'OddsRatio_working_3-way'!X31)))</f>
        <v>0.20288361481162664</v>
      </c>
      <c r="Z31" s="11">
        <f>'OddsRatio_working_3-way'!X31^(1/3)*COS('OddsRatio_working_3-way'!Y31/3)</f>
        <v>0.52147070334490486</v>
      </c>
      <c r="AA31" s="11">
        <f>'OddsRatio_working_3-way'!X31^(1/3)*COS(('OddsRatio_working_3-way'!Y31+2*PI())/3)</f>
        <v>-0.29132320923576271</v>
      </c>
      <c r="AB31" s="11">
        <f>'OddsRatio_working_3-way'!X31^(1/3)*COS(('OddsRatio_working_3-way'!Y31+4*PI())/3)</f>
        <v>-0.23014749410914201</v>
      </c>
      <c r="AC31" s="11">
        <f>'OddsRatio_working_3-way'!X31^(1/3)*SIN('OddsRatio_working_3-way'!Y31/3)</f>
        <v>3.5319815596222381E-2</v>
      </c>
      <c r="AD31" s="11">
        <f>'OddsRatio_working_3-way'!X31^(1/3)*SIN(('OddsRatio_working_3-way'!Y31+2*PI())/3)</f>
        <v>0.43394696862791532</v>
      </c>
      <c r="AE31" s="11">
        <f>'OddsRatio_working_3-way'!X31^(1/3)*SIN(('OddsRatio_working_3-way'!Y31+4*PI())/3)</f>
        <v>-0.46926678422413765</v>
      </c>
      <c r="AF31" s="11">
        <f>-'OddsRatio_working_3-way'!U31/(3*'OddsRatio_working_3-way'!X31^(1/3))*COS(('OddsRatio_working_3-way'!Y31)/3)</f>
        <v>0.52147070334490486</v>
      </c>
      <c r="AG31" s="11">
        <f>-'OddsRatio_working_3-way'!U31/(3*'OddsRatio_working_3-way'!X31^(1/3))*COS(('OddsRatio_working_3-way'!Y31+2*PI())/3)</f>
        <v>-0.29132320923576271</v>
      </c>
      <c r="AH31" s="11">
        <f>-'OddsRatio_working_3-way'!U31/(3*'OddsRatio_working_3-way'!X31^(1/3))*COS(('OddsRatio_working_3-way'!Y31+4*PI())/3)</f>
        <v>-0.23014749410914201</v>
      </c>
      <c r="AI31" s="11">
        <f>'OddsRatio_working_3-way'!U31/(3*'OddsRatio_working_3-way'!X31^(1/3))*SIN(('OddsRatio_working_3-way'!Y31)/3)</f>
        <v>-3.5319815596222381E-2</v>
      </c>
      <c r="AJ31" s="11">
        <f>'OddsRatio_working_3-way'!U31/(3*'OddsRatio_working_3-way'!X31^(1/3))*SIN(('OddsRatio_working_3-way'!Y31+2*PI())/3)</f>
        <v>-0.43394696862791532</v>
      </c>
      <c r="AK31" s="11">
        <f>'OddsRatio_working_3-way'!U31/(3*'OddsRatio_working_3-way'!X31^(1/3))*SIN(('OddsRatio_working_3-way'!Y31+4*PI())/3)</f>
        <v>0.46926678422413765</v>
      </c>
      <c r="AL31" s="11">
        <f>'OddsRatio_working_3-way'!Z31+'OddsRatio_working_3-way'!AF31</f>
        <v>1.0429414066898097</v>
      </c>
      <c r="AM31" s="11">
        <f>'OddsRatio_working_3-way'!AA31+'OddsRatio_working_3-way'!AG31</f>
        <v>-0.58264641847152543</v>
      </c>
      <c r="AN31" s="11">
        <f>'OddsRatio_working_3-way'!AB31+'OddsRatio_working_3-way'!AH31</f>
        <v>-0.46029498821828402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1.0429414066898097</v>
      </c>
      <c r="AS31" s="11">
        <f>IF(('OddsRatio_working_3-way'!X31=0),IF(Q31&gt;0,-Q31^(1/3),(-Q31)^(1/3)),'OddsRatio_working_3-way'!AM31-'OddsRatio_working_3-way'!R31/3)</f>
        <v>-0.58264641847152543</v>
      </c>
      <c r="AT31" s="11">
        <f>IF(('OddsRatio_working_3-way'!X31=0),IF(Q31&gt;0,-Q31^(1/3),(-Q31)^(1/3)),'OddsRatio_working_3-way'!AN31-'OddsRatio_working_3-way'!R31/3)</f>
        <v>-0.46029498821828402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2.67</v>
      </c>
      <c r="B32" s="4">
        <f>IF('True_Odds_Calculator_3-way'!B33="","",'True_Odds_Calculator_3-way'!B33)</f>
        <v>3.29</v>
      </c>
      <c r="C32" s="4">
        <f>IF('True_Odds_Calculator_3-way'!C33="","",'True_Odds_Calculator_3-way'!C33)</f>
        <v>2.87</v>
      </c>
      <c r="D32" s="9">
        <f t="shared" si="13"/>
        <v>0.36514946323890307</v>
      </c>
      <c r="E32" s="9">
        <f t="shared" si="14"/>
        <v>0.29550176233574565</v>
      </c>
      <c r="F32" s="9">
        <f t="shared" si="15"/>
        <v>0.3393487744253515</v>
      </c>
      <c r="G32" s="9">
        <f t="shared" si="16"/>
        <v>1.0410805992720729</v>
      </c>
      <c r="H32" s="9">
        <f t="shared" si="17"/>
        <v>2.7386046007843614</v>
      </c>
      <c r="I32" s="9">
        <f t="shared" si="18"/>
        <v>3.3840745723330463</v>
      </c>
      <c r="J32" s="9">
        <f t="shared" si="19"/>
        <v>2.9468207206387769</v>
      </c>
      <c r="K32" s="11">
        <f t="shared" si="20"/>
        <v>0.37453183520599254</v>
      </c>
      <c r="L32" s="11">
        <f t="shared" si="21"/>
        <v>0.303951367781155</v>
      </c>
      <c r="M32" s="11">
        <f t="shared" si="22"/>
        <v>0.34843205574912889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-0.28366418373673563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0.23124880582601021</v>
      </c>
      <c r="Q32" s="11">
        <f>2*'OddsRatio_working_3-way'!K32*'OddsRatio_working_3-way'!L32*'OddsRatio_working_3-way'!M32</f>
        <v>7.9330636647001782E-2</v>
      </c>
      <c r="R32" s="11">
        <f t="shared" si="23"/>
        <v>0</v>
      </c>
      <c r="S32" s="11">
        <f t="shared" si="24"/>
        <v>-0.81522031713608467</v>
      </c>
      <c r="T32" s="11">
        <f t="shared" si="25"/>
        <v>-0.27966391668476315</v>
      </c>
      <c r="U32" s="11">
        <f>'OddsRatio_working_3-way'!S32-'OddsRatio_working_3-way'!R32^2/3</f>
        <v>-0.81522031713608467</v>
      </c>
      <c r="V32" s="11">
        <f>'OddsRatio_working_3-way'!S32*'OddsRatio_working_3-way'!R32/3-2*'OddsRatio_working_3-way'!R32^3/27-'OddsRatio_working_3-way'!T32</f>
        <v>0.27966391668476315</v>
      </c>
      <c r="W32" s="11">
        <f>'OddsRatio_working_3-way'!V32^2+4*'OddsRatio_working_3-way'!U32^3/27</f>
        <v>-2.0521698733175081E-3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0.14165457649576632</v>
      </c>
      <c r="Y32" s="11">
        <f>IF('OddsRatio_working_3-way'!W32&gt;=0,IF('OddsRatio_working_3-way'!V32+SQRT('OddsRatio_working_3-way'!W32)&gt;0,0,PI()),ACOS('OddsRatio_working_3-way'!V32/(2*'OddsRatio_working_3-way'!X32)))</f>
        <v>0.16058844770401604</v>
      </c>
      <c r="Z32" s="11">
        <f>'OddsRatio_working_3-way'!X32^(1/3)*COS('OddsRatio_working_3-way'!Y32/3)</f>
        <v>0.52054029963603654</v>
      </c>
      <c r="AA32" s="11">
        <f>'OddsRatio_working_3-way'!X32^(1/3)*COS(('OddsRatio_working_3-way'!Y32+2*PI())/3)</f>
        <v>-0.28442437564167389</v>
      </c>
      <c r="AB32" s="11">
        <f>'OddsRatio_working_3-way'!X32^(1/3)*COS(('OddsRatio_working_3-way'!Y32+4*PI())/3)</f>
        <v>-0.23611592399436246</v>
      </c>
      <c r="AC32" s="11">
        <f>'OddsRatio_working_3-way'!X32^(1/3)*SIN('OddsRatio_working_3-way'!Y32/3)</f>
        <v>2.7890897562709242E-2</v>
      </c>
      <c r="AD32" s="11">
        <f>'OddsRatio_working_3-way'!X32^(1/3)*SIN(('OddsRatio_working_3-way'!Y32+2*PI())/3)</f>
        <v>0.43685567439701672</v>
      </c>
      <c r="AE32" s="11">
        <f>'OddsRatio_working_3-way'!X32^(1/3)*SIN(('OddsRatio_working_3-way'!Y32+4*PI())/3)</f>
        <v>-0.46474657195972602</v>
      </c>
      <c r="AF32" s="11">
        <f>-'OddsRatio_working_3-way'!U32/(3*'OddsRatio_working_3-way'!X32^(1/3))*COS(('OddsRatio_working_3-way'!Y32)/3)</f>
        <v>0.52054029963603643</v>
      </c>
      <c r="AG32" s="11">
        <f>-'OddsRatio_working_3-way'!U32/(3*'OddsRatio_working_3-way'!X32^(1/3))*COS(('OddsRatio_working_3-way'!Y32+2*PI())/3)</f>
        <v>-0.28442437564167383</v>
      </c>
      <c r="AH32" s="11">
        <f>-'OddsRatio_working_3-way'!U32/(3*'OddsRatio_working_3-way'!X32^(1/3))*COS(('OddsRatio_working_3-way'!Y32+4*PI())/3)</f>
        <v>-0.2361159239943624</v>
      </c>
      <c r="AI32" s="11">
        <f>'OddsRatio_working_3-way'!U32/(3*'OddsRatio_working_3-way'!X32^(1/3))*SIN(('OddsRatio_working_3-way'!Y32)/3)</f>
        <v>-2.7890897562709235E-2</v>
      </c>
      <c r="AJ32" s="11">
        <f>'OddsRatio_working_3-way'!U32/(3*'OddsRatio_working_3-way'!X32^(1/3))*SIN(('OddsRatio_working_3-way'!Y32+2*PI())/3)</f>
        <v>-0.43685567439701661</v>
      </c>
      <c r="AK32" s="11">
        <f>'OddsRatio_working_3-way'!U32/(3*'OddsRatio_working_3-way'!X32^(1/3))*SIN(('OddsRatio_working_3-way'!Y32+4*PI())/3)</f>
        <v>0.46474657195972591</v>
      </c>
      <c r="AL32" s="11">
        <f>'OddsRatio_working_3-way'!Z32+'OddsRatio_working_3-way'!AF32</f>
        <v>1.0410805992720729</v>
      </c>
      <c r="AM32" s="11">
        <f>'OddsRatio_working_3-way'!AA32+'OddsRatio_working_3-way'!AG32</f>
        <v>-0.56884875128334778</v>
      </c>
      <c r="AN32" s="11">
        <f>'OddsRatio_working_3-way'!AB32+'OddsRatio_working_3-way'!AH32</f>
        <v>-0.47223184798872486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1.0410805992720729</v>
      </c>
      <c r="AS32" s="11">
        <f>IF(('OddsRatio_working_3-way'!X32=0),IF(Q32&gt;0,-Q32^(1/3),(-Q32)^(1/3)),'OddsRatio_working_3-way'!AM32-'OddsRatio_working_3-way'!R32/3)</f>
        <v>-0.56884875128334778</v>
      </c>
      <c r="AT32" s="11">
        <f>IF(('OddsRatio_working_3-way'!X32=0),IF(Q32&gt;0,-Q32^(1/3),(-Q32)^(1/3)),'OddsRatio_working_3-way'!AN32-'OddsRatio_working_3-way'!R32/3)</f>
        <v>-0.47223184798872486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1.99</v>
      </c>
      <c r="B33" s="4">
        <f>IF('True_Odds_Calculator_3-way'!B34="","",'True_Odds_Calculator_3-way'!B34)</f>
        <v>3.7</v>
      </c>
      <c r="C33" s="4">
        <f>IF('True_Odds_Calculator_3-way'!C34="","",'True_Odds_Calculator_3-way'!C34)</f>
        <v>3.89</v>
      </c>
      <c r="D33" s="9">
        <f t="shared" si="13"/>
        <v>0.49073936501805321</v>
      </c>
      <c r="E33" s="9">
        <f t="shared" si="14"/>
        <v>0.2610826818672129</v>
      </c>
      <c r="F33" s="9">
        <f t="shared" si="15"/>
        <v>0.2481779531147342</v>
      </c>
      <c r="G33" s="9">
        <f t="shared" si="16"/>
        <v>1.0482237995743882</v>
      </c>
      <c r="H33" s="9">
        <f t="shared" si="17"/>
        <v>2.0377415615786441</v>
      </c>
      <c r="I33" s="9">
        <f t="shared" si="18"/>
        <v>3.8302042588508485</v>
      </c>
      <c r="J33" s="9">
        <f t="shared" si="19"/>
        <v>4.0293667807699816</v>
      </c>
      <c r="K33" s="11">
        <f t="shared" si="20"/>
        <v>0.50251256281407031</v>
      </c>
      <c r="L33" s="11">
        <f t="shared" si="21"/>
        <v>0.27027027027027023</v>
      </c>
      <c r="M33" s="11">
        <f t="shared" si="22"/>
        <v>0.25706940874035988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-0.26970711264933045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0.22973199911877876</v>
      </c>
      <c r="Q33" s="11">
        <f>2*'OddsRatio_working_3-way'!K33*'OddsRatio_working_3-way'!L33*'OddsRatio_working_3-way'!M33</f>
        <v>6.9827355355251891E-2</v>
      </c>
      <c r="R33" s="11">
        <f t="shared" si="23"/>
        <v>0</v>
      </c>
      <c r="S33" s="11">
        <f t="shared" si="24"/>
        <v>-0.85178324317116993</v>
      </c>
      <c r="T33" s="11">
        <f t="shared" si="25"/>
        <v>-0.25890068181494524</v>
      </c>
      <c r="U33" s="11">
        <f>'OddsRatio_working_3-way'!S33-'OddsRatio_working_3-way'!R33^2/3</f>
        <v>-0.85178324317116993</v>
      </c>
      <c r="V33" s="11">
        <f>'OddsRatio_working_3-way'!S33*'OddsRatio_working_3-way'!R33/3-2*'OddsRatio_working_3-way'!R33^3/27-'OddsRatio_working_3-way'!T33</f>
        <v>0.25890068181494524</v>
      </c>
      <c r="W33" s="11">
        <f>'OddsRatio_working_3-way'!V33^2+4*'OddsRatio_working_3-way'!U33^3/27</f>
        <v>-2.452573979019726E-2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0.15129053410114657</v>
      </c>
      <c r="Y33" s="11">
        <f>IF('OddsRatio_working_3-way'!W33&gt;=0,IF('OddsRatio_working_3-way'!V33+SQRT('OddsRatio_working_3-way'!W33)&gt;0,0,PI()),ACOS('OddsRatio_working_3-way'!V33/(2*'OddsRatio_working_3-way'!X33)))</f>
        <v>0.54400882073976087</v>
      </c>
      <c r="Z33" s="11">
        <f>'OddsRatio_working_3-way'!X33^(1/3)*COS('OddsRatio_working_3-way'!Y33/3)</f>
        <v>0.52411189978719408</v>
      </c>
      <c r="AA33" s="11">
        <f>'OddsRatio_working_3-way'!X33^(1/3)*COS(('OddsRatio_working_3-way'!Y33+2*PI())/3)</f>
        <v>-0.34527763077596185</v>
      </c>
      <c r="AB33" s="11">
        <f>'OddsRatio_working_3-way'!X33^(1/3)*COS(('OddsRatio_working_3-way'!Y33+4*PI())/3)</f>
        <v>-0.17883426901123228</v>
      </c>
      <c r="AC33" s="11">
        <f>'OddsRatio_working_3-way'!X33^(1/3)*SIN('OddsRatio_working_3-way'!Y33/3)</f>
        <v>9.6096119719693007E-2</v>
      </c>
      <c r="AD33" s="11">
        <f>'OddsRatio_working_3-way'!X33^(1/3)*SIN(('OddsRatio_working_3-way'!Y33+2*PI())/3)</f>
        <v>0.40584615978158745</v>
      </c>
      <c r="AE33" s="11">
        <f>'OddsRatio_working_3-way'!X33^(1/3)*SIN(('OddsRatio_working_3-way'!Y33+4*PI())/3)</f>
        <v>-0.50194227950128034</v>
      </c>
      <c r="AF33" s="11">
        <f>-'OddsRatio_working_3-way'!U33/(3*'OddsRatio_working_3-way'!X33^(1/3))*COS(('OddsRatio_working_3-way'!Y33)/3)</f>
        <v>0.52411189978719408</v>
      </c>
      <c r="AG33" s="11">
        <f>-'OddsRatio_working_3-way'!U33/(3*'OddsRatio_working_3-way'!X33^(1/3))*COS(('OddsRatio_working_3-way'!Y33+2*PI())/3)</f>
        <v>-0.34527763077596185</v>
      </c>
      <c r="AH33" s="11">
        <f>-'OddsRatio_working_3-way'!U33/(3*'OddsRatio_working_3-way'!X33^(1/3))*COS(('OddsRatio_working_3-way'!Y33+4*PI())/3)</f>
        <v>-0.17883426901123228</v>
      </c>
      <c r="AI33" s="11">
        <f>'OddsRatio_working_3-way'!U33/(3*'OddsRatio_working_3-way'!X33^(1/3))*SIN(('OddsRatio_working_3-way'!Y33)/3)</f>
        <v>-9.6096119719693007E-2</v>
      </c>
      <c r="AJ33" s="11">
        <f>'OddsRatio_working_3-way'!U33/(3*'OddsRatio_working_3-way'!X33^(1/3))*SIN(('OddsRatio_working_3-way'!Y33+2*PI())/3)</f>
        <v>-0.40584615978158745</v>
      </c>
      <c r="AK33" s="11">
        <f>'OddsRatio_working_3-way'!U33/(3*'OddsRatio_working_3-way'!X33^(1/3))*SIN(('OddsRatio_working_3-way'!Y33+4*PI())/3)</f>
        <v>0.50194227950128034</v>
      </c>
      <c r="AL33" s="11">
        <f>'OddsRatio_working_3-way'!Z33+'OddsRatio_working_3-way'!AF33</f>
        <v>1.0482237995743882</v>
      </c>
      <c r="AM33" s="11">
        <f>'OddsRatio_working_3-way'!AA33+'OddsRatio_working_3-way'!AG33</f>
        <v>-0.6905552615519237</v>
      </c>
      <c r="AN33" s="11">
        <f>'OddsRatio_working_3-way'!AB33+'OddsRatio_working_3-way'!AH33</f>
        <v>-0.35766853802246457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1.0482237995743882</v>
      </c>
      <c r="AS33" s="11">
        <f>IF(('OddsRatio_working_3-way'!X33=0),IF(Q33&gt;0,-Q33^(1/3),(-Q33)^(1/3)),'OddsRatio_working_3-way'!AM33-'OddsRatio_working_3-way'!R33/3)</f>
        <v>-0.6905552615519237</v>
      </c>
      <c r="AT33" s="11">
        <f>IF(('OddsRatio_working_3-way'!X33=0),IF(Q33&gt;0,-Q33^(1/3),(-Q33)^(1/3)),'OddsRatio_working_3-way'!AN33-'OddsRatio_working_3-way'!R33/3)</f>
        <v>-0.35766853802246457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2.85</v>
      </c>
      <c r="B34" s="4">
        <f>IF('True_Odds_Calculator_3-way'!B35="","",'True_Odds_Calculator_3-way'!B35)</f>
        <v>3.3</v>
      </c>
      <c r="C34" s="4">
        <f>IF('True_Odds_Calculator_3-way'!C35="","",'True_Odds_Calculator_3-way'!C35)</f>
        <v>2.68</v>
      </c>
      <c r="D34" s="9">
        <f t="shared" si="13"/>
        <v>0.34172103936092135</v>
      </c>
      <c r="E34" s="9">
        <f t="shared" si="14"/>
        <v>0.2945561467363042</v>
      </c>
      <c r="F34" s="9">
        <f t="shared" si="15"/>
        <v>0.36372281390277461</v>
      </c>
      <c r="G34" s="9">
        <f t="shared" si="16"/>
        <v>1.0412776043165826</v>
      </c>
      <c r="H34" s="9">
        <f t="shared" si="17"/>
        <v>2.9263635679856774</v>
      </c>
      <c r="I34" s="9">
        <f t="shared" si="18"/>
        <v>3.3949384899281392</v>
      </c>
      <c r="J34" s="9">
        <f t="shared" si="19"/>
        <v>2.7493463752518594</v>
      </c>
      <c r="K34" s="11">
        <f t="shared" si="20"/>
        <v>0.35087719298245612</v>
      </c>
      <c r="L34" s="11">
        <f t="shared" si="21"/>
        <v>0.30303030303030304</v>
      </c>
      <c r="M34" s="11">
        <f t="shared" si="22"/>
        <v>0.37313432835820892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-0.28360589397510072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0.23129964214017629</v>
      </c>
      <c r="Q34" s="11">
        <f>2*'OddsRatio_working_3-way'!K34*'OddsRatio_working_3-way'!L34*'OddsRatio_working_3-way'!M34</f>
        <v>7.9348076205892376E-2</v>
      </c>
      <c r="R34" s="11">
        <f t="shared" si="23"/>
        <v>0</v>
      </c>
      <c r="S34" s="11">
        <f t="shared" si="24"/>
        <v>-0.81556711991494546</v>
      </c>
      <c r="T34" s="11">
        <f t="shared" si="25"/>
        <v>-0.27978288847854049</v>
      </c>
      <c r="U34" s="11">
        <f>'OddsRatio_working_3-way'!S34-'OddsRatio_working_3-way'!R34^2/3</f>
        <v>-0.81556711991494546</v>
      </c>
      <c r="V34" s="11">
        <f>'OddsRatio_working_3-way'!S34*'OddsRatio_working_3-way'!R34/3-2*'OddsRatio_working_3-way'!R34^3/27-'OddsRatio_working_3-way'!T34</f>
        <v>0.27978288847854049</v>
      </c>
      <c r="W34" s="11">
        <f>'OddsRatio_working_3-way'!V34^2+4*'OddsRatio_working_3-way'!U34^3/27</f>
        <v>-2.0880904600910494E-3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0.14174497799347821</v>
      </c>
      <c r="Y34" s="11">
        <f>IF('OddsRatio_working_3-way'!W34&gt;=0,IF('OddsRatio_working_3-way'!V34+SQRT('OddsRatio_working_3-way'!W34)&gt;0,0,PI()),ACOS('OddsRatio_working_3-way'!V34/(2*'OddsRatio_working_3-way'!X34)))</f>
        <v>0.16189588174371528</v>
      </c>
      <c r="Z34" s="11">
        <f>'OddsRatio_working_3-way'!X34^(1/3)*COS('OddsRatio_working_3-way'!Y34/3)</f>
        <v>0.52063880215829128</v>
      </c>
      <c r="AA34" s="11">
        <f>'OddsRatio_working_3-way'!X34^(1/3)*COS(('OddsRatio_working_3-way'!Y34+2*PI())/3)</f>
        <v>-0.28467526780815128</v>
      </c>
      <c r="AB34" s="11">
        <f>'OddsRatio_working_3-way'!X34^(1/3)*COS(('OddsRatio_working_3-way'!Y34+4*PI())/3)</f>
        <v>-0.23596353435013998</v>
      </c>
      <c r="AC34" s="11">
        <f>'OddsRatio_working_3-way'!X34^(1/3)*SIN('OddsRatio_working_3-way'!Y34/3)</f>
        <v>2.8123732424676019E-2</v>
      </c>
      <c r="AD34" s="11">
        <f>'OddsRatio_working_3-way'!X34^(1/3)*SIN(('OddsRatio_working_3-way'!Y34+2*PI())/3)</f>
        <v>0.43682456265264274</v>
      </c>
      <c r="AE34" s="11">
        <f>'OddsRatio_working_3-way'!X34^(1/3)*SIN(('OddsRatio_working_3-way'!Y34+4*PI())/3)</f>
        <v>-0.46494829507731877</v>
      </c>
      <c r="AF34" s="11">
        <f>-'OddsRatio_working_3-way'!U34/(3*'OddsRatio_working_3-way'!X34^(1/3))*COS(('OddsRatio_working_3-way'!Y34)/3)</f>
        <v>0.52063880215829117</v>
      </c>
      <c r="AG34" s="11">
        <f>-'OddsRatio_working_3-way'!U34/(3*'OddsRatio_working_3-way'!X34^(1/3))*COS(('OddsRatio_working_3-way'!Y34+2*PI())/3)</f>
        <v>-0.28467526780815122</v>
      </c>
      <c r="AH34" s="11">
        <f>-'OddsRatio_working_3-way'!U34/(3*'OddsRatio_working_3-way'!X34^(1/3))*COS(('OddsRatio_working_3-way'!Y34+4*PI())/3)</f>
        <v>-0.23596353435013992</v>
      </c>
      <c r="AI34" s="11">
        <f>'OddsRatio_working_3-way'!U34/(3*'OddsRatio_working_3-way'!X34^(1/3))*SIN(('OddsRatio_working_3-way'!Y34)/3)</f>
        <v>-2.8123732424676012E-2</v>
      </c>
      <c r="AJ34" s="11">
        <f>'OddsRatio_working_3-way'!U34/(3*'OddsRatio_working_3-way'!X34^(1/3))*SIN(('OddsRatio_working_3-way'!Y34+2*PI())/3)</f>
        <v>-0.43682456265264263</v>
      </c>
      <c r="AK34" s="11">
        <f>'OddsRatio_working_3-way'!U34/(3*'OddsRatio_working_3-way'!X34^(1/3))*SIN(('OddsRatio_working_3-way'!Y34+4*PI())/3)</f>
        <v>0.46494829507731872</v>
      </c>
      <c r="AL34" s="11">
        <f>'OddsRatio_working_3-way'!Z34+'OddsRatio_working_3-way'!AF34</f>
        <v>1.0412776043165826</v>
      </c>
      <c r="AM34" s="11">
        <f>'OddsRatio_working_3-way'!AA34+'OddsRatio_working_3-way'!AG34</f>
        <v>-0.56935053561630244</v>
      </c>
      <c r="AN34" s="11">
        <f>'OddsRatio_working_3-way'!AB34+'OddsRatio_working_3-way'!AH34</f>
        <v>-0.47192706870027989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1.0412776043165826</v>
      </c>
      <c r="AS34" s="11">
        <f>IF(('OddsRatio_working_3-way'!X34=0),IF(Q34&gt;0,-Q34^(1/3),(-Q34)^(1/3)),'OddsRatio_working_3-way'!AM34-'OddsRatio_working_3-way'!R34/3)</f>
        <v>-0.56935053561630244</v>
      </c>
      <c r="AT34" s="11">
        <f>IF(('OddsRatio_working_3-way'!X34=0),IF(Q34&gt;0,-Q34^(1/3),(-Q34)^(1/3)),'OddsRatio_working_3-way'!AN34-'OddsRatio_working_3-way'!R34/3)</f>
        <v>-0.47192706870027989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1.56</v>
      </c>
      <c r="B35" s="4">
        <f>IF('True_Odds_Calculator_3-way'!B36="","",'True_Odds_Calculator_3-way'!B36)</f>
        <v>4.01</v>
      </c>
      <c r="C35" s="4">
        <f>IF('True_Odds_Calculator_3-way'!C36="","",'True_Odds_Calculator_3-way'!C36)</f>
        <v>6.82</v>
      </c>
      <c r="D35" s="9">
        <f t="shared" si="13"/>
        <v>0.62504837512825295</v>
      </c>
      <c r="E35" s="9">
        <f t="shared" si="14"/>
        <v>0.23672368307098426</v>
      </c>
      <c r="F35" s="9">
        <f t="shared" si="15"/>
        <v>0.1382279418007632</v>
      </c>
      <c r="G35" s="9">
        <f t="shared" si="16"/>
        <v>1.0712074451003524</v>
      </c>
      <c r="H35" s="9">
        <f t="shared" si="17"/>
        <v>1.5998761692561974</v>
      </c>
      <c r="I35" s="9">
        <f t="shared" si="18"/>
        <v>4.2243344097520596</v>
      </c>
      <c r="J35" s="9">
        <f t="shared" si="19"/>
        <v>7.2344273304840501</v>
      </c>
      <c r="K35" s="11">
        <f t="shared" si="20"/>
        <v>0.64102564102564097</v>
      </c>
      <c r="L35" s="11">
        <f t="shared" si="21"/>
        <v>0.24937655860349128</v>
      </c>
      <c r="M35" s="11">
        <f t="shared" si="22"/>
        <v>0.14662756598240467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-0.22994510115417555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0.22009604907199626</v>
      </c>
      <c r="Q35" s="11">
        <f>2*'OddsRatio_working_3-way'!K35*'OddsRatio_working_3-way'!L35*'OddsRatio_working_3-way'!M35</f>
        <v>4.6878817693715928E-2</v>
      </c>
      <c r="R35" s="11">
        <f t="shared" si="23"/>
        <v>0</v>
      </c>
      <c r="S35" s="11">
        <f t="shared" si="24"/>
        <v>-0.9571678107829068</v>
      </c>
      <c r="T35" s="11">
        <f t="shared" si="25"/>
        <v>-0.20386960826047004</v>
      </c>
      <c r="U35" s="11">
        <f>'OddsRatio_working_3-way'!S35-'OddsRatio_working_3-way'!R35^2/3</f>
        <v>-0.9571678107829068</v>
      </c>
      <c r="V35" s="11">
        <f>'OddsRatio_working_3-way'!S35*'OddsRatio_working_3-way'!R35/3-2*'OddsRatio_working_3-way'!R35^3/27-'OddsRatio_working_3-way'!T35</f>
        <v>0.20386960826047004</v>
      </c>
      <c r="W35" s="11">
        <f>'OddsRatio_working_3-way'!V35^2+4*'OddsRatio_working_3-way'!U35^3/27</f>
        <v>-8.8352537178321935E-2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0.18021886301841397</v>
      </c>
      <c r="Y35" s="11">
        <f>IF('OddsRatio_working_3-way'!W35&gt;=0,IF('OddsRatio_working_3-way'!V35+SQRT('OddsRatio_working_3-way'!W35)&gt;0,0,PI()),ACOS('OddsRatio_working_3-way'!V35/(2*'OddsRatio_working_3-way'!X35)))</f>
        <v>0.9696154116193445</v>
      </c>
      <c r="Z35" s="11">
        <f>'OddsRatio_working_3-way'!X35^(1/3)*COS('OddsRatio_working_3-way'!Y35/3)</f>
        <v>0.53560372255017619</v>
      </c>
      <c r="AA35" s="11">
        <f>'OddsRatio_working_3-way'!X35^(1/3)*COS(('OddsRatio_working_3-way'!Y35+2*PI())/3)</f>
        <v>-0.42316737221146694</v>
      </c>
      <c r="AB35" s="11">
        <f>'OddsRatio_working_3-way'!X35^(1/3)*COS(('OddsRatio_working_3-way'!Y35+4*PI())/3)</f>
        <v>-0.11243635033870918</v>
      </c>
      <c r="AC35" s="11">
        <f>'OddsRatio_working_3-way'!X35^(1/3)*SIN('OddsRatio_working_3-way'!Y35/3)</f>
        <v>0.17940063912380422</v>
      </c>
      <c r="AD35" s="11">
        <f>'OddsRatio_working_3-way'!X35^(1/3)*SIN(('OddsRatio_working_3-way'!Y35+2*PI())/3)</f>
        <v>0.37414611052806274</v>
      </c>
      <c r="AE35" s="11">
        <f>'OddsRatio_working_3-way'!X35^(1/3)*SIN(('OddsRatio_working_3-way'!Y35+4*PI())/3)</f>
        <v>-0.5535467496518669</v>
      </c>
      <c r="AF35" s="11">
        <f>-'OddsRatio_working_3-way'!U35/(3*'OddsRatio_working_3-way'!X35^(1/3))*COS(('OddsRatio_working_3-way'!Y35)/3)</f>
        <v>0.5356037225501763</v>
      </c>
      <c r="AG35" s="11">
        <f>-'OddsRatio_working_3-way'!U35/(3*'OddsRatio_working_3-way'!X35^(1/3))*COS(('OddsRatio_working_3-way'!Y35+2*PI())/3)</f>
        <v>-0.42316737221146705</v>
      </c>
      <c r="AH35" s="11">
        <f>-'OddsRatio_working_3-way'!U35/(3*'OddsRatio_working_3-way'!X35^(1/3))*COS(('OddsRatio_working_3-way'!Y35+4*PI())/3)</f>
        <v>-0.1124363503387092</v>
      </c>
      <c r="AI35" s="11">
        <f>'OddsRatio_working_3-way'!U35/(3*'OddsRatio_working_3-way'!X35^(1/3))*SIN(('OddsRatio_working_3-way'!Y35)/3)</f>
        <v>-0.17940063912380427</v>
      </c>
      <c r="AJ35" s="11">
        <f>'OddsRatio_working_3-way'!U35/(3*'OddsRatio_working_3-way'!X35^(1/3))*SIN(('OddsRatio_working_3-way'!Y35+2*PI())/3)</f>
        <v>-0.37414611052806285</v>
      </c>
      <c r="AK35" s="11">
        <f>'OddsRatio_working_3-way'!U35/(3*'OddsRatio_working_3-way'!X35^(1/3))*SIN(('OddsRatio_working_3-way'!Y35+4*PI())/3)</f>
        <v>0.55354674965186701</v>
      </c>
      <c r="AL35" s="11">
        <f>'OddsRatio_working_3-way'!Z35+'OddsRatio_working_3-way'!AF35</f>
        <v>1.0712074451003524</v>
      </c>
      <c r="AM35" s="11">
        <f>'OddsRatio_working_3-way'!AA35+'OddsRatio_working_3-way'!AG35</f>
        <v>-0.84633474442293399</v>
      </c>
      <c r="AN35" s="11">
        <f>'OddsRatio_working_3-way'!AB35+'OddsRatio_working_3-way'!AH35</f>
        <v>-0.22487270067741838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1.0712074451003524</v>
      </c>
      <c r="AS35" s="11">
        <f>IF(('OddsRatio_working_3-way'!X35=0),IF(Q35&gt;0,-Q35^(1/3),(-Q35)^(1/3)),'OddsRatio_working_3-way'!AM35-'OddsRatio_working_3-way'!R35/3)</f>
        <v>-0.84633474442293399</v>
      </c>
      <c r="AT35" s="11">
        <f>IF(('OddsRatio_working_3-way'!X35=0),IF(Q35&gt;0,-Q35^(1/3),(-Q35)^(1/3)),'OddsRatio_working_3-way'!AN35-'OddsRatio_working_3-way'!R35/3)</f>
        <v>-0.22487270067741838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2.89</v>
      </c>
      <c r="B36" s="4">
        <f>IF('True_Odds_Calculator_3-way'!B37="","",'True_Odds_Calculator_3-way'!B37)</f>
        <v>3.06</v>
      </c>
      <c r="C36" s="4">
        <f>IF('True_Odds_Calculator_3-way'!C37="","",'True_Odds_Calculator_3-way'!C37)</f>
        <v>2.78</v>
      </c>
      <c r="D36" s="9">
        <f t="shared" si="13"/>
        <v>0.33514024649633667</v>
      </c>
      <c r="E36" s="9">
        <f t="shared" si="14"/>
        <v>0.31622905338405355</v>
      </c>
      <c r="F36" s="9">
        <f t="shared" si="15"/>
        <v>0.34863070011961012</v>
      </c>
      <c r="G36" s="9">
        <f t="shared" si="16"/>
        <v>1.0496431002663262</v>
      </c>
      <c r="H36" s="9">
        <f t="shared" si="17"/>
        <v>2.9838254595033566</v>
      </c>
      <c r="I36" s="9">
        <f t="shared" si="18"/>
        <v>3.162264786548632</v>
      </c>
      <c r="J36" s="9">
        <f t="shared" si="19"/>
        <v>2.8683647184740604</v>
      </c>
      <c r="K36" s="11">
        <f t="shared" si="20"/>
        <v>0.34602076124567471</v>
      </c>
      <c r="L36" s="11">
        <f t="shared" si="21"/>
        <v>0.32679738562091504</v>
      </c>
      <c r="M36" s="11">
        <f t="shared" si="22"/>
        <v>0.35971223021582738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-0.28189343497723729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0.23307224360954959</v>
      </c>
      <c r="Q36" s="11">
        <f>2*'OddsRatio_working_3-way'!K36*'OddsRatio_working_3-way'!L36*'OddsRatio_working_3-way'!M36</f>
        <v>8.1351568450104564E-2</v>
      </c>
      <c r="R36" s="11">
        <f t="shared" si="23"/>
        <v>0</v>
      </c>
      <c r="S36" s="11">
        <f t="shared" si="24"/>
        <v>-0.8268097610303341</v>
      </c>
      <c r="T36" s="11">
        <f t="shared" si="25"/>
        <v>-0.28858979442594557</v>
      </c>
      <c r="U36" s="11">
        <f>'OddsRatio_working_3-way'!S36-'OddsRatio_working_3-way'!R36^2/3</f>
        <v>-0.8268097610303341</v>
      </c>
      <c r="V36" s="11">
        <f>'OddsRatio_working_3-way'!S36*'OddsRatio_working_3-way'!R36/3-2*'OddsRatio_working_3-way'!R36^3/27-'OddsRatio_working_3-way'!T36</f>
        <v>0.28858979442594557</v>
      </c>
      <c r="W36" s="11">
        <f>'OddsRatio_working_3-way'!V36^2+4*'OddsRatio_working_3-way'!U36^3/27</f>
        <v>-4.5208506249400093E-4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0.14468600010825472</v>
      </c>
      <c r="Y36" s="11">
        <f>IF('OddsRatio_working_3-way'!W36&gt;=0,IF('OddsRatio_working_3-way'!V36+SQRT('OddsRatio_working_3-way'!W36)&gt;0,0,PI()),ACOS('OddsRatio_working_3-way'!V36/(2*'OddsRatio_working_3-way'!X36)))</f>
        <v>7.3543642424936273E-2</v>
      </c>
      <c r="Z36" s="11">
        <f>'OddsRatio_working_3-way'!X36^(1/3)*COS('OddsRatio_working_3-way'!Y36/3)</f>
        <v>0.52482155013316323</v>
      </c>
      <c r="AA36" s="11">
        <f>'OddsRatio_working_3-way'!X36^(1/3)*COS(('OddsRatio_working_3-way'!Y36+2*PI())/3)</f>
        <v>-0.2735550850250914</v>
      </c>
      <c r="AB36" s="11">
        <f>'OddsRatio_working_3-way'!X36^(1/3)*COS(('OddsRatio_working_3-way'!Y36+4*PI())/3)</f>
        <v>-0.25126646510807188</v>
      </c>
      <c r="AC36" s="11">
        <f>'OddsRatio_working_3-way'!X36^(1/3)*SIN('OddsRatio_working_3-way'!Y36/3)</f>
        <v>1.286834070895649E-2</v>
      </c>
      <c r="AD36" s="11">
        <f>'OddsRatio_working_3-way'!X36^(1/3)*SIN(('OddsRatio_working_3-way'!Y36+2*PI())/3)</f>
        <v>0.44807462451436941</v>
      </c>
      <c r="AE36" s="11">
        <f>'OddsRatio_working_3-way'!X36^(1/3)*SIN(('OddsRatio_working_3-way'!Y36+4*PI())/3)</f>
        <v>-0.4609429652233259</v>
      </c>
      <c r="AF36" s="11">
        <f>-'OddsRatio_working_3-way'!U36/(3*'OddsRatio_working_3-way'!X36^(1/3))*COS(('OddsRatio_working_3-way'!Y36)/3)</f>
        <v>0.52482155013316301</v>
      </c>
      <c r="AG36" s="11">
        <f>-'OddsRatio_working_3-way'!U36/(3*'OddsRatio_working_3-way'!X36^(1/3))*COS(('OddsRatio_working_3-way'!Y36+2*PI())/3)</f>
        <v>-0.27355508502509129</v>
      </c>
      <c r="AH36" s="11">
        <f>-'OddsRatio_working_3-way'!U36/(3*'OddsRatio_working_3-way'!X36^(1/3))*COS(('OddsRatio_working_3-way'!Y36+4*PI())/3)</f>
        <v>-0.25126646510807182</v>
      </c>
      <c r="AI36" s="11">
        <f>'OddsRatio_working_3-way'!U36/(3*'OddsRatio_working_3-way'!X36^(1/3))*SIN(('OddsRatio_working_3-way'!Y36)/3)</f>
        <v>-1.2868340708956484E-2</v>
      </c>
      <c r="AJ36" s="11">
        <f>'OddsRatio_working_3-way'!U36/(3*'OddsRatio_working_3-way'!X36^(1/3))*SIN(('OddsRatio_working_3-way'!Y36+2*PI())/3)</f>
        <v>-0.44807462451436919</v>
      </c>
      <c r="AK36" s="11">
        <f>'OddsRatio_working_3-way'!U36/(3*'OddsRatio_working_3-way'!X36^(1/3))*SIN(('OddsRatio_working_3-way'!Y36+4*PI())/3)</f>
        <v>0.46094296522332573</v>
      </c>
      <c r="AL36" s="11">
        <f>'OddsRatio_working_3-way'!Z36+'OddsRatio_working_3-way'!AF36</f>
        <v>1.0496431002663262</v>
      </c>
      <c r="AM36" s="11">
        <f>'OddsRatio_working_3-way'!AA36+'OddsRatio_working_3-way'!AG36</f>
        <v>-0.5471101700501827</v>
      </c>
      <c r="AN36" s="11">
        <f>'OddsRatio_working_3-way'!AB36+'OddsRatio_working_3-way'!AH36</f>
        <v>-0.50253293021614365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1.0496431002663262</v>
      </c>
      <c r="AS36" s="11">
        <f>IF(('OddsRatio_working_3-way'!X36=0),IF(Q36&gt;0,-Q36^(1/3),(-Q36)^(1/3)),'OddsRatio_working_3-way'!AM36-'OddsRatio_working_3-way'!R36/3)</f>
        <v>-0.5471101700501827</v>
      </c>
      <c r="AT36" s="11">
        <f>IF(('OddsRatio_working_3-way'!X36=0),IF(Q36&gt;0,-Q36^(1/3),(-Q36)^(1/3)),'OddsRatio_working_3-way'!AN36-'OddsRatio_working_3-way'!R36/3)</f>
        <v>-0.50253293021614365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2.81</v>
      </c>
      <c r="B37" s="4">
        <f>IF('True_Odds_Calculator_3-way'!B38="","",'True_Odds_Calculator_3-way'!B38)</f>
        <v>3.18</v>
      </c>
      <c r="C37" s="4">
        <f>IF('True_Odds_Calculator_3-way'!C38="","",'True_Odds_Calculator_3-way'!C38)</f>
        <v>2.76</v>
      </c>
      <c r="D37" s="9">
        <f t="shared" si="13"/>
        <v>0.34479003589209356</v>
      </c>
      <c r="E37" s="9">
        <f t="shared" si="14"/>
        <v>0.30406428884324926</v>
      </c>
      <c r="F37" s="9">
        <f t="shared" si="15"/>
        <v>0.35114567526465723</v>
      </c>
      <c r="G37" s="9">
        <f t="shared" si="16"/>
        <v>1.0498982500223017</v>
      </c>
      <c r="H37" s="9">
        <f t="shared" si="17"/>
        <v>2.900315832540366</v>
      </c>
      <c r="I37" s="9">
        <f t="shared" si="18"/>
        <v>3.288778185048618</v>
      </c>
      <c r="J37" s="9">
        <f t="shared" si="19"/>
        <v>2.8478209200392506</v>
      </c>
      <c r="K37" s="11">
        <f t="shared" si="20"/>
        <v>0.35587188612099646</v>
      </c>
      <c r="L37" s="11">
        <f t="shared" si="21"/>
        <v>0.31446540880503143</v>
      </c>
      <c r="M37" s="11">
        <f t="shared" si="22"/>
        <v>0.3623188405797102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-0.28158221075231993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0.23314457948178491</v>
      </c>
      <c r="Q37" s="11">
        <f>2*'OddsRatio_working_3-way'!K37*'OddsRatio_working_3-way'!L37*'OddsRatio_working_3-way'!M37</f>
        <v>8.1093766776273016E-2</v>
      </c>
      <c r="R37" s="11">
        <f t="shared" si="23"/>
        <v>0</v>
      </c>
      <c r="S37" s="11">
        <f t="shared" si="24"/>
        <v>-0.82798049940327789</v>
      </c>
      <c r="T37" s="11">
        <f t="shared" si="25"/>
        <v>-0.28799321718374887</v>
      </c>
      <c r="U37" s="11">
        <f>'OddsRatio_working_3-way'!S37-'OddsRatio_working_3-way'!R37^2/3</f>
        <v>-0.82798049940327789</v>
      </c>
      <c r="V37" s="11">
        <f>'OddsRatio_working_3-way'!S37*'OddsRatio_working_3-way'!R37/3-2*'OddsRatio_working_3-way'!R37^3/27-'OddsRatio_working_3-way'!T37</f>
        <v>0.28799321718374887</v>
      </c>
      <c r="W37" s="11">
        <f>'OddsRatio_working_3-way'!V37^2+4*'OddsRatio_working_3-way'!U37^3/27</f>
        <v>-1.1522690862699053E-3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0.14499341556611792</v>
      </c>
      <c r="Y37" s="11">
        <f>IF('OddsRatio_working_3-way'!W37&gt;=0,IF('OddsRatio_working_3-way'!V37+SQRT('OddsRatio_working_3-way'!W37)&gt;0,0,PI()),ACOS('OddsRatio_working_3-way'!V37/(2*'OddsRatio_working_3-way'!X37)))</f>
        <v>0.11732633771206014</v>
      </c>
      <c r="Z37" s="11">
        <f>'OddsRatio_working_3-way'!X37^(1/3)*COS('OddsRatio_working_3-way'!Y37/3)</f>
        <v>0.52494912501115087</v>
      </c>
      <c r="AA37" s="11">
        <f>'OddsRatio_working_3-way'!X37^(1/3)*COS(('OddsRatio_working_3-way'!Y37+2*PI())/3)</f>
        <v>-0.28026323764848171</v>
      </c>
      <c r="AB37" s="11">
        <f>'OddsRatio_working_3-way'!X37^(1/3)*COS(('OddsRatio_working_3-way'!Y37+4*PI())/3)</f>
        <v>-0.24468588736266925</v>
      </c>
      <c r="AC37" s="11">
        <f>'OddsRatio_working_3-way'!X37^(1/3)*SIN('OddsRatio_working_3-way'!Y37/3)</f>
        <v>2.0540592764567586E-2</v>
      </c>
      <c r="AD37" s="11">
        <f>'OddsRatio_working_3-way'!X37^(1/3)*SIN(('OddsRatio_working_3-way'!Y37+2*PI())/3)</f>
        <v>0.44434898157178593</v>
      </c>
      <c r="AE37" s="11">
        <f>'OddsRatio_working_3-way'!X37^(1/3)*SIN(('OddsRatio_working_3-way'!Y37+4*PI())/3)</f>
        <v>-0.46488957433635336</v>
      </c>
      <c r="AF37" s="11">
        <f>-'OddsRatio_working_3-way'!U37/(3*'OddsRatio_working_3-way'!X37^(1/3))*COS(('OddsRatio_working_3-way'!Y37)/3)</f>
        <v>0.52494912501115076</v>
      </c>
      <c r="AG37" s="11">
        <f>-'OddsRatio_working_3-way'!U37/(3*'OddsRatio_working_3-way'!X37^(1/3))*COS(('OddsRatio_working_3-way'!Y37+2*PI())/3)</f>
        <v>-0.28026323764848166</v>
      </c>
      <c r="AH37" s="11">
        <f>-'OddsRatio_working_3-way'!U37/(3*'OddsRatio_working_3-way'!X37^(1/3))*COS(('OddsRatio_working_3-way'!Y37+4*PI())/3)</f>
        <v>-0.24468588736266919</v>
      </c>
      <c r="AI37" s="11">
        <f>'OddsRatio_working_3-way'!U37/(3*'OddsRatio_working_3-way'!X37^(1/3))*SIN(('OddsRatio_working_3-way'!Y37)/3)</f>
        <v>-2.0540592764567583E-2</v>
      </c>
      <c r="AJ37" s="11">
        <f>'OddsRatio_working_3-way'!U37/(3*'OddsRatio_working_3-way'!X37^(1/3))*SIN(('OddsRatio_working_3-way'!Y37+2*PI())/3)</f>
        <v>-0.44434898157178587</v>
      </c>
      <c r="AK37" s="11">
        <f>'OddsRatio_working_3-way'!U37/(3*'OddsRatio_working_3-way'!X37^(1/3))*SIN(('OddsRatio_working_3-way'!Y37+4*PI())/3)</f>
        <v>0.46488957433635325</v>
      </c>
      <c r="AL37" s="11">
        <f>'OddsRatio_working_3-way'!Z37+'OddsRatio_working_3-way'!AF37</f>
        <v>1.0498982500223017</v>
      </c>
      <c r="AM37" s="11">
        <f>'OddsRatio_working_3-way'!AA37+'OddsRatio_working_3-way'!AG37</f>
        <v>-0.56052647529696342</v>
      </c>
      <c r="AN37" s="11">
        <f>'OddsRatio_working_3-way'!AB37+'OddsRatio_working_3-way'!AH37</f>
        <v>-0.48937177472533844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1.0498982500223017</v>
      </c>
      <c r="AS37" s="11">
        <f>IF(('OddsRatio_working_3-way'!X37=0),IF(Q37&gt;0,-Q37^(1/3),(-Q37)^(1/3)),'OddsRatio_working_3-way'!AM37-'OddsRatio_working_3-way'!R37/3)</f>
        <v>-0.56052647529696342</v>
      </c>
      <c r="AT37" s="11">
        <f>IF(('OddsRatio_working_3-way'!X37=0),IF(Q37&gt;0,-Q37^(1/3),(-Q37)^(1/3)),'OddsRatio_working_3-way'!AN37-'OddsRatio_working_3-way'!R37/3)</f>
        <v>-0.48937177472533844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1.93</v>
      </c>
      <c r="B38" s="4">
        <f>IF('True_Odds_Calculator_3-way'!B39="","",'True_Odds_Calculator_3-way'!B39)</f>
        <v>3.23</v>
      </c>
      <c r="C38" s="4">
        <f>IF('True_Odds_Calculator_3-way'!C39="","",'True_Odds_Calculator_3-way'!C39)</f>
        <v>4.55</v>
      </c>
      <c r="D38" s="9">
        <f t="shared" si="13"/>
        <v>0.49923900289519124</v>
      </c>
      <c r="E38" s="9">
        <f t="shared" si="14"/>
        <v>0.29367198993556459</v>
      </c>
      <c r="F38" s="9">
        <f t="shared" si="15"/>
        <v>0.20708900716924403</v>
      </c>
      <c r="G38" s="9">
        <f t="shared" si="16"/>
        <v>1.0785469122731492</v>
      </c>
      <c r="H38" s="9">
        <f t="shared" si="17"/>
        <v>2.0030486284140285</v>
      </c>
      <c r="I38" s="9">
        <f t="shared" si="18"/>
        <v>3.4051596143691225</v>
      </c>
      <c r="J38" s="9">
        <f t="shared" si="19"/>
        <v>4.828841538569681</v>
      </c>
      <c r="K38" s="11">
        <f t="shared" si="20"/>
        <v>0.5181347150259068</v>
      </c>
      <c r="L38" s="11">
        <f t="shared" si="21"/>
        <v>0.30959752321981426</v>
      </c>
      <c r="M38" s="11">
        <f t="shared" si="22"/>
        <v>0.21978021978021978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-0.25956428595226133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0.23656543652052081</v>
      </c>
      <c r="Q38" s="11">
        <f>2*'OddsRatio_working_3-way'!K38*'OddsRatio_working_3-way'!L38*'OddsRatio_working_3-way'!M38</f>
        <v>7.0511307457681333E-2</v>
      </c>
      <c r="R38" s="11">
        <f t="shared" si="23"/>
        <v>0</v>
      </c>
      <c r="S38" s="11">
        <f t="shared" si="24"/>
        <v>-0.91139439947462408</v>
      </c>
      <c r="T38" s="11">
        <f t="shared" si="25"/>
        <v>-0.27165257808483584</v>
      </c>
      <c r="U38" s="11">
        <f>'OddsRatio_working_3-way'!S38-'OddsRatio_working_3-way'!R38^2/3</f>
        <v>-0.91139439947462408</v>
      </c>
      <c r="V38" s="11">
        <f>'OddsRatio_working_3-way'!S38*'OddsRatio_working_3-way'!R38/3-2*'OddsRatio_working_3-way'!R38^3/27-'OddsRatio_working_3-way'!T38</f>
        <v>0.27165257808483584</v>
      </c>
      <c r="W38" s="11">
        <f>'OddsRatio_working_3-way'!V38^2+4*'OddsRatio_working_3-way'!U38^3/27</f>
        <v>-3.8359012731154302E-2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0.16744710800077447</v>
      </c>
      <c r="Y38" s="11">
        <f>IF('OddsRatio_working_3-way'!W38&gt;=0,IF('OddsRatio_working_3-way'!V38+SQRT('OddsRatio_working_3-way'!W38)&gt;0,0,PI()),ACOS('OddsRatio_working_3-way'!V38/(2*'OddsRatio_working_3-way'!X38)))</f>
        <v>0.62466452308700249</v>
      </c>
      <c r="Z38" s="11">
        <f>'OddsRatio_working_3-way'!X38^(1/3)*COS('OddsRatio_working_3-way'!Y38/3)</f>
        <v>0.53927345613657451</v>
      </c>
      <c r="AA38" s="11">
        <f>'OddsRatio_working_3-way'!X38^(1/3)*COS(('OddsRatio_working_3-way'!Y38+2*PI())/3)</f>
        <v>-0.36831146900304496</v>
      </c>
      <c r="AB38" s="11">
        <f>'OddsRatio_working_3-way'!X38^(1/3)*COS(('OddsRatio_working_3-way'!Y38+4*PI())/3)</f>
        <v>-0.17096198713352964</v>
      </c>
      <c r="AC38" s="11">
        <f>'OddsRatio_working_3-way'!X38^(1/3)*SIN('OddsRatio_working_3-way'!Y38/3)</f>
        <v>0.11393977648179793</v>
      </c>
      <c r="AD38" s="11">
        <f>'OddsRatio_working_3-way'!X38^(1/3)*SIN(('OddsRatio_working_3-way'!Y38+2*PI())/3)</f>
        <v>0.41005462436000772</v>
      </c>
      <c r="AE38" s="11">
        <f>'OddsRatio_working_3-way'!X38^(1/3)*SIN(('OddsRatio_working_3-way'!Y38+4*PI())/3)</f>
        <v>-0.5239944008418056</v>
      </c>
      <c r="AF38" s="11">
        <f>-'OddsRatio_working_3-way'!U38/(3*'OddsRatio_working_3-way'!X38^(1/3))*COS(('OddsRatio_working_3-way'!Y38)/3)</f>
        <v>0.53927345613657462</v>
      </c>
      <c r="AG38" s="11">
        <f>-'OddsRatio_working_3-way'!U38/(3*'OddsRatio_working_3-way'!X38^(1/3))*COS(('OddsRatio_working_3-way'!Y38+2*PI())/3)</f>
        <v>-0.36831146900304507</v>
      </c>
      <c r="AH38" s="11">
        <f>-'OddsRatio_working_3-way'!U38/(3*'OddsRatio_working_3-way'!X38^(1/3))*COS(('OddsRatio_working_3-way'!Y38+4*PI())/3)</f>
        <v>-0.17096198713352967</v>
      </c>
      <c r="AI38" s="11">
        <f>'OddsRatio_working_3-way'!U38/(3*'OddsRatio_working_3-way'!X38^(1/3))*SIN(('OddsRatio_working_3-way'!Y38)/3)</f>
        <v>-0.11393977648179794</v>
      </c>
      <c r="AJ38" s="11">
        <f>'OddsRatio_working_3-way'!U38/(3*'OddsRatio_working_3-way'!X38^(1/3))*SIN(('OddsRatio_working_3-way'!Y38+2*PI())/3)</f>
        <v>-0.41005462436000778</v>
      </c>
      <c r="AK38" s="11">
        <f>'OddsRatio_working_3-way'!U38/(3*'OddsRatio_working_3-way'!X38^(1/3))*SIN(('OddsRatio_working_3-way'!Y38+4*PI())/3)</f>
        <v>0.52399440084180571</v>
      </c>
      <c r="AL38" s="11">
        <f>'OddsRatio_working_3-way'!Z38+'OddsRatio_working_3-way'!AF38</f>
        <v>1.0785469122731492</v>
      </c>
      <c r="AM38" s="11">
        <f>'OddsRatio_working_3-way'!AA38+'OddsRatio_working_3-way'!AG38</f>
        <v>-0.73662293800609002</v>
      </c>
      <c r="AN38" s="11">
        <f>'OddsRatio_working_3-way'!AB38+'OddsRatio_working_3-way'!AH38</f>
        <v>-0.34192397426705934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1.0785469122731492</v>
      </c>
      <c r="AS38" s="11">
        <f>IF(('OddsRatio_working_3-way'!X38=0),IF(Q38&gt;0,-Q38^(1/3),(-Q38)^(1/3)),'OddsRatio_working_3-way'!AM38-'OddsRatio_working_3-way'!R38/3)</f>
        <v>-0.73662293800609002</v>
      </c>
      <c r="AT38" s="11">
        <f>IF(('OddsRatio_working_3-way'!X38=0),IF(Q38&gt;0,-Q38^(1/3),(-Q38)^(1/3)),'OddsRatio_working_3-way'!AN38-'OddsRatio_working_3-way'!R38/3)</f>
        <v>-0.34192397426705934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2.13</v>
      </c>
      <c r="B39" s="4">
        <f>IF('True_Odds_Calculator_3-way'!B40="","",'True_Odds_Calculator_3-way'!B40)</f>
        <v>3.15</v>
      </c>
      <c r="C39" s="4">
        <f>IF('True_Odds_Calculator_3-way'!C40="","",'True_Odds_Calculator_3-way'!C40)</f>
        <v>3.66</v>
      </c>
      <c r="D39" s="9">
        <f t="shared" si="13"/>
        <v>0.44670329215833726</v>
      </c>
      <c r="E39" s="9">
        <f t="shared" si="14"/>
        <v>0.29791421719705807</v>
      </c>
      <c r="F39" s="9">
        <f t="shared" si="15"/>
        <v>0.25538249064460466</v>
      </c>
      <c r="G39" s="9">
        <f t="shared" si="16"/>
        <v>1.096126025664256</v>
      </c>
      <c r="H39" s="9">
        <f t="shared" si="17"/>
        <v>2.2386224090006093</v>
      </c>
      <c r="I39" s="9">
        <f t="shared" si="18"/>
        <v>3.3566709551781506</v>
      </c>
      <c r="J39" s="9">
        <f t="shared" si="19"/>
        <v>3.9156952282669208</v>
      </c>
      <c r="K39" s="11">
        <f t="shared" si="20"/>
        <v>0.46948356807511737</v>
      </c>
      <c r="L39" s="11">
        <f t="shared" si="21"/>
        <v>0.31746031746031744</v>
      </c>
      <c r="M39" s="11">
        <f t="shared" si="22"/>
        <v>0.27322404371584696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-0.26316449598216707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0.24188848940638363</v>
      </c>
      <c r="Q39" s="11">
        <f>2*'OddsRatio_working_3-way'!K39*'OddsRatio_working_3-way'!L39*'OddsRatio_working_3-way'!M39</f>
        <v>8.1443935827065189E-2</v>
      </c>
      <c r="R39" s="11">
        <f t="shared" si="23"/>
        <v>0</v>
      </c>
      <c r="S39" s="11">
        <f t="shared" si="24"/>
        <v>-0.91915320303227688</v>
      </c>
      <c r="T39" s="11">
        <f t="shared" si="25"/>
        <v>-0.30947919294016057</v>
      </c>
      <c r="U39" s="11">
        <f>'OddsRatio_working_3-way'!S39-'OddsRatio_working_3-way'!R39^2/3</f>
        <v>-0.91915320303227688</v>
      </c>
      <c r="V39" s="11">
        <f>'OddsRatio_working_3-way'!S39*'OddsRatio_working_3-way'!R39/3-2*'OddsRatio_working_3-way'!R39^3/27-'OddsRatio_working_3-way'!T39</f>
        <v>0.30947919294016057</v>
      </c>
      <c r="W39" s="11">
        <f>'OddsRatio_working_3-way'!V39^2+4*'OddsRatio_working_3-way'!U39^3/27</f>
        <v>-1.9265561230742023E-2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0.169589896584109</v>
      </c>
      <c r="Y39" s="11">
        <f>IF('OddsRatio_working_3-way'!W39&gt;=0,IF('OddsRatio_working_3-way'!V39+SQRT('OddsRatio_working_3-way'!W39)&gt;0,0,PI()),ACOS('OddsRatio_working_3-way'!V39/(2*'OddsRatio_working_3-way'!X39)))</f>
        <v>0.42160318506007255</v>
      </c>
      <c r="Z39" s="11">
        <f>'OddsRatio_working_3-way'!X39^(1/3)*COS('OddsRatio_working_3-way'!Y39/3)</f>
        <v>0.5480630128321281</v>
      </c>
      <c r="AA39" s="11">
        <f>'OddsRatio_working_3-way'!X39^(1/3)*COS(('OddsRatio_working_3-way'!Y39+2*PI())/3)</f>
        <v>-0.34117688028573029</v>
      </c>
      <c r="AB39" s="11">
        <f>'OddsRatio_working_3-way'!X39^(1/3)*COS(('OddsRatio_working_3-way'!Y39+4*PI())/3)</f>
        <v>-0.20688613254639787</v>
      </c>
      <c r="AC39" s="11">
        <f>'OddsRatio_working_3-way'!X39^(1/3)*SIN('OddsRatio_working_3-way'!Y39/3)</f>
        <v>7.7532799356979765E-2</v>
      </c>
      <c r="AD39" s="11">
        <f>'OddsRatio_working_3-way'!X39^(1/3)*SIN(('OddsRatio_working_3-way'!Y39+2*PI())/3)</f>
        <v>0.43587009230876977</v>
      </c>
      <c r="AE39" s="11">
        <f>'OddsRatio_working_3-way'!X39^(1/3)*SIN(('OddsRatio_working_3-way'!Y39+4*PI())/3)</f>
        <v>-0.51340289166574948</v>
      </c>
      <c r="AF39" s="11">
        <f>-'OddsRatio_working_3-way'!U39/(3*'OddsRatio_working_3-way'!X39^(1/3))*COS(('OddsRatio_working_3-way'!Y39)/3)</f>
        <v>0.54806301283212799</v>
      </c>
      <c r="AG39" s="11">
        <f>-'OddsRatio_working_3-way'!U39/(3*'OddsRatio_working_3-way'!X39^(1/3))*COS(('OddsRatio_working_3-way'!Y39+2*PI())/3)</f>
        <v>-0.34117688028573023</v>
      </c>
      <c r="AH39" s="11">
        <f>-'OddsRatio_working_3-way'!U39/(3*'OddsRatio_working_3-way'!X39^(1/3))*COS(('OddsRatio_working_3-way'!Y39+4*PI())/3)</f>
        <v>-0.20688613254639784</v>
      </c>
      <c r="AI39" s="11">
        <f>'OddsRatio_working_3-way'!U39/(3*'OddsRatio_working_3-way'!X39^(1/3))*SIN(('OddsRatio_working_3-way'!Y39)/3)</f>
        <v>-7.7532799356979751E-2</v>
      </c>
      <c r="AJ39" s="11">
        <f>'OddsRatio_working_3-way'!U39/(3*'OddsRatio_working_3-way'!X39^(1/3))*SIN(('OddsRatio_working_3-way'!Y39+2*PI())/3)</f>
        <v>-0.43587009230876966</v>
      </c>
      <c r="AK39" s="11">
        <f>'OddsRatio_working_3-way'!U39/(3*'OddsRatio_working_3-way'!X39^(1/3))*SIN(('OddsRatio_working_3-way'!Y39+4*PI())/3)</f>
        <v>0.51340289166574937</v>
      </c>
      <c r="AL39" s="11">
        <f>'OddsRatio_working_3-way'!Z39+'OddsRatio_working_3-way'!AF39</f>
        <v>1.096126025664256</v>
      </c>
      <c r="AM39" s="11">
        <f>'OddsRatio_working_3-way'!AA39+'OddsRatio_working_3-way'!AG39</f>
        <v>-0.68235376057146047</v>
      </c>
      <c r="AN39" s="11">
        <f>'OddsRatio_working_3-way'!AB39+'OddsRatio_working_3-way'!AH39</f>
        <v>-0.41377226509279574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1.096126025664256</v>
      </c>
      <c r="AS39" s="11">
        <f>IF(('OddsRatio_working_3-way'!X39=0),IF(Q39&gt;0,-Q39^(1/3),(-Q39)^(1/3)),'OddsRatio_working_3-way'!AM39-'OddsRatio_working_3-way'!R39/3)</f>
        <v>-0.68235376057146047</v>
      </c>
      <c r="AT39" s="11">
        <f>IF(('OddsRatio_working_3-way'!X39=0),IF(Q39&gt;0,-Q39^(1/3),(-Q39)^(1/3)),'OddsRatio_working_3-way'!AN39-'OddsRatio_working_3-way'!R39/3)</f>
        <v>-0.41377226509279574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2.5499999999999998</v>
      </c>
      <c r="B40" s="4">
        <f>IF('True_Odds_Calculator_3-way'!B41="","",'True_Odds_Calculator_3-way'!B41)</f>
        <v>2.94</v>
      </c>
      <c r="C40" s="4">
        <f>IF('True_Odds_Calculator_3-way'!C41="","",'True_Odds_Calculator_3-way'!C41)</f>
        <v>3.22</v>
      </c>
      <c r="D40" s="9">
        <f t="shared" si="13"/>
        <v>0.3770259836172602</v>
      </c>
      <c r="E40" s="9">
        <f t="shared" si="14"/>
        <v>0.32593606000987674</v>
      </c>
      <c r="F40" s="9">
        <f t="shared" si="15"/>
        <v>0.29703795637286334</v>
      </c>
      <c r="G40" s="9">
        <f t="shared" si="16"/>
        <v>1.0660239286185083</v>
      </c>
      <c r="H40" s="9">
        <f t="shared" si="17"/>
        <v>2.6523370893586873</v>
      </c>
      <c r="I40" s="9">
        <f t="shared" si="18"/>
        <v>3.0680864215199057</v>
      </c>
      <c r="J40" s="9">
        <f t="shared" si="19"/>
        <v>3.3665731215330887</v>
      </c>
      <c r="K40" s="11">
        <f t="shared" si="20"/>
        <v>0.39215686274509809</v>
      </c>
      <c r="L40" s="11">
        <f t="shared" si="21"/>
        <v>0.3401360544217687</v>
      </c>
      <c r="M40" s="11">
        <f t="shared" si="22"/>
        <v>0.3105590062111801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-0.27653048797158619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0.23653353681016914</v>
      </c>
      <c r="Q40" s="11">
        <f>2*'OddsRatio_working_3-way'!K40*'OddsRatio_working_3-way'!L40*'OddsRatio_working_3-way'!M40</f>
        <v>8.2848874539463824E-2</v>
      </c>
      <c r="R40" s="11">
        <f t="shared" si="23"/>
        <v>0</v>
      </c>
      <c r="S40" s="11">
        <f t="shared" si="24"/>
        <v>-0.8553615138250984</v>
      </c>
      <c r="T40" s="11">
        <f t="shared" si="25"/>
        <v>-0.29960123076185596</v>
      </c>
      <c r="U40" s="11">
        <f>'OddsRatio_working_3-way'!S40-'OddsRatio_working_3-way'!R40^2/3</f>
        <v>-0.8553615138250984</v>
      </c>
      <c r="V40" s="11">
        <f>'OddsRatio_working_3-way'!S40*'OddsRatio_working_3-way'!R40/3-2*'OddsRatio_working_3-way'!R40^3/27-'OddsRatio_working_3-way'!T40</f>
        <v>0.29960123076185596</v>
      </c>
      <c r="W40" s="11">
        <f>'OddsRatio_working_3-way'!V40^2+4*'OddsRatio_working_3-way'!U40^3/27</f>
        <v>-2.95310803780853E-3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0.15224487307609688</v>
      </c>
      <c r="Y40" s="11">
        <f>IF('OddsRatio_working_3-way'!W40&gt;=0,IF('OddsRatio_working_3-way'!V40+SQRT('OddsRatio_working_3-way'!W40)&gt;0,0,PI()),ACOS('OddsRatio_working_3-way'!V40/(2*'OddsRatio_working_3-way'!X40)))</f>
        <v>0.17943200697217665</v>
      </c>
      <c r="Z40" s="11">
        <f>'OddsRatio_working_3-way'!X40^(1/3)*COS('OddsRatio_working_3-way'!Y40/3)</f>
        <v>0.53301196430925413</v>
      </c>
      <c r="AA40" s="11">
        <f>'OddsRatio_working_3-way'!X40^(1/3)*COS(('OddsRatio_working_3-way'!Y40+2*PI())/3)</f>
        <v>-0.29414766957901062</v>
      </c>
      <c r="AB40" s="11">
        <f>'OddsRatio_working_3-way'!X40^(1/3)*COS(('OddsRatio_working_3-way'!Y40+4*PI())/3)</f>
        <v>-0.23886429473024368</v>
      </c>
      <c r="AC40" s="11">
        <f>'OddsRatio_working_3-way'!X40^(1/3)*SIN('OddsRatio_working_3-way'!Y40/3)</f>
        <v>3.1917871350646713E-2</v>
      </c>
      <c r="AD40" s="11">
        <f>'OddsRatio_working_3-way'!X40^(1/3)*SIN(('OddsRatio_working_3-way'!Y40+2*PI())/3)</f>
        <v>0.44564296593753533</v>
      </c>
      <c r="AE40" s="11">
        <f>'OddsRatio_working_3-way'!X40^(1/3)*SIN(('OddsRatio_working_3-way'!Y40+4*PI())/3)</f>
        <v>-0.47756083728818194</v>
      </c>
      <c r="AF40" s="11">
        <f>-'OddsRatio_working_3-way'!U40/(3*'OddsRatio_working_3-way'!X40^(1/3))*COS(('OddsRatio_working_3-way'!Y40)/3)</f>
        <v>0.53301196430925424</v>
      </c>
      <c r="AG40" s="11">
        <f>-'OddsRatio_working_3-way'!U40/(3*'OddsRatio_working_3-way'!X40^(1/3))*COS(('OddsRatio_working_3-way'!Y40+2*PI())/3)</f>
        <v>-0.29414766957901067</v>
      </c>
      <c r="AH40" s="11">
        <f>-'OddsRatio_working_3-way'!U40/(3*'OddsRatio_working_3-way'!X40^(1/3))*COS(('OddsRatio_working_3-way'!Y40+4*PI())/3)</f>
        <v>-0.23886429473024373</v>
      </c>
      <c r="AI40" s="11">
        <f>'OddsRatio_working_3-way'!U40/(3*'OddsRatio_working_3-way'!X40^(1/3))*SIN(('OddsRatio_working_3-way'!Y40)/3)</f>
        <v>-3.191787135064672E-2</v>
      </c>
      <c r="AJ40" s="11">
        <f>'OddsRatio_working_3-way'!U40/(3*'OddsRatio_working_3-way'!X40^(1/3))*SIN(('OddsRatio_working_3-way'!Y40+2*PI())/3)</f>
        <v>-0.44564296593753544</v>
      </c>
      <c r="AK40" s="11">
        <f>'OddsRatio_working_3-way'!U40/(3*'OddsRatio_working_3-way'!X40^(1/3))*SIN(('OddsRatio_working_3-way'!Y40+4*PI())/3)</f>
        <v>0.47756083728818205</v>
      </c>
      <c r="AL40" s="11">
        <f>'OddsRatio_working_3-way'!Z40+'OddsRatio_working_3-way'!AF40</f>
        <v>1.0660239286185083</v>
      </c>
      <c r="AM40" s="11">
        <f>'OddsRatio_working_3-way'!AA40+'OddsRatio_working_3-way'!AG40</f>
        <v>-0.58829533915802124</v>
      </c>
      <c r="AN40" s="11">
        <f>'OddsRatio_working_3-way'!AB40+'OddsRatio_working_3-way'!AH40</f>
        <v>-0.47772858946048741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1.0660239286185083</v>
      </c>
      <c r="AS40" s="11">
        <f>IF(('OddsRatio_working_3-way'!X40=0),IF(Q40&gt;0,-Q40^(1/3),(-Q40)^(1/3)),'OddsRatio_working_3-way'!AM40-'OddsRatio_working_3-way'!R40/3)</f>
        <v>-0.58829533915802124</v>
      </c>
      <c r="AT40" s="11">
        <f>IF(('OddsRatio_working_3-way'!X40=0),IF(Q40&gt;0,-Q40^(1/3),(-Q40)^(1/3)),'OddsRatio_working_3-way'!AN40-'OddsRatio_working_3-way'!R40/3)</f>
        <v>-0.47772858946048741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1.73</v>
      </c>
      <c r="C2" s="4">
        <f t="shared" ref="C2:C65" si="0">IF(A2="","",((1/A2)+(1/B2))-1)</f>
        <v>3.0523369863730387E-2</v>
      </c>
      <c r="D2" s="4">
        <f>IF(A2="","",(2*A2)/(2-($C2*A2)))</f>
        <v>2.2871414470732514</v>
      </c>
      <c r="E2" s="4">
        <f>IF(B2="","",(2*B2)/(2-($C2*B2)))</f>
        <v>1.7769153905142565</v>
      </c>
      <c r="G2" s="4">
        <f t="shared" ref="G2:G65" si="1">IF(A2="","",C2+1)</f>
        <v>1.0305233698637304</v>
      </c>
    </row>
    <row r="3" spans="1:7" x14ac:dyDescent="0.2">
      <c r="A3" s="4">
        <f>IF('True_Odds_Calculator_2-way'!A4="","",'True_Odds_Calculator_2-way'!A4)</f>
        <v>2.2200000000000002</v>
      </c>
      <c r="B3" s="4">
        <f>IF('True_Odds_Calculator_2-way'!B4="","",'True_Odds_Calculator_2-way'!B4)</f>
        <v>1.73</v>
      </c>
      <c r="C3" s="4">
        <f t="shared" si="0"/>
        <v>2.8485132531375301E-2</v>
      </c>
      <c r="D3" s="4">
        <f t="shared" ref="D3:D66" si="2">IF(A3="","",(2*A3)/(2-($C3*A3)))</f>
        <v>2.2924849280725841</v>
      </c>
      <c r="E3" s="4">
        <f t="shared" ref="E3:E66" si="3">IF(B3="","",(2*B3)/(2-($C3*B3)))</f>
        <v>1.7737034129219971</v>
      </c>
      <c r="G3" s="4">
        <f t="shared" si="1"/>
        <v>1.0284851325313753</v>
      </c>
    </row>
    <row r="4" spans="1:7" x14ac:dyDescent="0.2">
      <c r="A4" s="4">
        <f>IF('True_Odds_Calculator_2-way'!A5="","",'True_Odds_Calculator_2-way'!A5)</f>
        <v>2.2200000000000002</v>
      </c>
      <c r="B4" s="4">
        <f>IF('True_Odds_Calculator_2-way'!B5="","",'True_Odds_Calculator_2-way'!B5)</f>
        <v>1.73</v>
      </c>
      <c r="C4" s="4">
        <f t="shared" si="0"/>
        <v>2.8485132531375301E-2</v>
      </c>
      <c r="D4" s="4">
        <f t="shared" si="2"/>
        <v>2.2924849280725841</v>
      </c>
      <c r="E4" s="4">
        <f t="shared" si="3"/>
        <v>1.7737034129219971</v>
      </c>
      <c r="G4" s="4">
        <f t="shared" si="1"/>
        <v>1.0284851325313753</v>
      </c>
    </row>
    <row r="5" spans="1:7" x14ac:dyDescent="0.2">
      <c r="A5" s="4">
        <f>IF('True_Odds_Calculator_2-way'!A6="","",'True_Odds_Calculator_2-way'!A6)</f>
        <v>2.21</v>
      </c>
      <c r="B5" s="4">
        <f>IF('True_Odds_Calculator_2-way'!B6="","",'True_Odds_Calculator_2-way'!B6)</f>
        <v>1.74</v>
      </c>
      <c r="C5" s="4">
        <f t="shared" si="0"/>
        <v>2.720133146096626E-2</v>
      </c>
      <c r="D5" s="4">
        <f t="shared" si="2"/>
        <v>2.2784855128281092</v>
      </c>
      <c r="E5" s="4">
        <f t="shared" si="3"/>
        <v>1.7821754646150993</v>
      </c>
      <c r="G5" s="4">
        <f t="shared" si="1"/>
        <v>1.0272013314609663</v>
      </c>
    </row>
    <row r="6" spans="1:7" x14ac:dyDescent="0.2">
      <c r="A6" s="4">
        <f>IF('True_Odds_Calculator_2-way'!A7="","",'True_Odds_Calculator_2-way'!A7)</f>
        <v>1.87</v>
      </c>
      <c r="B6" s="4">
        <f>IF('True_Odds_Calculator_2-way'!B7="","",'True_Odds_Calculator_2-way'!B7)</f>
        <v>2.04</v>
      </c>
      <c r="C6" s="4">
        <f t="shared" si="0"/>
        <v>2.4955436720142554E-2</v>
      </c>
      <c r="D6" s="4">
        <f t="shared" si="2"/>
        <v>1.9146757679180888</v>
      </c>
      <c r="E6" s="4">
        <f t="shared" si="3"/>
        <v>2.0932835820895521</v>
      </c>
      <c r="G6" s="4">
        <f t="shared" si="1"/>
        <v>1.0249554367201426</v>
      </c>
    </row>
    <row r="7" spans="1:7" x14ac:dyDescent="0.2">
      <c r="A7" s="4">
        <f>IF('True_Odds_Calculator_2-way'!A8="","",'True_Odds_Calculator_2-way'!A8)</f>
        <v>1.87</v>
      </c>
      <c r="B7" s="4">
        <f>IF('True_Odds_Calculator_2-way'!B8="","",'True_Odds_Calculator_2-way'!B8)</f>
        <v>2.04</v>
      </c>
      <c r="C7" s="4">
        <f t="shared" si="0"/>
        <v>2.4955436720142554E-2</v>
      </c>
      <c r="D7" s="4">
        <f t="shared" si="2"/>
        <v>1.9146757679180888</v>
      </c>
      <c r="E7" s="4">
        <f t="shared" si="3"/>
        <v>2.0932835820895521</v>
      </c>
      <c r="G7" s="4">
        <f t="shared" si="1"/>
        <v>1.0249554367201426</v>
      </c>
    </row>
    <row r="8" spans="1:7" x14ac:dyDescent="0.2">
      <c r="A8" s="4">
        <f>IF('True_Odds_Calculator_2-way'!A9="","",'True_Odds_Calculator_2-way'!A9)</f>
        <v>1.93</v>
      </c>
      <c r="B8" s="4">
        <f>IF('True_Odds_Calculator_2-way'!B9="","",'True_Odds_Calculator_2-way'!B9)</f>
        <v>1.94</v>
      </c>
      <c r="C8" s="4">
        <f t="shared" si="0"/>
        <v>3.3598632551679941E-2</v>
      </c>
      <c r="D8" s="4">
        <f t="shared" si="2"/>
        <v>1.9946726333173512</v>
      </c>
      <c r="E8" s="4">
        <f t="shared" si="3"/>
        <v>2.0053558995233249</v>
      </c>
      <c r="G8" s="4">
        <f t="shared" si="1"/>
        <v>1.0335986325516799</v>
      </c>
    </row>
    <row r="9" spans="1:7" x14ac:dyDescent="0.2">
      <c r="A9" s="4">
        <f>IF('True_Odds_Calculator_2-way'!A10="","",'True_Odds_Calculator_2-way'!A10)</f>
        <v>1.96</v>
      </c>
      <c r="B9" s="4">
        <f>IF('True_Odds_Calculator_2-way'!B10="","",'True_Odds_Calculator_2-way'!B10)</f>
        <v>1.91</v>
      </c>
      <c r="C9" s="4">
        <f t="shared" si="0"/>
        <v>3.3764291056736839E-2</v>
      </c>
      <c r="D9" s="4">
        <f t="shared" si="2"/>
        <v>2.0270738574832143</v>
      </c>
      <c r="E9" s="4">
        <f t="shared" si="3"/>
        <v>1.9736398144242935</v>
      </c>
      <c r="G9" s="4">
        <f t="shared" si="1"/>
        <v>1.0337642910567368</v>
      </c>
    </row>
    <row r="10" spans="1:7" x14ac:dyDescent="0.2">
      <c r="A10" s="4">
        <f>IF('True_Odds_Calculator_2-way'!A11="","",'True_Odds_Calculator_2-way'!A11)</f>
        <v>2</v>
      </c>
      <c r="B10" s="4">
        <f>IF('True_Odds_Calculator_2-way'!B11="","",'True_Odds_Calculator_2-way'!B11)</f>
        <v>1.87</v>
      </c>
      <c r="C10" s="4">
        <f t="shared" si="0"/>
        <v>3.475935828876997E-2</v>
      </c>
      <c r="D10" s="4">
        <f t="shared" si="2"/>
        <v>2.0720221606648197</v>
      </c>
      <c r="E10" s="4">
        <f t="shared" si="3"/>
        <v>1.9328165374677002</v>
      </c>
      <c r="G10" s="4">
        <f t="shared" si="1"/>
        <v>1.03475935828877</v>
      </c>
    </row>
    <row r="11" spans="1:7" x14ac:dyDescent="0.2">
      <c r="A11" s="4">
        <f>IF('True_Odds_Calculator_2-way'!A12="","",'True_Odds_Calculator_2-way'!A12)</f>
        <v>1.97</v>
      </c>
      <c r="B11" s="4">
        <f>IF('True_Odds_Calculator_2-way'!B12="","",'True_Odds_Calculator_2-way'!B12)</f>
        <v>1.9</v>
      </c>
      <c r="C11" s="4">
        <f t="shared" si="0"/>
        <v>3.3930002671653803E-2</v>
      </c>
      <c r="D11" s="4">
        <f t="shared" si="2"/>
        <v>2.0381159814865235</v>
      </c>
      <c r="E11" s="4">
        <f t="shared" si="3"/>
        <v>1.9632835038027801</v>
      </c>
      <c r="G11" s="4">
        <f t="shared" si="1"/>
        <v>1.0339300026716538</v>
      </c>
    </row>
    <row r="12" spans="1:7" x14ac:dyDescent="0.2">
      <c r="A12" s="4">
        <f>IF('True_Odds_Calculator_2-way'!A13="","",'True_Odds_Calculator_2-way'!A13)</f>
        <v>2.29</v>
      </c>
      <c r="B12" s="4">
        <f>IF('True_Odds_Calculator_2-way'!B13="","",'True_Odds_Calculator_2-way'!B13)</f>
        <v>1.66</v>
      </c>
      <c r="C12" s="4">
        <f t="shared" si="0"/>
        <v>3.9090861261640519E-2</v>
      </c>
      <c r="D12" s="4">
        <f t="shared" si="2"/>
        <v>2.3973008765844739</v>
      </c>
      <c r="E12" s="4">
        <f t="shared" si="3"/>
        <v>1.7156654781784539</v>
      </c>
      <c r="G12" s="4">
        <f t="shared" si="1"/>
        <v>1.0390908612616405</v>
      </c>
    </row>
    <row r="13" spans="1:7" x14ac:dyDescent="0.2">
      <c r="A13" s="4">
        <f>IF('True_Odds_Calculator_2-way'!A14="","",'True_Odds_Calculator_2-way'!A14)</f>
        <v>2.31</v>
      </c>
      <c r="B13" s="4">
        <f>IF('True_Odds_Calculator_2-way'!B14="","",'True_Odds_Calculator_2-way'!B14)</f>
        <v>1.65</v>
      </c>
      <c r="C13" s="4">
        <f t="shared" si="0"/>
        <v>3.8961038961038863E-2</v>
      </c>
      <c r="D13" s="4">
        <f t="shared" si="2"/>
        <v>2.418848167539267</v>
      </c>
      <c r="E13" s="4">
        <f t="shared" si="3"/>
        <v>1.7047970479704795</v>
      </c>
      <c r="G13" s="4">
        <f t="shared" si="1"/>
        <v>1.0389610389610389</v>
      </c>
    </row>
    <row r="14" spans="1:7" x14ac:dyDescent="0.2">
      <c r="A14" s="4">
        <f>IF('True_Odds_Calculator_2-way'!A15="","",'True_Odds_Calculator_2-way'!A15)</f>
        <v>1.66</v>
      </c>
      <c r="B14" s="4">
        <f>IF('True_Odds_Calculator_2-way'!B15="","",'True_Odds_Calculator_2-way'!B15)</f>
        <v>2.2400000000000002</v>
      </c>
      <c r="C14" s="4">
        <f t="shared" si="0"/>
        <v>4.8838209982788428E-2</v>
      </c>
      <c r="D14" s="4">
        <f t="shared" si="2"/>
        <v>1.7301321421924438</v>
      </c>
      <c r="E14" s="4">
        <f t="shared" si="3"/>
        <v>2.3696150904919713</v>
      </c>
      <c r="G14" s="4">
        <f t="shared" si="1"/>
        <v>1.0488382099827884</v>
      </c>
    </row>
    <row r="15" spans="1:7" x14ac:dyDescent="0.2">
      <c r="A15" s="4">
        <f>IF('True_Odds_Calculator_2-way'!A16="","",'True_Odds_Calculator_2-way'!A16)</f>
        <v>1.72</v>
      </c>
      <c r="B15" s="4">
        <f>IF('True_Odds_Calculator_2-way'!B16="","",'True_Odds_Calculator_2-way'!B16)</f>
        <v>2.15</v>
      </c>
      <c r="C15" s="4">
        <f t="shared" si="0"/>
        <v>4.6511627906976827E-2</v>
      </c>
      <c r="D15" s="4">
        <f t="shared" si="2"/>
        <v>1.7916666666666667</v>
      </c>
      <c r="E15" s="4">
        <f t="shared" si="3"/>
        <v>2.263157894736842</v>
      </c>
      <c r="G15" s="4">
        <f t="shared" si="1"/>
        <v>1.0465116279069768</v>
      </c>
    </row>
    <row r="16" spans="1:7" x14ac:dyDescent="0.2">
      <c r="A16" s="4">
        <f>IF('True_Odds_Calculator_2-way'!A17="","",'True_Odds_Calculator_2-way'!A17)</f>
        <v>1.58</v>
      </c>
      <c r="B16" s="4">
        <f>IF('True_Odds_Calculator_2-way'!B17="","",'True_Odds_Calculator_2-way'!B17)</f>
        <v>2.41</v>
      </c>
      <c r="C16" s="4">
        <f t="shared" si="0"/>
        <v>4.7849151741162776E-2</v>
      </c>
      <c r="D16" s="4">
        <f t="shared" si="2"/>
        <v>1.6420716719134072</v>
      </c>
      <c r="E16" s="4">
        <f t="shared" si="3"/>
        <v>2.5574585264289071</v>
      </c>
      <c r="G16" s="4">
        <f t="shared" si="1"/>
        <v>1.0478491517411628</v>
      </c>
    </row>
    <row r="17" spans="1:7" x14ac:dyDescent="0.2">
      <c r="A17" s="4">
        <f>IF('True_Odds_Calculator_2-way'!A18="","",'True_Odds_Calculator_2-way'!A18)</f>
        <v>1.88</v>
      </c>
      <c r="B17" s="4">
        <f>IF('True_Odds_Calculator_2-way'!B18="","",'True_Odds_Calculator_2-way'!B18)</f>
        <v>1.95</v>
      </c>
      <c r="C17" s="4">
        <f t="shared" si="0"/>
        <v>4.4735406437534042E-2</v>
      </c>
      <c r="D17" s="4">
        <f t="shared" si="2"/>
        <v>1.9625267665952888</v>
      </c>
      <c r="E17" s="4">
        <f t="shared" si="3"/>
        <v>2.0389321468298109</v>
      </c>
      <c r="G17" s="4">
        <f t="shared" si="1"/>
        <v>1.044735406437534</v>
      </c>
    </row>
    <row r="18" spans="1:7" x14ac:dyDescent="0.2">
      <c r="A18" s="4">
        <f>IF('True_Odds_Calculator_2-way'!A19="","",'True_Odds_Calculator_2-way'!A19)</f>
        <v>1.59</v>
      </c>
      <c r="B18" s="4">
        <f>IF('True_Odds_Calculator_2-way'!B19="","",'True_Odds_Calculator_2-way'!B19)</f>
        <v>2.4</v>
      </c>
      <c r="C18" s="4">
        <f t="shared" si="0"/>
        <v>4.5597484276729494E-2</v>
      </c>
      <c r="D18" s="4">
        <f t="shared" si="2"/>
        <v>1.649805447470817</v>
      </c>
      <c r="E18" s="4">
        <f t="shared" si="3"/>
        <v>2.5389221556886223</v>
      </c>
      <c r="G18" s="4">
        <f t="shared" si="1"/>
        <v>1.0455974842767295</v>
      </c>
    </row>
    <row r="19" spans="1:7" x14ac:dyDescent="0.2">
      <c r="A19" s="4">
        <f>IF('True_Odds_Calculator_2-way'!A20="","",'True_Odds_Calculator_2-way'!A20)</f>
        <v>1.58</v>
      </c>
      <c r="B19" s="4">
        <f>IF('True_Odds_Calculator_2-way'!B20="","",'True_Odds_Calculator_2-way'!B20)</f>
        <v>2.42</v>
      </c>
      <c r="C19" s="4">
        <f t="shared" si="0"/>
        <v>4.6134532900931058E-2</v>
      </c>
      <c r="D19" s="4">
        <f t="shared" si="2"/>
        <v>1.6397632730079768</v>
      </c>
      <c r="E19" s="4">
        <f t="shared" si="3"/>
        <v>2.563078160611342</v>
      </c>
      <c r="G19" s="4">
        <f t="shared" si="1"/>
        <v>1.0461345329009311</v>
      </c>
    </row>
    <row r="20" spans="1:7" x14ac:dyDescent="0.2">
      <c r="A20" s="4">
        <f>IF('True_Odds_Calculator_2-way'!A21="","",'True_Odds_Calculator_2-way'!A21)</f>
        <v>1.56</v>
      </c>
      <c r="B20" s="4">
        <f>IF('True_Odds_Calculator_2-way'!B21="","",'True_Odds_Calculator_2-way'!B21)</f>
        <v>2.48</v>
      </c>
      <c r="C20" s="4">
        <f t="shared" si="0"/>
        <v>4.4251447477253958E-2</v>
      </c>
      <c r="D20" s="4">
        <f t="shared" si="2"/>
        <v>1.6157701303040428</v>
      </c>
      <c r="E20" s="4">
        <f t="shared" si="3"/>
        <v>2.6239826370048833</v>
      </c>
      <c r="G20" s="4">
        <f t="shared" si="1"/>
        <v>1.044251447477254</v>
      </c>
    </row>
    <row r="21" spans="1:7" x14ac:dyDescent="0.2">
      <c r="A21" s="4">
        <f>IF('True_Odds_Calculator_2-way'!A22="","",'True_Odds_Calculator_2-way'!A22)</f>
        <v>1.83</v>
      </c>
      <c r="B21" s="4">
        <f>IF('True_Odds_Calculator_2-way'!B22="","",'True_Odds_Calculator_2-way'!B22)</f>
        <v>2.02</v>
      </c>
      <c r="C21" s="4">
        <f t="shared" si="0"/>
        <v>4.1497592382188975E-2</v>
      </c>
      <c r="D21" s="4">
        <f t="shared" si="2"/>
        <v>1.9022281685792208</v>
      </c>
      <c r="E21" s="4">
        <f t="shared" si="3"/>
        <v>2.1083670792220381</v>
      </c>
      <c r="G21" s="4">
        <f t="shared" si="1"/>
        <v>1.041497592382189</v>
      </c>
    </row>
    <row r="22" spans="1:7" x14ac:dyDescent="0.2">
      <c r="A22" s="4">
        <f>IF('True_Odds_Calculator_2-way'!A23="","",'True_Odds_Calculator_2-way'!A23)</f>
        <v>1.92</v>
      </c>
      <c r="B22" s="4">
        <f>IF('True_Odds_Calculator_2-way'!B23="","",'True_Odds_Calculator_2-way'!B23)</f>
        <v>1.92</v>
      </c>
      <c r="C22" s="4">
        <f t="shared" si="0"/>
        <v>4.1666666666666741E-2</v>
      </c>
      <c r="D22" s="4">
        <f t="shared" si="2"/>
        <v>2</v>
      </c>
      <c r="E22" s="4">
        <f t="shared" si="3"/>
        <v>2</v>
      </c>
      <c r="G22" s="4">
        <f t="shared" si="1"/>
        <v>1.0416666666666667</v>
      </c>
    </row>
    <row r="23" spans="1:7" x14ac:dyDescent="0.2">
      <c r="A23" s="4">
        <f>IF('True_Odds_Calculator_2-way'!A24="","",'True_Odds_Calculator_2-way'!A24)</f>
        <v>1.46</v>
      </c>
      <c r="B23" s="4">
        <f>IF('True_Odds_Calculator_2-way'!B24="","",'True_Odds_Calculator_2-way'!B24)</f>
        <v>2.68</v>
      </c>
      <c r="C23" s="4">
        <f t="shared" si="0"/>
        <v>5.8065835207524064E-2</v>
      </c>
      <c r="D23" s="4">
        <f t="shared" si="2"/>
        <v>1.5246259351620948</v>
      </c>
      <c r="E23" s="4">
        <f t="shared" si="3"/>
        <v>2.906120023767083</v>
      </c>
      <c r="G23" s="4">
        <f t="shared" si="1"/>
        <v>1.0580658352075241</v>
      </c>
    </row>
    <row r="24" spans="1:7" x14ac:dyDescent="0.2">
      <c r="A24" s="4">
        <f>IF('True_Odds_Calculator_2-way'!A25="","",'True_Odds_Calculator_2-way'!A25)</f>
        <v>2.33</v>
      </c>
      <c r="B24" s="4">
        <f>IF('True_Odds_Calculator_2-way'!B25="","",'True_Odds_Calculator_2-way'!B25)</f>
        <v>1.65</v>
      </c>
      <c r="C24" s="4">
        <f t="shared" si="0"/>
        <v>3.5245155416829377E-2</v>
      </c>
      <c r="D24" s="4">
        <f t="shared" si="2"/>
        <v>2.4297677358192451</v>
      </c>
      <c r="E24" s="4">
        <f t="shared" si="3"/>
        <v>1.6994142999226434</v>
      </c>
      <c r="G24" s="4">
        <f t="shared" si="1"/>
        <v>1.0352451554168294</v>
      </c>
    </row>
    <row r="25" spans="1:7" x14ac:dyDescent="0.2">
      <c r="A25" s="4">
        <f>IF('True_Odds_Calculator_2-way'!A26="","",'True_Odds_Calculator_2-way'!A26)</f>
        <v>2.63</v>
      </c>
      <c r="B25" s="4">
        <f>IF('True_Odds_Calculator_2-way'!B26="","",'True_Odds_Calculator_2-way'!B26)</f>
        <v>1.52</v>
      </c>
      <c r="C25" s="4">
        <f t="shared" si="0"/>
        <v>3.8122873724234729E-2</v>
      </c>
      <c r="D25" s="4">
        <f t="shared" si="2"/>
        <v>2.7688045435655915</v>
      </c>
      <c r="E25" s="4">
        <f t="shared" si="3"/>
        <v>1.5653535907275435</v>
      </c>
      <c r="G25" s="4">
        <f t="shared" si="1"/>
        <v>1.0381228737242347</v>
      </c>
    </row>
    <row r="26" spans="1:7" x14ac:dyDescent="0.2">
      <c r="A26" s="4">
        <f>IF('True_Odds_Calculator_2-way'!A27="","",'True_Odds_Calculator_2-way'!A27)</f>
        <v>2.57</v>
      </c>
      <c r="B26" s="4">
        <f>IF('True_Odds_Calculator_2-way'!B27="","",'True_Odds_Calculator_2-way'!B27)</f>
        <v>1.54</v>
      </c>
      <c r="C26" s="4">
        <f t="shared" si="0"/>
        <v>3.845570771640805E-2</v>
      </c>
      <c r="D26" s="4">
        <f t="shared" si="2"/>
        <v>2.7035999726757289</v>
      </c>
      <c r="E26" s="4">
        <f t="shared" si="3"/>
        <v>1.5869922611171257</v>
      </c>
      <c r="G26" s="4">
        <f t="shared" si="1"/>
        <v>1.038455707716408</v>
      </c>
    </row>
    <row r="27" spans="1:7" x14ac:dyDescent="0.2">
      <c r="A27" s="4">
        <f>IF('True_Odds_Calculator_2-way'!A28="","",'True_Odds_Calculator_2-way'!A28)</f>
        <v>2.65</v>
      </c>
      <c r="B27" s="4">
        <f>IF('True_Odds_Calculator_2-way'!B28="","",'True_Odds_Calculator_2-way'!B28)</f>
        <v>1.51</v>
      </c>
      <c r="C27" s="4">
        <f t="shared" si="0"/>
        <v>3.9610146195176998E-2</v>
      </c>
      <c r="D27" s="4">
        <f t="shared" si="2"/>
        <v>2.7967849030228904</v>
      </c>
      <c r="E27" s="4">
        <f t="shared" si="3"/>
        <v>1.5565496450452205</v>
      </c>
      <c r="G27" s="4">
        <f t="shared" si="1"/>
        <v>1.039610146195177</v>
      </c>
    </row>
    <row r="28" spans="1:7" x14ac:dyDescent="0.2">
      <c r="A28" s="4">
        <f>IF('True_Odds_Calculator_2-way'!A29="","",'True_Odds_Calculator_2-way'!A29)</f>
        <v>2.67</v>
      </c>
      <c r="B28" s="4">
        <f>IF('True_Odds_Calculator_2-way'!B29="","",'True_Odds_Calculator_2-way'!B29)</f>
        <v>1.51</v>
      </c>
      <c r="C28" s="4">
        <f t="shared" si="0"/>
        <v>3.678349083513166E-2</v>
      </c>
      <c r="D28" s="4">
        <f t="shared" si="2"/>
        <v>2.8078838318765889</v>
      </c>
      <c r="E28" s="4">
        <f t="shared" si="3"/>
        <v>1.5531328851821176</v>
      </c>
      <c r="G28" s="4">
        <f t="shared" si="1"/>
        <v>1.0367834908351317</v>
      </c>
    </row>
    <row r="29" spans="1:7" x14ac:dyDescent="0.2">
      <c r="A29" s="4">
        <f>IF('True_Odds_Calculator_2-way'!A30="","",'True_Odds_Calculator_2-way'!A30)</f>
        <v>2.38</v>
      </c>
      <c r="B29" s="4">
        <f>IF('True_Odds_Calculator_2-way'!B30="","",'True_Odds_Calculator_2-way'!B30)</f>
        <v>1.65</v>
      </c>
      <c r="C29" s="4">
        <f t="shared" si="0"/>
        <v>2.6228673287496784E-2</v>
      </c>
      <c r="D29" s="4">
        <f t="shared" si="2"/>
        <v>2.4566781357522673</v>
      </c>
      <c r="E29" s="4">
        <f t="shared" si="3"/>
        <v>1.686493450719347</v>
      </c>
      <c r="G29" s="4">
        <f t="shared" si="1"/>
        <v>1.0262286732874968</v>
      </c>
    </row>
    <row r="30" spans="1:7" x14ac:dyDescent="0.2">
      <c r="A30" s="4">
        <f>IF('True_Odds_Calculator_2-way'!A31="","",'True_Odds_Calculator_2-way'!A31)</f>
        <v>1.86</v>
      </c>
      <c r="B30" s="4">
        <f>IF('True_Odds_Calculator_2-way'!B31="","",'True_Odds_Calculator_2-way'!B31)</f>
        <v>2.0499999999999998</v>
      </c>
      <c r="C30" s="4">
        <f t="shared" si="0"/>
        <v>2.5439286650930981E-2</v>
      </c>
      <c r="D30" s="4">
        <f t="shared" si="2"/>
        <v>1.905071196602548</v>
      </c>
      <c r="E30" s="4">
        <f t="shared" si="3"/>
        <v>2.1048854540436102</v>
      </c>
      <c r="G30" s="4">
        <f t="shared" si="1"/>
        <v>1.025439286650931</v>
      </c>
    </row>
    <row r="31" spans="1:7" x14ac:dyDescent="0.2">
      <c r="A31" s="4">
        <f>IF('True_Odds_Calculator_2-way'!A32="","",'True_Odds_Calculator_2-way'!A32)</f>
        <v>2.19</v>
      </c>
      <c r="B31" s="4">
        <f>IF('True_Odds_Calculator_2-way'!B32="","",'True_Odds_Calculator_2-way'!B32)</f>
        <v>1.75</v>
      </c>
      <c r="C31" s="4">
        <f t="shared" si="0"/>
        <v>2.8049575994781417E-2</v>
      </c>
      <c r="D31" s="4">
        <f t="shared" si="2"/>
        <v>2.2593957258658803</v>
      </c>
      <c r="E31" s="4">
        <f t="shared" si="3"/>
        <v>1.7940315974253949</v>
      </c>
      <c r="G31" s="4">
        <f t="shared" si="1"/>
        <v>1.0280495759947814</v>
      </c>
    </row>
    <row r="32" spans="1:7" x14ac:dyDescent="0.2">
      <c r="A32" s="4">
        <f>IF('True_Odds_Calculator_2-way'!A33="","",'True_Odds_Calculator_2-way'!A33)</f>
        <v>2.2200000000000002</v>
      </c>
      <c r="B32" s="4">
        <f>IF('True_Odds_Calculator_2-way'!B33="","",'True_Odds_Calculator_2-way'!B33)</f>
        <v>1.73</v>
      </c>
      <c r="C32" s="4">
        <f t="shared" si="0"/>
        <v>2.8485132531375301E-2</v>
      </c>
      <c r="D32" s="4">
        <f t="shared" si="2"/>
        <v>2.2924849280725841</v>
      </c>
      <c r="E32" s="4">
        <f t="shared" si="3"/>
        <v>1.7737034129219971</v>
      </c>
      <c r="G32" s="4">
        <f t="shared" si="1"/>
        <v>1.0284851325313753</v>
      </c>
    </row>
    <row r="33" spans="1:7" x14ac:dyDescent="0.2">
      <c r="A33" s="4">
        <f>IF('True_Odds_Calculator_2-way'!A34="","",'True_Odds_Calculator_2-way'!A34)</f>
        <v>1.88</v>
      </c>
      <c r="B33" s="4">
        <f>IF('True_Odds_Calculator_2-way'!B34="","",'True_Odds_Calculator_2-way'!B34)</f>
        <v>2.0299999999999998</v>
      </c>
      <c r="C33" s="4">
        <f t="shared" si="0"/>
        <v>2.4525731055444977E-2</v>
      </c>
      <c r="D33" s="4">
        <f t="shared" si="2"/>
        <v>1.9243646631706333</v>
      </c>
      <c r="E33" s="4">
        <f t="shared" si="3"/>
        <v>2.0818241326641935</v>
      </c>
      <c r="G33" s="4">
        <f t="shared" si="1"/>
        <v>1.024525731055445</v>
      </c>
    </row>
    <row r="34" spans="1:7" x14ac:dyDescent="0.2">
      <c r="A34" s="4">
        <f>IF('True_Odds_Calculator_2-way'!A35="","",'True_Odds_Calculator_2-way'!A35)</f>
        <v>2.2200000000000002</v>
      </c>
      <c r="B34" s="4">
        <f>IF('True_Odds_Calculator_2-way'!B35="","",'True_Odds_Calculator_2-way'!B35)</f>
        <v>1.73</v>
      </c>
      <c r="C34" s="4">
        <f t="shared" si="0"/>
        <v>2.8485132531375301E-2</v>
      </c>
      <c r="D34" s="4">
        <f t="shared" si="2"/>
        <v>2.2924849280725841</v>
      </c>
      <c r="E34" s="4">
        <f t="shared" si="3"/>
        <v>1.7737034129219971</v>
      </c>
      <c r="G34" s="4">
        <f t="shared" si="1"/>
        <v>1.0284851325313753</v>
      </c>
    </row>
    <row r="35" spans="1:7" x14ac:dyDescent="0.2">
      <c r="A35" s="4">
        <f>IF('True_Odds_Calculator_2-way'!A36="","",'True_Odds_Calculator_2-way'!A36)</f>
        <v>2.1800000000000002</v>
      </c>
      <c r="B35" s="4">
        <f>IF('True_Odds_Calculator_2-way'!B36="","",'True_Odds_Calculator_2-way'!B36)</f>
        <v>1.72</v>
      </c>
      <c r="C35" s="4">
        <f t="shared" si="0"/>
        <v>4.0110945167484591E-2</v>
      </c>
      <c r="D35" s="4">
        <f t="shared" si="2"/>
        <v>2.2796692607003894</v>
      </c>
      <c r="E35" s="4">
        <f t="shared" si="3"/>
        <v>1.7814519194222731</v>
      </c>
      <c r="G35" s="4">
        <f t="shared" si="1"/>
        <v>1.0401109451674846</v>
      </c>
    </row>
    <row r="36" spans="1:7" x14ac:dyDescent="0.2">
      <c r="A36" s="4">
        <f>IF('True_Odds_Calculator_2-way'!A37="","",'True_Odds_Calculator_2-way'!A37)</f>
        <v>2.6</v>
      </c>
      <c r="B36" s="4">
        <f>IF('True_Odds_Calculator_2-way'!B37="","",'True_Odds_Calculator_2-way'!B37)</f>
        <v>1.53</v>
      </c>
      <c r="C36" s="4">
        <f t="shared" si="0"/>
        <v>3.8210155857214545E-2</v>
      </c>
      <c r="D36" s="4">
        <f t="shared" si="2"/>
        <v>2.7359009628610726</v>
      </c>
      <c r="E36" s="4">
        <f t="shared" si="3"/>
        <v>1.5760697305863707</v>
      </c>
      <c r="G36" s="4">
        <f t="shared" si="1"/>
        <v>1.0382101558572145</v>
      </c>
    </row>
    <row r="37" spans="1:7" x14ac:dyDescent="0.2">
      <c r="A37" s="4">
        <f>IF('True_Odds_Calculator_2-way'!A38="","",'True_Odds_Calculator_2-way'!A38)</f>
        <v>2.42</v>
      </c>
      <c r="B37" s="4">
        <f>IF('True_Odds_Calculator_2-way'!B38="","",'True_Odds_Calculator_2-way'!B38)</f>
        <v>1.6</v>
      </c>
      <c r="C37" s="4">
        <f t="shared" si="0"/>
        <v>3.8223140495867725E-2</v>
      </c>
      <c r="D37" s="4">
        <f t="shared" si="2"/>
        <v>2.5373525557011791</v>
      </c>
      <c r="E37" s="4">
        <f t="shared" si="3"/>
        <v>1.6504688832054561</v>
      </c>
      <c r="G37" s="4">
        <f t="shared" si="1"/>
        <v>1.0382231404958677</v>
      </c>
    </row>
    <row r="38" spans="1:7" x14ac:dyDescent="0.2">
      <c r="A38" s="4">
        <f>IF('True_Odds_Calculator_2-way'!A39="","",'True_Odds_Calculator_2-way'!A39)</f>
        <v>2.34</v>
      </c>
      <c r="B38" s="4">
        <f>IF('True_Odds_Calculator_2-way'!B39="","",'True_Odds_Calculator_2-way'!B39)</f>
        <v>1.61</v>
      </c>
      <c r="C38" s="4">
        <f t="shared" si="0"/>
        <v>4.8468439772787697E-2</v>
      </c>
      <c r="D38" s="4">
        <f t="shared" si="2"/>
        <v>2.4806742608810168</v>
      </c>
      <c r="E38" s="4">
        <f t="shared" si="3"/>
        <v>1.6753679903944503</v>
      </c>
      <c r="G38" s="4">
        <f t="shared" si="1"/>
        <v>1.0484684397727877</v>
      </c>
    </row>
    <row r="39" spans="1:7" x14ac:dyDescent="0.2">
      <c r="A39" s="4">
        <f>IF('True_Odds_Calculator_2-way'!A40="","",'True_Odds_Calculator_2-way'!A40)</f>
        <v>2.31</v>
      </c>
      <c r="B39" s="4">
        <f>IF('True_Odds_Calculator_2-way'!B40="","",'True_Odds_Calculator_2-way'!B40)</f>
        <v>1.6</v>
      </c>
      <c r="C39" s="4">
        <f t="shared" si="0"/>
        <v>5.7900432900432897E-2</v>
      </c>
      <c r="D39" s="4">
        <f t="shared" si="2"/>
        <v>2.475552578700603</v>
      </c>
      <c r="E39" s="4">
        <f t="shared" si="3"/>
        <v>1.6777122106218794</v>
      </c>
      <c r="G39" s="4">
        <f t="shared" si="1"/>
        <v>1.0579004329004329</v>
      </c>
    </row>
    <row r="40" spans="1:7" x14ac:dyDescent="0.2">
      <c r="A40" s="4">
        <f>IF('True_Odds_Calculator_2-way'!A41="","",'True_Odds_Calculator_2-way'!A41)</f>
        <v>2.4</v>
      </c>
      <c r="B40" s="4">
        <f>IF('True_Odds_Calculator_2-way'!B41="","",'True_Odds_Calculator_2-way'!B41)</f>
        <v>1.58</v>
      </c>
      <c r="C40" s="4">
        <f t="shared" si="0"/>
        <v>4.9578059071729852E-2</v>
      </c>
      <c r="D40" s="4">
        <f t="shared" si="2"/>
        <v>2.5518169582772541</v>
      </c>
      <c r="E40" s="4">
        <f t="shared" si="3"/>
        <v>1.6444058976582827</v>
      </c>
      <c r="G40" s="4">
        <f t="shared" si="1"/>
        <v>1.0495780590717299</v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2.44</v>
      </c>
      <c r="B2" s="4">
        <f>IF('True_Odds_Calculator_3-way'!B3="","",'True_Odds_Calculator_3-way'!B3)</f>
        <v>3.2</v>
      </c>
      <c r="C2" s="4">
        <f>IF('True_Odds_Calculator_3-way'!C3="","",'True_Odds_Calculator_3-way'!C3)</f>
        <v>3.27</v>
      </c>
      <c r="D2" s="4">
        <f>IF(A2="","",((1/A2)+(1/B2)+(1/C2))-1)</f>
        <v>2.8146463127287191E-2</v>
      </c>
      <c r="E2" s="4">
        <f>IF(A2="","",(3*A2)/(3-($D2*A2)))</f>
        <v>2.4971662706661415</v>
      </c>
      <c r="F2" s="4">
        <f>IF(B2="","",(3*B2)/(3-($D2*B2)))</f>
        <v>3.2990469364831063</v>
      </c>
      <c r="G2" s="4">
        <f>IF(C2="","",(3*C2)/(3-($D2*C2)))</f>
        <v>3.3734977115535711</v>
      </c>
      <c r="I2" s="4">
        <f>IF(A2="","",D2+1)</f>
        <v>1.0281464631272872</v>
      </c>
    </row>
    <row r="3" spans="1:9" x14ac:dyDescent="0.2">
      <c r="A3" s="4">
        <f>IF('True_Odds_Calculator_3-way'!A4="","",'True_Odds_Calculator_3-way'!A4)</f>
        <v>3.21</v>
      </c>
      <c r="B3" s="4">
        <f>IF('True_Odds_Calculator_3-way'!B4="","",'True_Odds_Calculator_3-way'!B4)</f>
        <v>3.33</v>
      </c>
      <c r="C3" s="4">
        <f>IF('True_Odds_Calculator_3-way'!C4="","",'True_Odds_Calculator_3-way'!C4)</f>
        <v>2.41</v>
      </c>
      <c r="D3" s="4">
        <f t="shared" ref="D3:D66" si="0">IF(A3="","",((1/A3)+(1/B3)+(1/C3))-1)</f>
        <v>2.6764539387178488E-2</v>
      </c>
      <c r="E3" s="4">
        <f t="shared" ref="E3:E66" si="1">IF(A3="","",(3*A3)/(3-($D3*A3)))</f>
        <v>3.3046384240285147</v>
      </c>
      <c r="F3" s="4">
        <f t="shared" ref="F3:F66" si="2">IF(B3="","",(3*B3)/(3-($D3*B3)))</f>
        <v>3.4319588248279334</v>
      </c>
      <c r="G3" s="4">
        <f t="shared" ref="G3:G66" si="3">IF(C3="","",(3*C3)/(3-($D3*C3)))</f>
        <v>2.46295563131252</v>
      </c>
      <c r="I3" s="4">
        <f t="shared" ref="I3:I66" si="4">IF(A3="","",D3+1)</f>
        <v>1.0267645393871785</v>
      </c>
    </row>
    <row r="4" spans="1:9" x14ac:dyDescent="0.2">
      <c r="A4" s="4">
        <f>IF('True_Odds_Calculator_3-way'!A5="","",'True_Odds_Calculator_3-way'!A5)</f>
        <v>1.97</v>
      </c>
      <c r="B4" s="4">
        <f>IF('True_Odds_Calculator_3-way'!B5="","",'True_Odds_Calculator_3-way'!B5)</f>
        <v>3.46</v>
      </c>
      <c r="C4" s="4">
        <f>IF('True_Odds_Calculator_3-way'!C5="","",'True_Odds_Calculator_3-way'!C5)</f>
        <v>4.29</v>
      </c>
      <c r="D4" s="4">
        <f t="shared" si="0"/>
        <v>2.9731787338664883E-2</v>
      </c>
      <c r="E4" s="4">
        <f t="shared" si="1"/>
        <v>2.0092279119589156</v>
      </c>
      <c r="F4" s="4">
        <f t="shared" si="2"/>
        <v>3.5828585907703712</v>
      </c>
      <c r="G4" s="4">
        <f t="shared" si="3"/>
        <v>4.4804947577525889</v>
      </c>
      <c r="I4" s="4">
        <f t="shared" si="4"/>
        <v>1.0297317873386649</v>
      </c>
    </row>
    <row r="5" spans="1:9" x14ac:dyDescent="0.2">
      <c r="A5" s="4">
        <f>IF('True_Odds_Calculator_3-way'!A6="","",'True_Odds_Calculator_3-way'!A6)</f>
        <v>2.4900000000000002</v>
      </c>
      <c r="B5" s="4">
        <f>IF('True_Odds_Calculator_3-way'!B6="","",'True_Odds_Calculator_3-way'!B6)</f>
        <v>3.32</v>
      </c>
      <c r="C5" s="4">
        <f>IF('True_Odds_Calculator_3-way'!C6="","",'True_Odds_Calculator_3-way'!C6)</f>
        <v>3.07</v>
      </c>
      <c r="D5" s="4">
        <f t="shared" si="0"/>
        <v>2.8544144002720984E-2</v>
      </c>
      <c r="E5" s="4">
        <f t="shared" si="1"/>
        <v>2.5504237193887769</v>
      </c>
      <c r="F5" s="4">
        <f t="shared" si="2"/>
        <v>3.4282959352996571</v>
      </c>
      <c r="G5" s="4">
        <f t="shared" si="3"/>
        <v>3.1623734796878011</v>
      </c>
      <c r="I5" s="4">
        <f t="shared" si="4"/>
        <v>1.028544144002721</v>
      </c>
    </row>
    <row r="6" spans="1:9" x14ac:dyDescent="0.2">
      <c r="A6" s="4">
        <f>IF('True_Odds_Calculator_3-way'!A7="","",'True_Odds_Calculator_3-way'!A7)</f>
        <v>3.37</v>
      </c>
      <c r="B6" s="4">
        <f>IF('True_Odds_Calculator_3-way'!B7="","",'True_Odds_Calculator_3-way'!B7)</f>
        <v>3.63</v>
      </c>
      <c r="C6" s="4">
        <f>IF('True_Odds_Calculator_3-way'!C7="","",'True_Odds_Calculator_3-way'!C7)</f>
        <v>2.19</v>
      </c>
      <c r="D6" s="4">
        <f t="shared" si="0"/>
        <v>2.883900327463218E-2</v>
      </c>
      <c r="E6" s="4">
        <f t="shared" si="1"/>
        <v>3.4828290820150318</v>
      </c>
      <c r="F6" s="4">
        <f t="shared" si="2"/>
        <v>3.7612495319583146</v>
      </c>
      <c r="G6" s="4">
        <f t="shared" si="3"/>
        <v>2.2370964104151092</v>
      </c>
      <c r="I6" s="4">
        <f t="shared" si="4"/>
        <v>1.0288390032746322</v>
      </c>
    </row>
    <row r="7" spans="1:9" x14ac:dyDescent="0.2">
      <c r="A7" s="4">
        <f>IF('True_Odds_Calculator_3-way'!A8="","",'True_Odds_Calculator_3-way'!A8)</f>
        <v>1.67</v>
      </c>
      <c r="B7" s="4">
        <f>IF('True_Odds_Calculator_3-way'!B8="","",'True_Odds_Calculator_3-way'!B8)</f>
        <v>3.97</v>
      </c>
      <c r="C7" s="4">
        <f>IF('True_Odds_Calculator_3-way'!C8="","",'True_Odds_Calculator_3-way'!C8)</f>
        <v>5.56</v>
      </c>
      <c r="D7" s="4">
        <f t="shared" si="0"/>
        <v>3.0547679083237744E-2</v>
      </c>
      <c r="E7" s="4">
        <f t="shared" si="1"/>
        <v>1.6988894013821094</v>
      </c>
      <c r="F7" s="4">
        <f t="shared" si="2"/>
        <v>4.1372472347451952</v>
      </c>
      <c r="G7" s="4">
        <f t="shared" si="3"/>
        <v>5.893670333971377</v>
      </c>
      <c r="I7" s="4">
        <f t="shared" si="4"/>
        <v>1.0305476790832377</v>
      </c>
    </row>
    <row r="8" spans="1:9" x14ac:dyDescent="0.2">
      <c r="A8" s="4">
        <f>IF('True_Odds_Calculator_3-way'!A9="","",'True_Odds_Calculator_3-way'!A9)</f>
        <v>2.54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2.83</v>
      </c>
      <c r="D8" s="4">
        <f t="shared" si="0"/>
        <v>3.2771963575224383E-2</v>
      </c>
      <c r="E8" s="4">
        <f t="shared" si="1"/>
        <v>2.6124885342932798</v>
      </c>
      <c r="F8" s="4">
        <f t="shared" si="2"/>
        <v>3.6391386733911597</v>
      </c>
      <c r="G8" s="4">
        <f t="shared" si="3"/>
        <v>2.9202801261341431</v>
      </c>
      <c r="I8" s="4">
        <f t="shared" si="4"/>
        <v>1.0327719635752244</v>
      </c>
    </row>
    <row r="9" spans="1:9" x14ac:dyDescent="0.2">
      <c r="A9" s="4">
        <f>IF('True_Odds_Calculator_3-way'!A10="","",'True_Odds_Calculator_3-way'!A10)</f>
        <v>4.45</v>
      </c>
      <c r="B9" s="4">
        <f>IF('True_Odds_Calculator_3-way'!B10="","",'True_Odds_Calculator_3-way'!B10)</f>
        <v>3.64</v>
      </c>
      <c r="C9" s="4">
        <f>IF('True_Odds_Calculator_3-way'!C10="","",'True_Odds_Calculator_3-way'!C10)</f>
        <v>1.87</v>
      </c>
      <c r="D9" s="4">
        <f t="shared" si="0"/>
        <v>3.4203734137640218E-2</v>
      </c>
      <c r="E9" s="4">
        <f t="shared" si="1"/>
        <v>4.6878400937663143</v>
      </c>
      <c r="F9" s="4">
        <f t="shared" si="2"/>
        <v>3.7976025201788994</v>
      </c>
      <c r="G9" s="4">
        <f t="shared" si="3"/>
        <v>1.9107375505593596</v>
      </c>
      <c r="I9" s="4">
        <f t="shared" si="4"/>
        <v>1.0342037341376402</v>
      </c>
    </row>
    <row r="10" spans="1:9" x14ac:dyDescent="0.2">
      <c r="A10" s="4">
        <f>IF('True_Odds_Calculator_3-way'!A11="","",'True_Odds_Calculator_3-way'!A11)</f>
        <v>1.79</v>
      </c>
      <c r="B10" s="4">
        <f>IF('True_Odds_Calculator_3-way'!B11="","",'True_Odds_Calculator_3-way'!B11)</f>
        <v>3.71</v>
      </c>
      <c r="C10" s="4">
        <f>IF('True_Odds_Calculator_3-way'!C11="","",'True_Odds_Calculator_3-way'!C11)</f>
        <v>4.83</v>
      </c>
      <c r="D10" s="4">
        <f t="shared" si="0"/>
        <v>3.524033432695628E-2</v>
      </c>
      <c r="E10" s="4">
        <f t="shared" si="1"/>
        <v>1.8284462507819337</v>
      </c>
      <c r="F10" s="4">
        <f t="shared" si="2"/>
        <v>3.8790511710382662</v>
      </c>
      <c r="G10" s="4">
        <f t="shared" si="3"/>
        <v>5.1205227851529136</v>
      </c>
      <c r="I10" s="4">
        <f t="shared" si="4"/>
        <v>1.0352403343269563</v>
      </c>
    </row>
    <row r="11" spans="1:9" x14ac:dyDescent="0.2">
      <c r="A11" s="4">
        <f>IF('True_Odds_Calculator_3-way'!A12="","",'True_Odds_Calculator_3-way'!A12)</f>
        <v>2.29</v>
      </c>
      <c r="B11" s="4">
        <f>IF('True_Odds_Calculator_3-way'!B12="","",'True_Odds_Calculator_3-way'!B12)</f>
        <v>3.45</v>
      </c>
      <c r="C11" s="4">
        <f>IF('True_Odds_Calculator_3-way'!C12="","",'True_Odds_Calculator_3-way'!C12)</f>
        <v>3.26</v>
      </c>
      <c r="D11" s="4">
        <f t="shared" si="0"/>
        <v>3.3284761428860499E-2</v>
      </c>
      <c r="E11" s="4">
        <f t="shared" si="1"/>
        <v>2.3496996843119686</v>
      </c>
      <c r="F11" s="4">
        <f t="shared" si="2"/>
        <v>3.5873132973643549</v>
      </c>
      <c r="G11" s="4">
        <f t="shared" si="3"/>
        <v>3.3823372466482784</v>
      </c>
      <c r="I11" s="4">
        <f t="shared" si="4"/>
        <v>1.0332847614288605</v>
      </c>
    </row>
    <row r="12" spans="1:9" x14ac:dyDescent="0.2">
      <c r="A12" s="4">
        <f>IF('True_Odds_Calculator_3-way'!A13="","",'True_Odds_Calculator_3-way'!A13)</f>
        <v>1.96</v>
      </c>
      <c r="B12" s="4">
        <f>IF('True_Odds_Calculator_3-way'!B13="","",'True_Odds_Calculator_3-way'!B13)</f>
        <v>3.37</v>
      </c>
      <c r="C12" s="4">
        <f>IF('True_Odds_Calculator_3-way'!C13="","",'True_Odds_Calculator_3-way'!C13)</f>
        <v>4.38</v>
      </c>
      <c r="D12" s="4">
        <f t="shared" si="0"/>
        <v>3.52504889602685E-2</v>
      </c>
      <c r="E12" s="4">
        <f t="shared" si="1"/>
        <v>2.0062035076714944</v>
      </c>
      <c r="F12" s="4">
        <f t="shared" si="2"/>
        <v>3.5089474749840064</v>
      </c>
      <c r="G12" s="4">
        <f t="shared" si="3"/>
        <v>4.6176506891761218</v>
      </c>
      <c r="I12" s="4">
        <f t="shared" si="4"/>
        <v>1.0352504889602685</v>
      </c>
    </row>
    <row r="13" spans="1:9" x14ac:dyDescent="0.2">
      <c r="A13" s="4">
        <f>IF('True_Odds_Calculator_3-way'!A14="","",'True_Odds_Calculator_3-way'!A14)</f>
        <v>2.89</v>
      </c>
      <c r="B13" s="4">
        <f>IF('True_Odds_Calculator_3-way'!B14="","",'True_Odds_Calculator_3-way'!B14)</f>
        <v>3.25</v>
      </c>
      <c r="C13" s="4">
        <f>IF('True_Odds_Calculator_3-way'!C14="","",'True_Odds_Calculator_3-way'!C14)</f>
        <v>2.64</v>
      </c>
      <c r="D13" s="4">
        <f t="shared" si="0"/>
        <v>3.2500947725861096E-2</v>
      </c>
      <c r="E13" s="4">
        <f t="shared" si="1"/>
        <v>2.9834082641843893</v>
      </c>
      <c r="F13" s="4">
        <f t="shared" si="2"/>
        <v>3.3686064783158005</v>
      </c>
      <c r="G13" s="4">
        <f t="shared" si="3"/>
        <v>2.7177293252860624</v>
      </c>
      <c r="I13" s="4">
        <f t="shared" si="4"/>
        <v>1.0325009477258611</v>
      </c>
    </row>
    <row r="14" spans="1:9" x14ac:dyDescent="0.2">
      <c r="A14" s="4">
        <f>IF('True_Odds_Calculator_3-way'!A15="","",'True_Odds_Calculator_3-way'!A15)</f>
        <v>1.91</v>
      </c>
      <c r="B14" s="4">
        <f>IF('True_Odds_Calculator_3-way'!B15="","",'True_Odds_Calculator_3-way'!B15)</f>
        <v>3.82</v>
      </c>
      <c r="C14" s="4">
        <f>IF('True_Odds_Calculator_3-way'!C15="","",'True_Odds_Calculator_3-way'!C15)</f>
        <v>3.83</v>
      </c>
      <c r="D14" s="4">
        <f t="shared" si="0"/>
        <v>4.6436919880251004E-2</v>
      </c>
      <c r="E14" s="4">
        <f t="shared" si="1"/>
        <v>1.9681891967032277</v>
      </c>
      <c r="F14" s="4">
        <f t="shared" si="2"/>
        <v>4.0600706713780914</v>
      </c>
      <c r="G14" s="4">
        <f t="shared" si="3"/>
        <v>4.0713689405042395</v>
      </c>
      <c r="I14" s="4">
        <f t="shared" si="4"/>
        <v>1.046436919880251</v>
      </c>
    </row>
    <row r="15" spans="1:9" x14ac:dyDescent="0.2">
      <c r="A15" s="4">
        <f>IF('True_Odds_Calculator_3-way'!A16="","",'True_Odds_Calculator_3-way'!A16)</f>
        <v>3.45</v>
      </c>
      <c r="B15" s="4">
        <f>IF('True_Odds_Calculator_3-way'!B16="","",'True_Odds_Calculator_3-way'!B16)</f>
        <v>3.71</v>
      </c>
      <c r="C15" s="4">
        <f>IF('True_Odds_Calculator_3-way'!C16="","",'True_Odds_Calculator_3-way'!C16)</f>
        <v>2.06</v>
      </c>
      <c r="D15" s="4">
        <f t="shared" si="0"/>
        <v>4.4833744643392848E-2</v>
      </c>
      <c r="E15" s="4">
        <f t="shared" si="1"/>
        <v>3.6375476129270798</v>
      </c>
      <c r="F15" s="4">
        <f t="shared" si="2"/>
        <v>3.9277730081181317</v>
      </c>
      <c r="G15" s="4">
        <f t="shared" si="3"/>
        <v>2.1254332434893568</v>
      </c>
      <c r="I15" s="4">
        <f t="shared" si="4"/>
        <v>1.0448337446433928</v>
      </c>
    </row>
    <row r="16" spans="1:9" x14ac:dyDescent="0.2">
      <c r="A16" s="4">
        <f>IF('True_Odds_Calculator_3-way'!A17="","",'True_Odds_Calculator_3-way'!A17)</f>
        <v>1.5</v>
      </c>
      <c r="B16" s="4">
        <f>IF('True_Odds_Calculator_3-way'!B17="","",'True_Odds_Calculator_3-way'!B17)</f>
        <v>4.78</v>
      </c>
      <c r="C16" s="4">
        <f>IF('True_Odds_Calculator_3-way'!C17="","",'True_Odds_Calculator_3-way'!C17)</f>
        <v>5.82</v>
      </c>
      <c r="D16" s="4">
        <f t="shared" si="0"/>
        <v>4.7692993429093056E-2</v>
      </c>
      <c r="E16" s="4">
        <f t="shared" si="1"/>
        <v>1.5366435657418931</v>
      </c>
      <c r="F16" s="4">
        <f t="shared" si="2"/>
        <v>5.1731088686683346</v>
      </c>
      <c r="G16" s="4">
        <f t="shared" si="3"/>
        <v>6.4133956290535759</v>
      </c>
      <c r="I16" s="4">
        <f t="shared" si="4"/>
        <v>1.0476929934290931</v>
      </c>
    </row>
    <row r="17" spans="1:9" x14ac:dyDescent="0.2">
      <c r="A17" s="4">
        <f>IF('True_Odds_Calculator_3-way'!A18="","",'True_Odds_Calculator_3-way'!A18)</f>
        <v>1.84</v>
      </c>
      <c r="B17" s="4">
        <f>IF('True_Odds_Calculator_3-way'!B18="","",'True_Odds_Calculator_3-way'!B18)</f>
        <v>3.75</v>
      </c>
      <c r="C17" s="4">
        <f>IF('True_Odds_Calculator_3-way'!C18="","",'True_Odds_Calculator_3-way'!C18)</f>
        <v>4.21</v>
      </c>
      <c r="D17" s="4">
        <f t="shared" si="0"/>
        <v>4.7674618747633346E-2</v>
      </c>
      <c r="E17" s="4">
        <f t="shared" si="1"/>
        <v>1.8954229885857463</v>
      </c>
      <c r="F17" s="4">
        <f t="shared" si="2"/>
        <v>3.9876363004077002</v>
      </c>
      <c r="G17" s="4">
        <f t="shared" si="3"/>
        <v>4.511858597677465</v>
      </c>
      <c r="I17" s="4">
        <f t="shared" si="4"/>
        <v>1.0476746187476333</v>
      </c>
    </row>
    <row r="18" spans="1:9" x14ac:dyDescent="0.2">
      <c r="A18" s="4">
        <f>IF('True_Odds_Calculator_3-way'!A19="","",'True_Odds_Calculator_3-way'!A19)</f>
        <v>2.04</v>
      </c>
      <c r="B18" s="4">
        <f>IF('True_Odds_Calculator_3-way'!B19="","",'True_Odds_Calculator_3-way'!B19)</f>
        <v>3.76</v>
      </c>
      <c r="C18" s="4">
        <f>IF('True_Odds_Calculator_3-way'!C19="","",'True_Odds_Calculator_3-way'!C19)</f>
        <v>3.46</v>
      </c>
      <c r="D18" s="4">
        <f t="shared" si="0"/>
        <v>4.5170866280345612E-2</v>
      </c>
      <c r="E18" s="4">
        <f t="shared" si="1"/>
        <v>2.1046467267868789</v>
      </c>
      <c r="F18" s="4">
        <f t="shared" si="2"/>
        <v>3.9856438482560206</v>
      </c>
      <c r="G18" s="4">
        <f t="shared" si="3"/>
        <v>3.6501627699200596</v>
      </c>
      <c r="I18" s="4">
        <f t="shared" si="4"/>
        <v>1.0451708662803456</v>
      </c>
    </row>
    <row r="19" spans="1:9" x14ac:dyDescent="0.2">
      <c r="A19" s="4">
        <f>IF('True_Odds_Calculator_3-way'!A20="","",'True_Odds_Calculator_3-way'!A20)</f>
        <v>4.13</v>
      </c>
      <c r="B19" s="4">
        <f>IF('True_Odds_Calculator_3-way'!B20="","",'True_Odds_Calculator_3-way'!B20)</f>
        <v>4.42</v>
      </c>
      <c r="C19" s="4">
        <f>IF('True_Odds_Calculator_3-way'!C20="","",'True_Odds_Calculator_3-way'!C20)</f>
        <v>1.72</v>
      </c>
      <c r="D19" s="4">
        <f t="shared" si="0"/>
        <v>4.9770443333938985E-2</v>
      </c>
      <c r="E19" s="4">
        <f t="shared" si="1"/>
        <v>4.4337914657677242</v>
      </c>
      <c r="F19" s="4">
        <f t="shared" si="2"/>
        <v>4.7697590534224235</v>
      </c>
      <c r="G19" s="4">
        <f t="shared" si="3"/>
        <v>1.7705219394662277</v>
      </c>
      <c r="I19" s="4">
        <f t="shared" si="4"/>
        <v>1.049770443333939</v>
      </c>
    </row>
    <row r="20" spans="1:9" x14ac:dyDescent="0.2">
      <c r="A20" s="4">
        <f>IF('True_Odds_Calculator_3-way'!A21="","",'True_Odds_Calculator_3-way'!A21)</f>
        <v>1.37</v>
      </c>
      <c r="B20" s="4">
        <f>IF('True_Odds_Calculator_3-way'!B21="","",'True_Odds_Calculator_3-way'!B21)</f>
        <v>5.19</v>
      </c>
      <c r="C20" s="4">
        <f>IF('True_Odds_Calculator_3-way'!C21="","",'True_Odds_Calculator_3-way'!C21)</f>
        <v>7.73</v>
      </c>
      <c r="D20" s="4">
        <f t="shared" si="0"/>
        <v>5.1971340739785266E-2</v>
      </c>
      <c r="E20" s="4">
        <f t="shared" si="1"/>
        <v>1.403305460930899</v>
      </c>
      <c r="F20" s="4">
        <f t="shared" si="2"/>
        <v>5.7027353252781996</v>
      </c>
      <c r="G20" s="4">
        <f t="shared" si="3"/>
        <v>8.9251985136853271</v>
      </c>
      <c r="I20" s="4">
        <f t="shared" si="4"/>
        <v>1.0519713407397853</v>
      </c>
    </row>
    <row r="21" spans="1:9" x14ac:dyDescent="0.2">
      <c r="A21" s="4">
        <f>IF('True_Odds_Calculator_3-way'!A22="","",'True_Odds_Calculator_3-way'!A22)</f>
        <v>3.34</v>
      </c>
      <c r="B21" s="4">
        <f>IF('True_Odds_Calculator_3-way'!B22="","",'True_Odds_Calculator_3-way'!B22)</f>
        <v>3.5</v>
      </c>
      <c r="C21" s="4">
        <f>IF('True_Odds_Calculator_3-way'!C22="","",'True_Odds_Calculator_3-way'!C22)</f>
        <v>2.17</v>
      </c>
      <c r="D21" s="4">
        <f t="shared" si="0"/>
        <v>4.5944976406633753E-2</v>
      </c>
      <c r="E21" s="4">
        <f t="shared" si="1"/>
        <v>3.5200582807187959</v>
      </c>
      <c r="F21" s="4">
        <f t="shared" si="2"/>
        <v>3.6982345137258901</v>
      </c>
      <c r="G21" s="4">
        <f t="shared" si="3"/>
        <v>2.2445958501083925</v>
      </c>
      <c r="I21" s="4">
        <f t="shared" si="4"/>
        <v>1.0459449764066338</v>
      </c>
    </row>
    <row r="22" spans="1:9" x14ac:dyDescent="0.2">
      <c r="A22" s="4">
        <f>IF('True_Odds_Calculator_3-way'!A23="","",'True_Odds_Calculator_3-way'!A23)</f>
        <v>1.64</v>
      </c>
      <c r="B22" s="4">
        <f>IF('True_Odds_Calculator_3-way'!B23="","",'True_Odds_Calculator_3-way'!B23)</f>
        <v>4.01</v>
      </c>
      <c r="C22" s="4">
        <f>IF('True_Odds_Calculator_3-way'!C23="","",'True_Odds_Calculator_3-way'!C23)</f>
        <v>5.28</v>
      </c>
      <c r="D22" s="4">
        <f t="shared" si="0"/>
        <v>4.8526595558406216E-2</v>
      </c>
      <c r="E22" s="4">
        <f t="shared" si="1"/>
        <v>1.6846912749020788</v>
      </c>
      <c r="F22" s="4">
        <f t="shared" si="2"/>
        <v>4.2881457853488829</v>
      </c>
      <c r="G22" s="4">
        <f t="shared" si="3"/>
        <v>5.7730584999317225</v>
      </c>
      <c r="I22" s="4">
        <f t="shared" si="4"/>
        <v>1.0485265955584062</v>
      </c>
    </row>
    <row r="23" spans="1:9" x14ac:dyDescent="0.2">
      <c r="A23" s="4">
        <f>IF('True_Odds_Calculator_3-way'!A24="","",'True_Odds_Calculator_3-way'!A24)</f>
        <v>1.24</v>
      </c>
      <c r="B23" s="4">
        <f>IF('True_Odds_Calculator_3-way'!B24="","",'True_Odds_Calculator_3-way'!B24)</f>
        <v>6.28</v>
      </c>
      <c r="C23" s="4">
        <f>IF('True_Odds_Calculator_3-way'!C24="","",'True_Odds_Calculator_3-way'!C24)</f>
        <v>10.85</v>
      </c>
      <c r="D23" s="4">
        <f t="shared" si="0"/>
        <v>5.7853180310546204E-2</v>
      </c>
      <c r="E23" s="4">
        <f t="shared" si="1"/>
        <v>1.270378104258334</v>
      </c>
      <c r="F23" s="4">
        <f t="shared" si="2"/>
        <v>7.1453439597315427</v>
      </c>
      <c r="G23" s="4">
        <f t="shared" si="3"/>
        <v>13.720902134514697</v>
      </c>
      <c r="I23" s="4">
        <f t="shared" si="4"/>
        <v>1.0578531803105462</v>
      </c>
    </row>
    <row r="24" spans="1:9" x14ac:dyDescent="0.2">
      <c r="A24" s="4">
        <f>IF('True_Odds_Calculator_3-way'!A25="","",'True_Odds_Calculator_3-way'!A25)</f>
        <v>2.84</v>
      </c>
      <c r="B24" s="4">
        <f>IF('True_Odds_Calculator_3-way'!B25="","",'True_Odds_Calculator_3-way'!B25)</f>
        <v>3.08</v>
      </c>
      <c r="C24" s="4">
        <f>IF('True_Odds_Calculator_3-way'!C25="","",'True_Odds_Calculator_3-way'!C25)</f>
        <v>2.8</v>
      </c>
      <c r="D24" s="4">
        <f t="shared" si="0"/>
        <v>3.3930857874519882E-2</v>
      </c>
      <c r="E24" s="4">
        <f t="shared" si="1"/>
        <v>2.9342517219787103</v>
      </c>
      <c r="F24" s="4">
        <f t="shared" si="2"/>
        <v>3.1911664558809223</v>
      </c>
      <c r="G24" s="4">
        <f t="shared" si="3"/>
        <v>2.8915726375176303</v>
      </c>
      <c r="I24" s="4">
        <f t="shared" si="4"/>
        <v>1.0339308578745199</v>
      </c>
    </row>
    <row r="25" spans="1:9" x14ac:dyDescent="0.2">
      <c r="A25" s="4">
        <f>IF('True_Odds_Calculator_3-way'!A26="","",'True_Odds_Calculator_3-way'!A26)</f>
        <v>2.27</v>
      </c>
      <c r="B25" s="4">
        <f>IF('True_Odds_Calculator_3-way'!B26="","",'True_Odds_Calculator_3-way'!B26)</f>
        <v>3.04</v>
      </c>
      <c r="C25" s="4">
        <f>IF('True_Odds_Calculator_3-way'!C26="","",'True_Odds_Calculator_3-way'!C26)</f>
        <v>3.8</v>
      </c>
      <c r="D25" s="4">
        <f t="shared" si="0"/>
        <v>3.2633897519128263E-2</v>
      </c>
      <c r="E25" s="4">
        <f t="shared" si="1"/>
        <v>2.3274722309664075</v>
      </c>
      <c r="F25" s="4">
        <f t="shared" si="2"/>
        <v>3.1439679261329125</v>
      </c>
      <c r="G25" s="4">
        <f t="shared" si="3"/>
        <v>3.9638508079957111</v>
      </c>
      <c r="I25" s="4">
        <f t="shared" si="4"/>
        <v>1.0326338975191283</v>
      </c>
    </row>
    <row r="26" spans="1:9" x14ac:dyDescent="0.2">
      <c r="A26" s="4">
        <f>IF('True_Odds_Calculator_3-way'!A27="","",'True_Odds_Calculator_3-way'!A27)</f>
        <v>1.7</v>
      </c>
      <c r="B26" s="4">
        <f>IF('True_Odds_Calculator_3-way'!B27="","",'True_Odds_Calculator_3-way'!B27)</f>
        <v>3.42</v>
      </c>
      <c r="C26" s="4">
        <f>IF('True_Odds_Calculator_3-way'!C27="","",'True_Odds_Calculator_3-way'!C27)</f>
        <v>6.42</v>
      </c>
      <c r="D26" s="4">
        <f t="shared" si="0"/>
        <v>3.6396194811749938E-2</v>
      </c>
      <c r="E26" s="4">
        <f t="shared" si="1"/>
        <v>1.735800025670168</v>
      </c>
      <c r="F26" s="4">
        <f t="shared" si="2"/>
        <v>3.5680440792416905</v>
      </c>
      <c r="G26" s="4">
        <f t="shared" si="3"/>
        <v>6.9622768206880599</v>
      </c>
      <c r="I26" s="4">
        <f t="shared" si="4"/>
        <v>1.0363961948117499</v>
      </c>
    </row>
    <row r="27" spans="1:9" x14ac:dyDescent="0.2">
      <c r="A27" s="4">
        <f>IF('True_Odds_Calculator_3-way'!A28="","",'True_Odds_Calculator_3-way'!A28)</f>
        <v>2.86</v>
      </c>
      <c r="B27" s="4">
        <f>IF('True_Odds_Calculator_3-way'!B28="","",'True_Odds_Calculator_3-way'!B28)</f>
        <v>2.98</v>
      </c>
      <c r="C27" s="4">
        <f>IF('True_Odds_Calculator_3-way'!C28="","",'True_Odds_Calculator_3-way'!C28)</f>
        <v>2.88</v>
      </c>
      <c r="D27" s="4">
        <f t="shared" si="0"/>
        <v>3.24430416712298E-2</v>
      </c>
      <c r="E27" s="4">
        <f t="shared" si="1"/>
        <v>2.9512802442432462</v>
      </c>
      <c r="F27" s="4">
        <f t="shared" si="2"/>
        <v>3.0792337095024926</v>
      </c>
      <c r="G27" s="4">
        <f t="shared" si="3"/>
        <v>2.9725820181959817</v>
      </c>
      <c r="I27" s="4">
        <f t="shared" si="4"/>
        <v>1.0324430416712298</v>
      </c>
    </row>
    <row r="28" spans="1:9" x14ac:dyDescent="0.2">
      <c r="A28" s="4">
        <f>IF('True_Odds_Calculator_3-way'!A29="","",'True_Odds_Calculator_3-way'!A29)</f>
        <v>2.73</v>
      </c>
      <c r="B28" s="4">
        <f>IF('True_Odds_Calculator_3-way'!B29="","",'True_Odds_Calculator_3-way'!B29)</f>
        <v>3.03</v>
      </c>
      <c r="C28" s="4">
        <f>IF('True_Odds_Calculator_3-way'!C29="","",'True_Odds_Calculator_3-way'!C29)</f>
        <v>2.97</v>
      </c>
      <c r="D28" s="4">
        <f t="shared" si="0"/>
        <v>3.3033706301033083E-2</v>
      </c>
      <c r="E28" s="4">
        <f t="shared" si="1"/>
        <v>2.8146090412634082</v>
      </c>
      <c r="F28" s="4">
        <f t="shared" si="2"/>
        <v>3.1345823411585791</v>
      </c>
      <c r="G28" s="4">
        <f t="shared" si="3"/>
        <v>3.0704128449826351</v>
      </c>
      <c r="I28" s="4">
        <f t="shared" si="4"/>
        <v>1.0330337063010331</v>
      </c>
    </row>
    <row r="29" spans="1:9" x14ac:dyDescent="0.2">
      <c r="A29" s="4">
        <f>IF('True_Odds_Calculator_3-way'!A30="","",'True_Odds_Calculator_3-way'!A30)</f>
        <v>2.62</v>
      </c>
      <c r="B29" s="4">
        <f>IF('True_Odds_Calculator_3-way'!B30="","",'True_Odds_Calculator_3-way'!B30)</f>
        <v>3.12</v>
      </c>
      <c r="C29" s="4">
        <f>IF('True_Odds_Calculator_3-way'!C30="","",'True_Odds_Calculator_3-way'!C30)</f>
        <v>3.07</v>
      </c>
      <c r="D29" s="4">
        <f t="shared" si="0"/>
        <v>2.7925108848598779E-2</v>
      </c>
      <c r="E29" s="4">
        <f t="shared" si="1"/>
        <v>2.6854936262609859</v>
      </c>
      <c r="F29" s="4">
        <f t="shared" si="2"/>
        <v>3.213321651148846</v>
      </c>
      <c r="G29" s="4">
        <f t="shared" si="3"/>
        <v>3.1603112498115213</v>
      </c>
      <c r="I29" s="4">
        <f t="shared" si="4"/>
        <v>1.0279251088485988</v>
      </c>
    </row>
    <row r="30" spans="1:9" x14ac:dyDescent="0.2">
      <c r="A30" s="4">
        <f>IF('True_Odds_Calculator_3-way'!A31="","",'True_Odds_Calculator_3-way'!A31)</f>
        <v>1.47</v>
      </c>
      <c r="B30" s="4">
        <f>IF('True_Odds_Calculator_3-way'!B31="","",'True_Odds_Calculator_3-way'!B31)</f>
        <v>4.6100000000000003</v>
      </c>
      <c r="C30" s="4">
        <f>IF('True_Odds_Calculator_3-way'!C31="","",'True_Odds_Calculator_3-way'!C31)</f>
        <v>7.54</v>
      </c>
      <c r="D30" s="4">
        <f t="shared" si="0"/>
        <v>2.981784323480996E-2</v>
      </c>
      <c r="E30" s="4">
        <f t="shared" si="1"/>
        <v>1.4917962519212518</v>
      </c>
      <c r="F30" s="4">
        <f t="shared" si="2"/>
        <v>4.8313739696817475</v>
      </c>
      <c r="G30" s="4">
        <f t="shared" si="3"/>
        <v>8.1508418517452288</v>
      </c>
      <c r="I30" s="4">
        <f t="shared" si="4"/>
        <v>1.02981784323481</v>
      </c>
    </row>
    <row r="31" spans="1:9" x14ac:dyDescent="0.2">
      <c r="A31" s="4">
        <f>IF('True_Odds_Calculator_3-way'!A32="","",'True_Odds_Calculator_3-way'!A32)</f>
        <v>3.01</v>
      </c>
      <c r="B31" s="4">
        <f>IF('True_Odds_Calculator_3-way'!B32="","",'True_Odds_Calculator_3-way'!B32)</f>
        <v>3.31</v>
      </c>
      <c r="C31" s="4">
        <f>IF('True_Odds_Calculator_3-way'!C32="","",'True_Odds_Calculator_3-way'!C32)</f>
        <v>2.54</v>
      </c>
      <c r="D31" s="4">
        <f t="shared" si="0"/>
        <v>2.8041504648214755E-2</v>
      </c>
      <c r="E31" s="4">
        <f t="shared" si="1"/>
        <v>3.0971379015520761</v>
      </c>
      <c r="F31" s="4">
        <f t="shared" si="2"/>
        <v>3.4156780977581152</v>
      </c>
      <c r="G31" s="4">
        <f t="shared" si="3"/>
        <v>2.6017707394537712</v>
      </c>
      <c r="I31" s="4">
        <f t="shared" si="4"/>
        <v>1.0280415046482148</v>
      </c>
    </row>
    <row r="32" spans="1:9" x14ac:dyDescent="0.2">
      <c r="A32" s="4">
        <f>IF('True_Odds_Calculator_3-way'!A33="","",'True_Odds_Calculator_3-way'!A33)</f>
        <v>2.67</v>
      </c>
      <c r="B32" s="4">
        <f>IF('True_Odds_Calculator_3-way'!B33="","",'True_Odds_Calculator_3-way'!B33)</f>
        <v>3.29</v>
      </c>
      <c r="C32" s="4">
        <f>IF('True_Odds_Calculator_3-way'!C33="","",'True_Odds_Calculator_3-way'!C33)</f>
        <v>2.87</v>
      </c>
      <c r="D32" s="4">
        <f t="shared" si="0"/>
        <v>2.6915258736276426E-2</v>
      </c>
      <c r="E32" s="4">
        <f t="shared" si="1"/>
        <v>2.7355284355035985</v>
      </c>
      <c r="F32" s="4">
        <f t="shared" si="2"/>
        <v>3.3900647692006967</v>
      </c>
      <c r="G32" s="4">
        <f t="shared" si="3"/>
        <v>2.9458525537228004</v>
      </c>
      <c r="I32" s="4">
        <f t="shared" si="4"/>
        <v>1.0269152587362764</v>
      </c>
    </row>
    <row r="33" spans="1:9" x14ac:dyDescent="0.2">
      <c r="A33" s="4">
        <f>IF('True_Odds_Calculator_3-way'!A34="","",'True_Odds_Calculator_3-way'!A34)</f>
        <v>1.99</v>
      </c>
      <c r="B33" s="4">
        <f>IF('True_Odds_Calculator_3-way'!B34="","",'True_Odds_Calculator_3-way'!B34)</f>
        <v>3.7</v>
      </c>
      <c r="C33" s="4">
        <f>IF('True_Odds_Calculator_3-way'!C34="","",'True_Odds_Calculator_3-way'!C34)</f>
        <v>3.89</v>
      </c>
      <c r="D33" s="4">
        <f t="shared" si="0"/>
        <v>2.9852241824700254E-2</v>
      </c>
      <c r="E33" s="4">
        <f t="shared" si="1"/>
        <v>2.0302020344499816</v>
      </c>
      <c r="F33" s="4">
        <f t="shared" si="2"/>
        <v>3.8414329762650388</v>
      </c>
      <c r="G33" s="4">
        <f t="shared" si="3"/>
        <v>4.0466389469326733</v>
      </c>
      <c r="I33" s="4">
        <f t="shared" si="4"/>
        <v>1.0298522418247003</v>
      </c>
    </row>
    <row r="34" spans="1:9" x14ac:dyDescent="0.2">
      <c r="A34" s="4">
        <f>IF('True_Odds_Calculator_3-way'!A35="","",'True_Odds_Calculator_3-way'!A35)</f>
        <v>2.85</v>
      </c>
      <c r="B34" s="4">
        <f>IF('True_Odds_Calculator_3-way'!B35="","",'True_Odds_Calculator_3-way'!B35)</f>
        <v>3.3</v>
      </c>
      <c r="C34" s="4">
        <f>IF('True_Odds_Calculator_3-way'!C35="","",'True_Odds_Calculator_3-way'!C35)</f>
        <v>2.68</v>
      </c>
      <c r="D34" s="4">
        <f t="shared" si="0"/>
        <v>2.7041824370968026E-2</v>
      </c>
      <c r="E34" s="4">
        <f t="shared" si="1"/>
        <v>2.9251462259771608</v>
      </c>
      <c r="F34" s="4">
        <f t="shared" si="2"/>
        <v>3.4011712635612885</v>
      </c>
      <c r="G34" s="4">
        <f t="shared" si="3"/>
        <v>2.7463444398439711</v>
      </c>
      <c r="I34" s="4">
        <f t="shared" si="4"/>
        <v>1.027041824370968</v>
      </c>
    </row>
    <row r="35" spans="1:9" x14ac:dyDescent="0.2">
      <c r="A35" s="4">
        <f>IF('True_Odds_Calculator_3-way'!A36="","",'True_Odds_Calculator_3-way'!A36)</f>
        <v>1.56</v>
      </c>
      <c r="B35" s="4">
        <f>IF('True_Odds_Calculator_3-way'!B36="","",'True_Odds_Calculator_3-way'!B36)</f>
        <v>4.01</v>
      </c>
      <c r="C35" s="4">
        <f>IF('True_Odds_Calculator_3-way'!C36="","",'True_Odds_Calculator_3-way'!C36)</f>
        <v>6.82</v>
      </c>
      <c r="D35" s="4">
        <f t="shared" si="0"/>
        <v>3.7029765611536813E-2</v>
      </c>
      <c r="E35" s="4">
        <f t="shared" si="1"/>
        <v>1.5906283085899233</v>
      </c>
      <c r="F35" s="4">
        <f t="shared" si="2"/>
        <v>4.2188164517707802</v>
      </c>
      <c r="G35" s="4">
        <f t="shared" si="3"/>
        <v>7.4468863428807062</v>
      </c>
      <c r="I35" s="4">
        <f t="shared" si="4"/>
        <v>1.0370297656115368</v>
      </c>
    </row>
    <row r="36" spans="1:9" x14ac:dyDescent="0.2">
      <c r="A36" s="4">
        <f>IF('True_Odds_Calculator_3-way'!A37="","",'True_Odds_Calculator_3-way'!A37)</f>
        <v>2.89</v>
      </c>
      <c r="B36" s="4">
        <f>IF('True_Odds_Calculator_3-way'!B37="","",'True_Odds_Calculator_3-way'!B37)</f>
        <v>3.06</v>
      </c>
      <c r="C36" s="4">
        <f>IF('True_Odds_Calculator_3-way'!C37="","",'True_Odds_Calculator_3-way'!C37)</f>
        <v>2.78</v>
      </c>
      <c r="D36" s="4">
        <f t="shared" si="0"/>
        <v>3.2530377082417017E-2</v>
      </c>
      <c r="E36" s="4">
        <f t="shared" si="1"/>
        <v>2.9834955809417969</v>
      </c>
      <c r="F36" s="4">
        <f t="shared" si="2"/>
        <v>3.1650184277872935</v>
      </c>
      <c r="G36" s="4">
        <f t="shared" si="3"/>
        <v>2.8664073215659016</v>
      </c>
      <c r="I36" s="4">
        <f t="shared" si="4"/>
        <v>1.032530377082417</v>
      </c>
    </row>
    <row r="37" spans="1:9" x14ac:dyDescent="0.2">
      <c r="A37" s="4">
        <f>IF('True_Odds_Calculator_3-way'!A38="","",'True_Odds_Calculator_3-way'!A38)</f>
        <v>2.81</v>
      </c>
      <c r="B37" s="4">
        <f>IF('True_Odds_Calculator_3-way'!B38="","",'True_Odds_Calculator_3-way'!B38)</f>
        <v>3.18</v>
      </c>
      <c r="C37" s="4">
        <f>IF('True_Odds_Calculator_3-way'!C38="","",'True_Odds_Calculator_3-way'!C38)</f>
        <v>2.76</v>
      </c>
      <c r="D37" s="4">
        <f t="shared" si="0"/>
        <v>3.2656135505737982E-2</v>
      </c>
      <c r="E37" s="4">
        <f t="shared" si="1"/>
        <v>2.8986640866087092</v>
      </c>
      <c r="F37" s="4">
        <f t="shared" si="2"/>
        <v>3.294024310497365</v>
      </c>
      <c r="G37" s="4">
        <f t="shared" si="3"/>
        <v>2.8454888560914218</v>
      </c>
      <c r="I37" s="4">
        <f t="shared" si="4"/>
        <v>1.032656135505738</v>
      </c>
    </row>
    <row r="38" spans="1:9" x14ac:dyDescent="0.2">
      <c r="A38" s="4">
        <f>IF('True_Odds_Calculator_3-way'!A39="","",'True_Odds_Calculator_3-way'!A39)</f>
        <v>1.93</v>
      </c>
      <c r="B38" s="4">
        <f>IF('True_Odds_Calculator_3-way'!B39="","",'True_Odds_Calculator_3-way'!B39)</f>
        <v>3.23</v>
      </c>
      <c r="C38" s="4">
        <f>IF('True_Odds_Calculator_3-way'!C39="","",'True_Odds_Calculator_3-way'!C39)</f>
        <v>4.55</v>
      </c>
      <c r="D38" s="4">
        <f t="shared" si="0"/>
        <v>4.7512458025940951E-2</v>
      </c>
      <c r="E38" s="4">
        <f t="shared" si="1"/>
        <v>1.9908531089380912</v>
      </c>
      <c r="F38" s="4">
        <f t="shared" si="2"/>
        <v>3.4041390023420965</v>
      </c>
      <c r="G38" s="4">
        <f t="shared" si="3"/>
        <v>4.9033372334807259</v>
      </c>
      <c r="I38" s="4">
        <f t="shared" si="4"/>
        <v>1.047512458025941</v>
      </c>
    </row>
    <row r="39" spans="1:9" x14ac:dyDescent="0.2">
      <c r="A39" s="4">
        <f>IF('True_Odds_Calculator_3-way'!A40="","",'True_Odds_Calculator_3-way'!A40)</f>
        <v>2.13</v>
      </c>
      <c r="B39" s="4">
        <f>IF('True_Odds_Calculator_3-way'!B40="","",'True_Odds_Calculator_3-way'!B40)</f>
        <v>3.15</v>
      </c>
      <c r="C39" s="4">
        <f>IF('True_Odds_Calculator_3-way'!C40="","",'True_Odds_Calculator_3-way'!C40)</f>
        <v>3.66</v>
      </c>
      <c r="D39" s="4">
        <f t="shared" si="0"/>
        <v>6.0167929251281782E-2</v>
      </c>
      <c r="E39" s="4">
        <f t="shared" si="1"/>
        <v>2.2250525302881621</v>
      </c>
      <c r="F39" s="4">
        <f t="shared" si="2"/>
        <v>3.3624257012935264</v>
      </c>
      <c r="G39" s="4">
        <f t="shared" si="3"/>
        <v>3.9499452307306266</v>
      </c>
      <c r="I39" s="4">
        <f t="shared" si="4"/>
        <v>1.0601679292512818</v>
      </c>
    </row>
    <row r="40" spans="1:9" x14ac:dyDescent="0.2">
      <c r="A40" s="4">
        <f>IF('True_Odds_Calculator_3-way'!A41="","",'True_Odds_Calculator_3-way'!A41)</f>
        <v>2.5499999999999998</v>
      </c>
      <c r="B40" s="4">
        <f>IF('True_Odds_Calculator_3-way'!B41="","",'True_Odds_Calculator_3-way'!B41)</f>
        <v>2.94</v>
      </c>
      <c r="C40" s="4">
        <f>IF('True_Odds_Calculator_3-way'!C41="","",'True_Odds_Calculator_3-way'!C41)</f>
        <v>3.22</v>
      </c>
      <c r="D40" s="4">
        <f t="shared" si="0"/>
        <v>4.2851923378046886E-2</v>
      </c>
      <c r="E40" s="4">
        <f t="shared" si="1"/>
        <v>2.6463925595101059</v>
      </c>
      <c r="F40" s="4">
        <f t="shared" si="2"/>
        <v>3.0688771423994874</v>
      </c>
      <c r="G40" s="4">
        <f t="shared" si="3"/>
        <v>3.3752422338363965</v>
      </c>
      <c r="I40" s="4">
        <f t="shared" si="4"/>
        <v>1.0428519233780469</v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1.73</v>
      </c>
      <c r="C2" s="4">
        <f>1/A2</f>
        <v>0.45248868778280543</v>
      </c>
      <c r="D2">
        <f>1/B2</f>
        <v>0.5780346820809249</v>
      </c>
      <c r="E2">
        <f>C2+D2-1</f>
        <v>3.0523369863730387E-2</v>
      </c>
      <c r="F2">
        <f>C2+D2-(C2*D2)-1</f>
        <v>-0.23103078492401852</v>
      </c>
      <c r="G2">
        <v>0</v>
      </c>
      <c r="H2">
        <f>C2*D2</f>
        <v>0.26155415478774885</v>
      </c>
      <c r="I2">
        <f>((-4*F2*H2)^0.5)/(2*F2)</f>
        <v>-1.0640104290557326</v>
      </c>
      <c r="J2">
        <f>(-((-4*F2*H2)^0.5))/(2*F2)</f>
        <v>1.0640104290557326</v>
      </c>
      <c r="K2">
        <f>IF(A2="","",(C2/($J2+C2-($J2*C2))))</f>
        <v>0.43716752496860084</v>
      </c>
      <c r="L2">
        <f>IF(B2="","",(D2/($J2+D2-($J2*D2))))</f>
        <v>0.56283247503139899</v>
      </c>
      <c r="M2">
        <f>IF(A2="","",1/K2)</f>
        <v>2.2874526191574365</v>
      </c>
      <c r="N2">
        <f>IF(B2="","",1/L2)</f>
        <v>1.7767276132106851</v>
      </c>
    </row>
    <row r="3" spans="1:14" x14ac:dyDescent="0.25">
      <c r="A3" s="4">
        <f>IF('True_Odds_Calculator_2-way'!A4="","",'True_Odds_Calculator_2-way'!A4)</f>
        <v>2.2200000000000002</v>
      </c>
      <c r="B3" s="4">
        <f>IF('True_Odds_Calculator_2-way'!B4="","",'True_Odds_Calculator_2-way'!B4)</f>
        <v>1.73</v>
      </c>
      <c r="C3" s="4">
        <f t="shared" ref="C3:C66" si="0">1/A3</f>
        <v>0.4504504504504504</v>
      </c>
      <c r="D3">
        <f t="shared" ref="D3:D66" si="1">1/B3</f>
        <v>0.5780346820809249</v>
      </c>
      <c r="E3">
        <f t="shared" ref="E3:E66" si="2">C3+D3-1</f>
        <v>2.8485132531375301E-2</v>
      </c>
      <c r="F3">
        <f t="shared" ref="F3:F66" si="3">C3+D3-(C3*D3)-1</f>
        <v>-0.2318908503879602</v>
      </c>
      <c r="G3">
        <v>0</v>
      </c>
      <c r="H3">
        <f t="shared" ref="H3:H66" si="4">C3*D3</f>
        <v>0.2603759829193355</v>
      </c>
      <c r="I3">
        <f t="shared" ref="I3:I66" si="5">((-4*F3*H3)^0.5)/(2*F3)</f>
        <v>-1.0596407579073905</v>
      </c>
      <c r="J3">
        <f t="shared" ref="J3:J66" si="6">(-((-4*F3*H3)^0.5))/(2*F3)</f>
        <v>1.0596407579073905</v>
      </c>
      <c r="K3">
        <f t="shared" ref="K3:K66" si="7">IF(A3="","",(C3/($J3+C3-($J3*C3))))</f>
        <v>0.43615522243331045</v>
      </c>
      <c r="L3">
        <f t="shared" ref="L3:L66" si="8">IF(B3="","",(D3/($J3+D3-($J3*D3))))</f>
        <v>0.56384477756668971</v>
      </c>
      <c r="M3">
        <f t="shared" ref="M3:M66" si="9">IF(A3="","",1/K3)</f>
        <v>2.2927617246470167</v>
      </c>
      <c r="N3">
        <f t="shared" ref="N3:N66" si="10">IF(B3="","",1/L3)</f>
        <v>1.7735377532723946</v>
      </c>
    </row>
    <row r="4" spans="1:14" x14ac:dyDescent="0.25">
      <c r="A4" s="4">
        <f>IF('True_Odds_Calculator_2-way'!A5="","",'True_Odds_Calculator_2-way'!A5)</f>
        <v>2.2200000000000002</v>
      </c>
      <c r="B4" s="4">
        <f>IF('True_Odds_Calculator_2-way'!B5="","",'True_Odds_Calculator_2-way'!B5)</f>
        <v>1.73</v>
      </c>
      <c r="C4" s="4">
        <f t="shared" si="0"/>
        <v>0.4504504504504504</v>
      </c>
      <c r="D4">
        <f t="shared" si="1"/>
        <v>0.5780346820809249</v>
      </c>
      <c r="E4">
        <f t="shared" si="2"/>
        <v>2.8485132531375301E-2</v>
      </c>
      <c r="F4">
        <f t="shared" si="3"/>
        <v>-0.2318908503879602</v>
      </c>
      <c r="G4">
        <v>0</v>
      </c>
      <c r="H4">
        <f t="shared" si="4"/>
        <v>0.2603759829193355</v>
      </c>
      <c r="I4">
        <f t="shared" si="5"/>
        <v>-1.0596407579073905</v>
      </c>
      <c r="J4">
        <f t="shared" si="6"/>
        <v>1.0596407579073905</v>
      </c>
      <c r="K4">
        <f t="shared" si="7"/>
        <v>0.43615522243331045</v>
      </c>
      <c r="L4">
        <f t="shared" si="8"/>
        <v>0.56384477756668971</v>
      </c>
      <c r="M4">
        <f t="shared" si="9"/>
        <v>2.2927617246470167</v>
      </c>
      <c r="N4">
        <f t="shared" si="10"/>
        <v>1.7735377532723946</v>
      </c>
    </row>
    <row r="5" spans="1:14" x14ac:dyDescent="0.25">
      <c r="A5" s="4">
        <f>IF('True_Odds_Calculator_2-way'!A6="","",'True_Odds_Calculator_2-way'!A6)</f>
        <v>2.21</v>
      </c>
      <c r="B5" s="4">
        <f>IF('True_Odds_Calculator_2-way'!B6="","",'True_Odds_Calculator_2-way'!B6)</f>
        <v>1.74</v>
      </c>
      <c r="C5" s="4">
        <f t="shared" si="0"/>
        <v>0.45248868778280543</v>
      </c>
      <c r="D5">
        <f t="shared" si="1"/>
        <v>0.57471264367816088</v>
      </c>
      <c r="E5">
        <f t="shared" si="2"/>
        <v>2.720133146096626E-2</v>
      </c>
      <c r="F5">
        <f t="shared" si="3"/>
        <v>-0.23284963852915186</v>
      </c>
      <c r="G5">
        <v>0</v>
      </c>
      <c r="H5">
        <f t="shared" si="4"/>
        <v>0.26005096999011806</v>
      </c>
      <c r="I5">
        <f t="shared" si="5"/>
        <v>-1.0567967158529021</v>
      </c>
      <c r="J5">
        <f t="shared" si="6"/>
        <v>1.0567967158529021</v>
      </c>
      <c r="K5">
        <f t="shared" si="7"/>
        <v>0.43884208377593403</v>
      </c>
      <c r="L5">
        <f t="shared" si="8"/>
        <v>0.56115791622406608</v>
      </c>
      <c r="M5">
        <f t="shared" si="9"/>
        <v>2.2787240261820116</v>
      </c>
      <c r="N5">
        <f t="shared" si="10"/>
        <v>1.7820295697311479</v>
      </c>
    </row>
    <row r="6" spans="1:14" x14ac:dyDescent="0.25">
      <c r="A6" s="4">
        <f>IF('True_Odds_Calculator_2-way'!A7="","",'True_Odds_Calculator_2-way'!A7)</f>
        <v>1.87</v>
      </c>
      <c r="B6" s="4">
        <f>IF('True_Odds_Calculator_2-way'!B7="","",'True_Odds_Calculator_2-way'!B7)</f>
        <v>2.04</v>
      </c>
      <c r="C6" s="4">
        <f t="shared" si="0"/>
        <v>0.53475935828876997</v>
      </c>
      <c r="D6">
        <f t="shared" si="1"/>
        <v>0.49019607843137253</v>
      </c>
      <c r="E6">
        <f t="shared" si="2"/>
        <v>2.4955436720142554E-2</v>
      </c>
      <c r="F6">
        <f t="shared" si="3"/>
        <v>-0.2371815036174898</v>
      </c>
      <c r="G6">
        <v>0</v>
      </c>
      <c r="H6">
        <f t="shared" si="4"/>
        <v>0.26213694033763235</v>
      </c>
      <c r="I6">
        <f t="shared" si="5"/>
        <v>-1.0512928338279499</v>
      </c>
      <c r="J6">
        <f t="shared" si="6"/>
        <v>1.0512928338279499</v>
      </c>
      <c r="K6">
        <f t="shared" si="7"/>
        <v>0.52229555266159289</v>
      </c>
      <c r="L6">
        <f t="shared" si="8"/>
        <v>0.47770444733840695</v>
      </c>
      <c r="M6">
        <f t="shared" si="9"/>
        <v>1.9146247654303168</v>
      </c>
      <c r="N6">
        <f t="shared" si="10"/>
        <v>2.0933445471810685</v>
      </c>
    </row>
    <row r="7" spans="1:14" x14ac:dyDescent="0.25">
      <c r="A7" s="4">
        <f>IF('True_Odds_Calculator_2-way'!A8="","",'True_Odds_Calculator_2-way'!A8)</f>
        <v>1.87</v>
      </c>
      <c r="B7" s="4">
        <f>IF('True_Odds_Calculator_2-way'!B8="","",'True_Odds_Calculator_2-way'!B8)</f>
        <v>2.04</v>
      </c>
      <c r="C7" s="4">
        <f t="shared" si="0"/>
        <v>0.53475935828876997</v>
      </c>
      <c r="D7">
        <f t="shared" si="1"/>
        <v>0.49019607843137253</v>
      </c>
      <c r="E7">
        <f t="shared" si="2"/>
        <v>2.4955436720142554E-2</v>
      </c>
      <c r="F7">
        <f t="shared" si="3"/>
        <v>-0.2371815036174898</v>
      </c>
      <c r="G7">
        <v>0</v>
      </c>
      <c r="H7">
        <f t="shared" si="4"/>
        <v>0.26213694033763235</v>
      </c>
      <c r="I7">
        <f t="shared" si="5"/>
        <v>-1.0512928338279499</v>
      </c>
      <c r="J7">
        <f t="shared" si="6"/>
        <v>1.0512928338279499</v>
      </c>
      <c r="K7">
        <f t="shared" si="7"/>
        <v>0.52229555266159289</v>
      </c>
      <c r="L7">
        <f t="shared" si="8"/>
        <v>0.47770444733840695</v>
      </c>
      <c r="M7">
        <f t="shared" si="9"/>
        <v>1.9146247654303168</v>
      </c>
      <c r="N7">
        <f t="shared" si="10"/>
        <v>2.0933445471810685</v>
      </c>
    </row>
    <row r="8" spans="1:14" x14ac:dyDescent="0.25">
      <c r="A8" s="4">
        <f>IF('True_Odds_Calculator_2-way'!A9="","",'True_Odds_Calculator_2-way'!A9)</f>
        <v>1.93</v>
      </c>
      <c r="B8" s="4">
        <f>IF('True_Odds_Calculator_2-way'!B9="","",'True_Odds_Calculator_2-way'!B9)</f>
        <v>1.94</v>
      </c>
      <c r="C8" s="4">
        <f t="shared" si="0"/>
        <v>0.5181347150259068</v>
      </c>
      <c r="D8">
        <f t="shared" si="1"/>
        <v>0.51546391752577325</v>
      </c>
      <c r="E8">
        <f t="shared" si="2"/>
        <v>3.3598632551679941E-2</v>
      </c>
      <c r="F8">
        <f t="shared" si="3"/>
        <v>-0.2334811174616741</v>
      </c>
      <c r="G8">
        <v>0</v>
      </c>
      <c r="H8">
        <f t="shared" si="4"/>
        <v>0.26707975001335404</v>
      </c>
      <c r="I8">
        <f t="shared" si="5"/>
        <v>-1.0695340092890231</v>
      </c>
      <c r="J8">
        <f t="shared" si="6"/>
        <v>1.0695340092890231</v>
      </c>
      <c r="K8">
        <f t="shared" si="7"/>
        <v>0.50133690795359842</v>
      </c>
      <c r="L8">
        <f t="shared" si="8"/>
        <v>0.49866309204640175</v>
      </c>
      <c r="M8">
        <f t="shared" si="9"/>
        <v>1.9946666286387909</v>
      </c>
      <c r="N8">
        <f t="shared" si="10"/>
        <v>2.0053619687316817</v>
      </c>
    </row>
    <row r="9" spans="1:14" x14ac:dyDescent="0.25">
      <c r="A9" s="4">
        <f>IF('True_Odds_Calculator_2-way'!A10="","",'True_Odds_Calculator_2-way'!A10)</f>
        <v>1.96</v>
      </c>
      <c r="B9" s="4">
        <f>IF('True_Odds_Calculator_2-way'!B10="","",'True_Odds_Calculator_2-way'!B10)</f>
        <v>1.91</v>
      </c>
      <c r="C9" s="4">
        <f t="shared" si="0"/>
        <v>0.51020408163265307</v>
      </c>
      <c r="D9">
        <f t="shared" si="1"/>
        <v>0.52356020942408377</v>
      </c>
      <c r="E9">
        <f t="shared" si="2"/>
        <v>3.3764291056736839E-2</v>
      </c>
      <c r="F9">
        <f t="shared" si="3"/>
        <v>-0.23335826477187727</v>
      </c>
      <c r="G9">
        <v>0</v>
      </c>
      <c r="H9">
        <f t="shared" si="4"/>
        <v>0.26712255582861416</v>
      </c>
      <c r="I9">
        <f t="shared" si="5"/>
        <v>-1.0699012312772824</v>
      </c>
      <c r="J9">
        <f t="shared" si="6"/>
        <v>1.0699012312772824</v>
      </c>
      <c r="K9">
        <f t="shared" si="7"/>
        <v>0.49331431287667615</v>
      </c>
      <c r="L9">
        <f t="shared" si="8"/>
        <v>0.50668568712332396</v>
      </c>
      <c r="M9">
        <f t="shared" si="9"/>
        <v>2.0271051820261912</v>
      </c>
      <c r="N9">
        <f t="shared" si="10"/>
        <v>1.9736101204623264</v>
      </c>
    </row>
    <row r="10" spans="1:14" x14ac:dyDescent="0.25">
      <c r="A10" s="4">
        <f>IF('True_Odds_Calculator_2-way'!A11="","",'True_Odds_Calculator_2-way'!A11)</f>
        <v>2</v>
      </c>
      <c r="B10" s="4">
        <f>IF('True_Odds_Calculator_2-way'!B11="","",'True_Odds_Calculator_2-way'!B11)</f>
        <v>1.87</v>
      </c>
      <c r="C10" s="4">
        <f t="shared" si="0"/>
        <v>0.5</v>
      </c>
      <c r="D10">
        <f t="shared" si="1"/>
        <v>0.53475935828876997</v>
      </c>
      <c r="E10">
        <f t="shared" si="2"/>
        <v>3.475935828876997E-2</v>
      </c>
      <c r="F10">
        <f t="shared" si="3"/>
        <v>-0.23262032085561501</v>
      </c>
      <c r="G10">
        <v>0</v>
      </c>
      <c r="H10">
        <f t="shared" si="4"/>
        <v>0.26737967914438499</v>
      </c>
      <c r="I10">
        <f t="shared" si="5"/>
        <v>-1.0721125348377947</v>
      </c>
      <c r="J10">
        <f t="shared" si="6"/>
        <v>1.0721125348377947</v>
      </c>
      <c r="K10">
        <f t="shared" si="7"/>
        <v>0.48259927160678084</v>
      </c>
      <c r="L10">
        <f t="shared" si="8"/>
        <v>0.51740072839321916</v>
      </c>
      <c r="M10">
        <f t="shared" si="9"/>
        <v>2.0721125348377947</v>
      </c>
      <c r="N10">
        <f t="shared" si="10"/>
        <v>1.9327379053088816</v>
      </c>
    </row>
    <row r="11" spans="1:14" x14ac:dyDescent="0.25">
      <c r="A11" s="4">
        <f>IF('True_Odds_Calculator_2-way'!A12="","",'True_Odds_Calculator_2-way'!A12)</f>
        <v>1.97</v>
      </c>
      <c r="B11" s="4">
        <f>IF('True_Odds_Calculator_2-way'!B12="","",'True_Odds_Calculator_2-way'!B12)</f>
        <v>1.9</v>
      </c>
      <c r="C11" s="4">
        <f t="shared" si="0"/>
        <v>0.50761421319796951</v>
      </c>
      <c r="D11">
        <f t="shared" si="1"/>
        <v>0.52631578947368418</v>
      </c>
      <c r="E11">
        <f t="shared" si="2"/>
        <v>3.3930002671653803E-2</v>
      </c>
      <c r="F11">
        <f t="shared" si="3"/>
        <v>-0.23323537269569861</v>
      </c>
      <c r="G11">
        <v>0</v>
      </c>
      <c r="H11">
        <f t="shared" si="4"/>
        <v>0.26716537536735235</v>
      </c>
      <c r="I11">
        <f t="shared" si="5"/>
        <v>-1.0702688317798925</v>
      </c>
      <c r="J11">
        <f t="shared" si="6"/>
        <v>1.0702688317798925</v>
      </c>
      <c r="K11">
        <f t="shared" si="7"/>
        <v>0.49063843062637452</v>
      </c>
      <c r="L11">
        <f t="shared" si="8"/>
        <v>0.50936156937362553</v>
      </c>
      <c r="M11">
        <f t="shared" si="9"/>
        <v>2.0381607668264961</v>
      </c>
      <c r="N11">
        <f t="shared" si="10"/>
        <v>1.963241948601903</v>
      </c>
    </row>
    <row r="12" spans="1:14" x14ac:dyDescent="0.25">
      <c r="A12" s="4">
        <f>IF('True_Odds_Calculator_2-way'!A13="","",'True_Odds_Calculator_2-way'!A13)</f>
        <v>2.29</v>
      </c>
      <c r="B12" s="4">
        <f>IF('True_Odds_Calculator_2-way'!B13="","",'True_Odds_Calculator_2-way'!B13)</f>
        <v>1.66</v>
      </c>
      <c r="C12" s="4">
        <f t="shared" si="0"/>
        <v>0.4366812227074236</v>
      </c>
      <c r="D12">
        <f t="shared" si="1"/>
        <v>0.60240963855421692</v>
      </c>
      <c r="E12">
        <f t="shared" si="2"/>
        <v>3.9090861261640519E-2</v>
      </c>
      <c r="F12">
        <f t="shared" si="3"/>
        <v>-0.22397011627295205</v>
      </c>
      <c r="G12">
        <v>0</v>
      </c>
      <c r="H12">
        <f t="shared" si="4"/>
        <v>0.26306097753459257</v>
      </c>
      <c r="I12">
        <f t="shared" si="5"/>
        <v>-1.0837601479372587</v>
      </c>
      <c r="J12">
        <f t="shared" si="6"/>
        <v>1.0837601479372587</v>
      </c>
      <c r="K12">
        <f t="shared" si="7"/>
        <v>0.41700538087901889</v>
      </c>
      <c r="L12">
        <f t="shared" si="8"/>
        <v>0.58299461912098116</v>
      </c>
      <c r="M12">
        <f t="shared" si="9"/>
        <v>2.3980505908390635</v>
      </c>
      <c r="N12">
        <f t="shared" si="10"/>
        <v>1.7152816976385905</v>
      </c>
    </row>
    <row r="13" spans="1:14" x14ac:dyDescent="0.25">
      <c r="A13" s="4">
        <f>IF('True_Odds_Calculator_2-way'!A14="","",'True_Odds_Calculator_2-way'!A14)</f>
        <v>2.31</v>
      </c>
      <c r="B13" s="4">
        <f>IF('True_Odds_Calculator_2-way'!B14="","",'True_Odds_Calculator_2-way'!B14)</f>
        <v>1.65</v>
      </c>
      <c r="C13" s="4">
        <f t="shared" si="0"/>
        <v>0.4329004329004329</v>
      </c>
      <c r="D13">
        <f t="shared" si="1"/>
        <v>0.60606060606060608</v>
      </c>
      <c r="E13">
        <f t="shared" si="2"/>
        <v>3.8961038961038863E-2</v>
      </c>
      <c r="F13">
        <f t="shared" si="3"/>
        <v>-0.22340285976649621</v>
      </c>
      <c r="G13">
        <v>0</v>
      </c>
      <c r="H13">
        <f t="shared" si="4"/>
        <v>0.26236389872753507</v>
      </c>
      <c r="I13">
        <f t="shared" si="5"/>
        <v>-1.0836965077746656</v>
      </c>
      <c r="J13">
        <f t="shared" si="6"/>
        <v>1.0836965077746656</v>
      </c>
      <c r="K13">
        <f t="shared" si="7"/>
        <v>0.41328420662140614</v>
      </c>
      <c r="L13">
        <f t="shared" si="8"/>
        <v>0.58671579337859414</v>
      </c>
      <c r="M13">
        <f t="shared" si="9"/>
        <v>2.4196424251848119</v>
      </c>
      <c r="N13">
        <f t="shared" si="10"/>
        <v>1.7044027300535323</v>
      </c>
    </row>
    <row r="14" spans="1:14" x14ac:dyDescent="0.25">
      <c r="A14" s="4">
        <f>IF('True_Odds_Calculator_2-way'!A15="","",'True_Odds_Calculator_2-way'!A15)</f>
        <v>1.66</v>
      </c>
      <c r="B14" s="4">
        <f>IF('True_Odds_Calculator_2-way'!B15="","",'True_Odds_Calculator_2-way'!B15)</f>
        <v>2.2400000000000002</v>
      </c>
      <c r="C14" s="4">
        <f t="shared" si="0"/>
        <v>0.60240963855421692</v>
      </c>
      <c r="D14">
        <f t="shared" si="1"/>
        <v>0.4464285714285714</v>
      </c>
      <c r="E14">
        <f t="shared" si="2"/>
        <v>4.8838209982788428E-2</v>
      </c>
      <c r="F14">
        <f t="shared" si="3"/>
        <v>-0.22009466437177272</v>
      </c>
      <c r="G14">
        <v>0</v>
      </c>
      <c r="H14">
        <f t="shared" si="4"/>
        <v>0.26893287435456109</v>
      </c>
      <c r="I14">
        <f t="shared" si="5"/>
        <v>-1.1053942207134548</v>
      </c>
      <c r="J14">
        <f t="shared" si="6"/>
        <v>1.1053942207134548</v>
      </c>
      <c r="K14">
        <f t="shared" si="7"/>
        <v>0.57818167201398041</v>
      </c>
      <c r="L14">
        <f t="shared" si="8"/>
        <v>0.42181832798601948</v>
      </c>
      <c r="M14">
        <f t="shared" si="9"/>
        <v>1.7295601856708804</v>
      </c>
      <c r="N14">
        <f t="shared" si="10"/>
        <v>2.3706888336846839</v>
      </c>
    </row>
    <row r="15" spans="1:14" x14ac:dyDescent="0.25">
      <c r="A15" s="4">
        <f>IF('True_Odds_Calculator_2-way'!A16="","",'True_Odds_Calculator_2-way'!A16)</f>
        <v>1.72</v>
      </c>
      <c r="B15" s="4">
        <f>IF('True_Odds_Calculator_2-way'!B16="","",'True_Odds_Calculator_2-way'!B16)</f>
        <v>2.15</v>
      </c>
      <c r="C15" s="4">
        <f t="shared" si="0"/>
        <v>0.58139534883720934</v>
      </c>
      <c r="D15">
        <f t="shared" si="1"/>
        <v>0.46511627906976744</v>
      </c>
      <c r="E15">
        <f t="shared" si="2"/>
        <v>4.6511627906976827E-2</v>
      </c>
      <c r="F15">
        <f t="shared" si="3"/>
        <v>-0.22390481341265545</v>
      </c>
      <c r="G15">
        <v>0</v>
      </c>
      <c r="H15">
        <f t="shared" si="4"/>
        <v>0.27041644131963227</v>
      </c>
      <c r="I15">
        <f t="shared" si="5"/>
        <v>-1.0989674556596452</v>
      </c>
      <c r="J15">
        <f t="shared" si="6"/>
        <v>1.0989674556596452</v>
      </c>
      <c r="K15">
        <f t="shared" si="7"/>
        <v>0.55826731793910211</v>
      </c>
      <c r="L15">
        <f t="shared" si="8"/>
        <v>0.44173268206089783</v>
      </c>
      <c r="M15">
        <f t="shared" si="9"/>
        <v>1.7912565680749446</v>
      </c>
      <c r="N15">
        <f t="shared" si="10"/>
        <v>2.2638125740085919</v>
      </c>
    </row>
    <row r="16" spans="1:14" x14ac:dyDescent="0.25">
      <c r="A16" s="4">
        <f>IF('True_Odds_Calculator_2-way'!A17="","",'True_Odds_Calculator_2-way'!A17)</f>
        <v>1.58</v>
      </c>
      <c r="B16" s="4">
        <f>IF('True_Odds_Calculator_2-way'!B17="","",'True_Odds_Calculator_2-way'!B17)</f>
        <v>2.41</v>
      </c>
      <c r="C16" s="4">
        <f t="shared" si="0"/>
        <v>0.63291139240506322</v>
      </c>
      <c r="D16">
        <f t="shared" si="1"/>
        <v>0.41493775933609955</v>
      </c>
      <c r="E16">
        <f t="shared" si="2"/>
        <v>4.7849151741162776E-2</v>
      </c>
      <c r="F16">
        <f t="shared" si="3"/>
        <v>-0.214769683281685</v>
      </c>
      <c r="G16">
        <v>0</v>
      </c>
      <c r="H16">
        <f t="shared" si="4"/>
        <v>0.26261883502284777</v>
      </c>
      <c r="I16">
        <f t="shared" si="5"/>
        <v>-1.1057996468120721</v>
      </c>
      <c r="J16">
        <f t="shared" si="6"/>
        <v>1.1057996468120721</v>
      </c>
      <c r="K16">
        <f t="shared" si="7"/>
        <v>0.60924945643022566</v>
      </c>
      <c r="L16">
        <f t="shared" si="8"/>
        <v>0.39075054356977457</v>
      </c>
      <c r="M16">
        <f t="shared" si="9"/>
        <v>1.6413637951510016</v>
      </c>
      <c r="N16">
        <f t="shared" si="10"/>
        <v>2.5591775020050216</v>
      </c>
    </row>
    <row r="17" spans="1:14" x14ac:dyDescent="0.25">
      <c r="A17" s="4">
        <f>IF('True_Odds_Calculator_2-way'!A18="","",'True_Odds_Calculator_2-way'!A18)</f>
        <v>1.88</v>
      </c>
      <c r="B17" s="4">
        <f>IF('True_Odds_Calculator_2-way'!B18="","",'True_Odds_Calculator_2-way'!B18)</f>
        <v>1.95</v>
      </c>
      <c r="C17" s="4">
        <f t="shared" si="0"/>
        <v>0.53191489361702127</v>
      </c>
      <c r="D17">
        <f t="shared" si="1"/>
        <v>0.51282051282051289</v>
      </c>
      <c r="E17">
        <f t="shared" si="2"/>
        <v>4.4735406437534042E-2</v>
      </c>
      <c r="F17">
        <f t="shared" si="3"/>
        <v>-0.22804146208401543</v>
      </c>
      <c r="G17">
        <v>0</v>
      </c>
      <c r="H17">
        <f t="shared" si="4"/>
        <v>0.27277686852154942</v>
      </c>
      <c r="I17">
        <f t="shared" si="5"/>
        <v>-1.0936965981495175</v>
      </c>
      <c r="J17">
        <f t="shared" si="6"/>
        <v>1.0936965981495175</v>
      </c>
      <c r="K17">
        <f t="shared" si="7"/>
        <v>0.50956634210004492</v>
      </c>
      <c r="L17">
        <f t="shared" si="8"/>
        <v>0.49043365789995519</v>
      </c>
      <c r="M17">
        <f t="shared" si="9"/>
        <v>1.9624530063715757</v>
      </c>
      <c r="N17">
        <f t="shared" si="10"/>
        <v>2.0390117682420414</v>
      </c>
    </row>
    <row r="18" spans="1:14" x14ac:dyDescent="0.25">
      <c r="A18" s="4">
        <f>IF('True_Odds_Calculator_2-way'!A19="","",'True_Odds_Calculator_2-way'!A19)</f>
        <v>1.59</v>
      </c>
      <c r="B18" s="4">
        <f>IF('True_Odds_Calculator_2-way'!B19="","",'True_Odds_Calculator_2-way'!B19)</f>
        <v>2.4</v>
      </c>
      <c r="C18" s="4">
        <f t="shared" si="0"/>
        <v>0.62893081761006286</v>
      </c>
      <c r="D18">
        <f t="shared" si="1"/>
        <v>0.41666666666666669</v>
      </c>
      <c r="E18">
        <f t="shared" si="2"/>
        <v>4.5597484276729494E-2</v>
      </c>
      <c r="F18">
        <f t="shared" si="3"/>
        <v>-0.21645702306079673</v>
      </c>
      <c r="G18">
        <v>0</v>
      </c>
      <c r="H18">
        <f t="shared" si="4"/>
        <v>0.26205450733752622</v>
      </c>
      <c r="I18">
        <f t="shared" si="5"/>
        <v>-1.1002971203391536</v>
      </c>
      <c r="J18">
        <f t="shared" si="6"/>
        <v>1.1002971203391536</v>
      </c>
      <c r="K18">
        <f t="shared" si="7"/>
        <v>0.60636367728377649</v>
      </c>
      <c r="L18">
        <f t="shared" si="8"/>
        <v>0.39363632271622356</v>
      </c>
      <c r="M18">
        <f t="shared" si="9"/>
        <v>1.6491753010001007</v>
      </c>
      <c r="N18">
        <f t="shared" si="10"/>
        <v>2.5404159684748153</v>
      </c>
    </row>
    <row r="19" spans="1:14" x14ac:dyDescent="0.25">
      <c r="A19" s="4">
        <f>IF('True_Odds_Calculator_2-way'!A20="","",'True_Odds_Calculator_2-way'!A20)</f>
        <v>1.58</v>
      </c>
      <c r="B19" s="4">
        <f>IF('True_Odds_Calculator_2-way'!B20="","",'True_Odds_Calculator_2-way'!B20)</f>
        <v>2.42</v>
      </c>
      <c r="C19" s="4">
        <f t="shared" si="0"/>
        <v>0.63291139240506322</v>
      </c>
      <c r="D19">
        <f t="shared" si="1"/>
        <v>0.41322314049586778</v>
      </c>
      <c r="E19">
        <f t="shared" si="2"/>
        <v>4.6134532900931058E-2</v>
      </c>
      <c r="F19">
        <f t="shared" si="3"/>
        <v>-0.21539910032430165</v>
      </c>
      <c r="G19">
        <v>0</v>
      </c>
      <c r="H19">
        <f t="shared" si="4"/>
        <v>0.26153363322523276</v>
      </c>
      <c r="I19">
        <f t="shared" si="5"/>
        <v>-1.1018991068031501</v>
      </c>
      <c r="J19">
        <f t="shared" si="6"/>
        <v>1.1018991068031501</v>
      </c>
      <c r="K19">
        <f t="shared" si="7"/>
        <v>0.61009035194872097</v>
      </c>
      <c r="L19">
        <f t="shared" si="8"/>
        <v>0.38990964805127881</v>
      </c>
      <c r="M19">
        <f t="shared" si="9"/>
        <v>1.6391014819458274</v>
      </c>
      <c r="N19">
        <f t="shared" si="10"/>
        <v>2.5646967316604727</v>
      </c>
    </row>
    <row r="20" spans="1:14" x14ac:dyDescent="0.25">
      <c r="A20" s="4">
        <f>IF('True_Odds_Calculator_2-way'!A21="","",'True_Odds_Calculator_2-way'!A21)</f>
        <v>1.56</v>
      </c>
      <c r="B20" s="4">
        <f>IF('True_Odds_Calculator_2-way'!B21="","",'True_Odds_Calculator_2-way'!B21)</f>
        <v>2.48</v>
      </c>
      <c r="C20" s="4">
        <f t="shared" si="0"/>
        <v>0.64102564102564097</v>
      </c>
      <c r="D20">
        <f t="shared" si="1"/>
        <v>0.40322580645161293</v>
      </c>
      <c r="E20">
        <f t="shared" si="2"/>
        <v>4.4251447477253958E-2</v>
      </c>
      <c r="F20">
        <f t="shared" si="3"/>
        <v>-0.2142266335814722</v>
      </c>
      <c r="G20">
        <v>0</v>
      </c>
      <c r="H20">
        <f t="shared" si="4"/>
        <v>0.25847808105872622</v>
      </c>
      <c r="I20">
        <f t="shared" si="5"/>
        <v>-1.0984369379093673</v>
      </c>
      <c r="J20">
        <f t="shared" si="6"/>
        <v>1.0984369379093673</v>
      </c>
      <c r="K20">
        <f t="shared" si="7"/>
        <v>0.61914724550077893</v>
      </c>
      <c r="L20">
        <f t="shared" si="8"/>
        <v>0.38085275449922101</v>
      </c>
      <c r="M20">
        <f t="shared" si="9"/>
        <v>1.6151246852292456</v>
      </c>
      <c r="N20">
        <f t="shared" si="10"/>
        <v>2.6256866681058635</v>
      </c>
    </row>
    <row r="21" spans="1:14" x14ac:dyDescent="0.25">
      <c r="A21" s="4">
        <f>IF('True_Odds_Calculator_2-way'!A22="","",'True_Odds_Calculator_2-way'!A22)</f>
        <v>1.83</v>
      </c>
      <c r="B21" s="4">
        <f>IF('True_Odds_Calculator_2-way'!B22="","",'True_Odds_Calculator_2-way'!B22)</f>
        <v>2.02</v>
      </c>
      <c r="C21" s="4">
        <f t="shared" si="0"/>
        <v>0.54644808743169393</v>
      </c>
      <c r="D21">
        <f t="shared" si="1"/>
        <v>0.49504950495049505</v>
      </c>
      <c r="E21">
        <f t="shared" si="2"/>
        <v>4.1497592382188975E-2</v>
      </c>
      <c r="F21">
        <f t="shared" si="3"/>
        <v>-0.22902126278201596</v>
      </c>
      <c r="G21">
        <v>0</v>
      </c>
      <c r="H21">
        <f t="shared" si="4"/>
        <v>0.27051885516420493</v>
      </c>
      <c r="I21">
        <f t="shared" si="5"/>
        <v>-1.0868281233544477</v>
      </c>
      <c r="J21">
        <f t="shared" si="6"/>
        <v>1.0868281233544477</v>
      </c>
      <c r="K21">
        <f t="shared" si="7"/>
        <v>0.52574374088486586</v>
      </c>
      <c r="L21">
        <f t="shared" si="8"/>
        <v>0.47425625911513414</v>
      </c>
      <c r="M21">
        <f t="shared" si="9"/>
        <v>1.9020673423841918</v>
      </c>
      <c r="N21">
        <f t="shared" si="10"/>
        <v>2.1085646858215363</v>
      </c>
    </row>
    <row r="22" spans="1:14" x14ac:dyDescent="0.25">
      <c r="A22" s="4">
        <f>IF('True_Odds_Calculator_2-way'!A23="","",'True_Odds_Calculator_2-way'!A23)</f>
        <v>1.92</v>
      </c>
      <c r="B22" s="4">
        <f>IF('True_Odds_Calculator_2-way'!B23="","",'True_Odds_Calculator_2-way'!B23)</f>
        <v>1.92</v>
      </c>
      <c r="C22" s="4">
        <f t="shared" si="0"/>
        <v>0.52083333333333337</v>
      </c>
      <c r="D22">
        <f t="shared" si="1"/>
        <v>0.52083333333333337</v>
      </c>
      <c r="E22">
        <f t="shared" si="2"/>
        <v>4.1666666666666741E-2</v>
      </c>
      <c r="F22">
        <f t="shared" si="3"/>
        <v>-0.22960069444444442</v>
      </c>
      <c r="G22">
        <v>0</v>
      </c>
      <c r="H22">
        <f t="shared" si="4"/>
        <v>0.27126736111111116</v>
      </c>
      <c r="I22">
        <f t="shared" si="5"/>
        <v>-1.0869565217391306</v>
      </c>
      <c r="J22">
        <f t="shared" si="6"/>
        <v>1.0869565217391306</v>
      </c>
      <c r="K22">
        <f t="shared" si="7"/>
        <v>0.50000000000000011</v>
      </c>
      <c r="L22">
        <f t="shared" si="8"/>
        <v>0.50000000000000011</v>
      </c>
      <c r="M22">
        <f t="shared" si="9"/>
        <v>1.9999999999999996</v>
      </c>
      <c r="N22">
        <f t="shared" si="10"/>
        <v>1.9999999999999996</v>
      </c>
    </row>
    <row r="23" spans="1:14" x14ac:dyDescent="0.25">
      <c r="A23" s="4">
        <f>IF('True_Odds_Calculator_2-way'!A24="","",'True_Odds_Calculator_2-way'!A24)</f>
        <v>1.46</v>
      </c>
      <c r="B23" s="4">
        <f>IF('True_Odds_Calculator_2-way'!B24="","",'True_Odds_Calculator_2-way'!B24)</f>
        <v>2.68</v>
      </c>
      <c r="C23" s="4">
        <f t="shared" si="0"/>
        <v>0.68493150684931503</v>
      </c>
      <c r="D23">
        <f t="shared" si="1"/>
        <v>0.37313432835820892</v>
      </c>
      <c r="E23">
        <f t="shared" si="2"/>
        <v>5.8065835207524064E-2</v>
      </c>
      <c r="F23">
        <f t="shared" si="3"/>
        <v>-0.19750562257207105</v>
      </c>
      <c r="G23">
        <v>0</v>
      </c>
      <c r="H23">
        <f t="shared" si="4"/>
        <v>0.25557145777959511</v>
      </c>
      <c r="I23">
        <f t="shared" si="5"/>
        <v>-1.1375393879832254</v>
      </c>
      <c r="J23">
        <f t="shared" si="6"/>
        <v>1.1375393879832254</v>
      </c>
      <c r="K23">
        <f t="shared" si="7"/>
        <v>0.65648324669390445</v>
      </c>
      <c r="L23">
        <f t="shared" si="8"/>
        <v>0.34351675330609538</v>
      </c>
      <c r="M23">
        <f t="shared" si="9"/>
        <v>1.5232681184722838</v>
      </c>
      <c r="N23">
        <f t="shared" si="10"/>
        <v>2.9110661718118189</v>
      </c>
    </row>
    <row r="24" spans="1:14" x14ac:dyDescent="0.25">
      <c r="A24" s="4">
        <f>IF('True_Odds_Calculator_2-way'!A25="","",'True_Odds_Calculator_2-way'!A25)</f>
        <v>2.33</v>
      </c>
      <c r="B24" s="4">
        <f>IF('True_Odds_Calculator_2-way'!B25="","",'True_Odds_Calculator_2-way'!B25)</f>
        <v>1.65</v>
      </c>
      <c r="C24" s="4">
        <f t="shared" si="0"/>
        <v>0.42918454935622319</v>
      </c>
      <c r="D24">
        <f t="shared" si="1"/>
        <v>0.60606060606060608</v>
      </c>
      <c r="E24">
        <f t="shared" si="2"/>
        <v>3.5245155416829377E-2</v>
      </c>
      <c r="F24">
        <f t="shared" si="3"/>
        <v>-0.22486669267785131</v>
      </c>
      <c r="G24">
        <v>0</v>
      </c>
      <c r="H24">
        <f t="shared" si="4"/>
        <v>0.26011184809468074</v>
      </c>
      <c r="I24">
        <f t="shared" si="5"/>
        <v>-1.0755175492958089</v>
      </c>
      <c r="J24">
        <f t="shared" si="6"/>
        <v>1.0755175492958089</v>
      </c>
      <c r="K24">
        <f t="shared" si="7"/>
        <v>0.41144841377386249</v>
      </c>
      <c r="L24">
        <f t="shared" si="8"/>
        <v>0.58855158622613757</v>
      </c>
      <c r="M24">
        <f t="shared" si="9"/>
        <v>2.4304383405634256</v>
      </c>
      <c r="N24">
        <f t="shared" si="10"/>
        <v>1.6990864070422753</v>
      </c>
    </row>
    <row r="25" spans="1:14" x14ac:dyDescent="0.25">
      <c r="A25" s="4">
        <f>IF('True_Odds_Calculator_2-way'!A26="","",'True_Odds_Calculator_2-way'!A26)</f>
        <v>2.63</v>
      </c>
      <c r="B25" s="4">
        <f>IF('True_Odds_Calculator_2-way'!B26="","",'True_Odds_Calculator_2-way'!B26)</f>
        <v>1.52</v>
      </c>
      <c r="C25" s="4">
        <f t="shared" si="0"/>
        <v>0.38022813688212931</v>
      </c>
      <c r="D25">
        <f t="shared" si="1"/>
        <v>0.65789473684210531</v>
      </c>
      <c r="E25">
        <f t="shared" si="2"/>
        <v>3.8122873724234729E-2</v>
      </c>
      <c r="F25">
        <f t="shared" si="3"/>
        <v>-0.21202721632979771</v>
      </c>
      <c r="G25">
        <v>0</v>
      </c>
      <c r="H25">
        <f t="shared" si="4"/>
        <v>0.25015009005403244</v>
      </c>
      <c r="I25">
        <f t="shared" si="5"/>
        <v>-1.0861868132594534</v>
      </c>
      <c r="J25">
        <f t="shared" si="6"/>
        <v>1.0861868132594534</v>
      </c>
      <c r="K25">
        <f t="shared" si="7"/>
        <v>0.36094769632316426</v>
      </c>
      <c r="L25">
        <f t="shared" si="8"/>
        <v>0.63905230367683563</v>
      </c>
      <c r="M25">
        <f t="shared" si="9"/>
        <v>2.7704845056129086</v>
      </c>
      <c r="N25">
        <f t="shared" si="10"/>
        <v>1.5648171428949158</v>
      </c>
    </row>
    <row r="26" spans="1:14" x14ac:dyDescent="0.25">
      <c r="A26" s="4">
        <f>IF('True_Odds_Calculator_2-way'!A27="","",'True_Odds_Calculator_2-way'!A27)</f>
        <v>2.57</v>
      </c>
      <c r="B26" s="4">
        <f>IF('True_Odds_Calculator_2-way'!B27="","",'True_Odds_Calculator_2-way'!B27)</f>
        <v>1.54</v>
      </c>
      <c r="C26" s="4">
        <f t="shared" si="0"/>
        <v>0.38910505836575876</v>
      </c>
      <c r="D26">
        <f t="shared" si="1"/>
        <v>0.64935064935064934</v>
      </c>
      <c r="E26">
        <f t="shared" si="2"/>
        <v>3.845570771640805E-2</v>
      </c>
      <c r="F26">
        <f t="shared" si="3"/>
        <v>-0.21420991459901972</v>
      </c>
      <c r="G26">
        <v>0</v>
      </c>
      <c r="H26">
        <f t="shared" si="4"/>
        <v>0.25266562231542777</v>
      </c>
      <c r="I26">
        <f t="shared" si="5"/>
        <v>-1.0860586874184577</v>
      </c>
      <c r="J26">
        <f t="shared" si="6"/>
        <v>1.0860586874184577</v>
      </c>
      <c r="K26">
        <f t="shared" si="7"/>
        <v>0.36967044193530912</v>
      </c>
      <c r="L26">
        <f t="shared" si="8"/>
        <v>0.63032955806469082</v>
      </c>
      <c r="M26">
        <f t="shared" si="9"/>
        <v>2.7051121392469786</v>
      </c>
      <c r="N26">
        <f t="shared" si="10"/>
        <v>1.5864716912059673</v>
      </c>
    </row>
    <row r="27" spans="1:14" x14ac:dyDescent="0.25">
      <c r="A27" s="4">
        <f>IF('True_Odds_Calculator_2-way'!A28="","",'True_Odds_Calculator_2-way'!A28)</f>
        <v>2.65</v>
      </c>
      <c r="B27" s="4">
        <f>IF('True_Odds_Calculator_2-way'!B28="","",'True_Odds_Calculator_2-way'!B28)</f>
        <v>1.51</v>
      </c>
      <c r="C27" s="4">
        <f t="shared" si="0"/>
        <v>0.37735849056603776</v>
      </c>
      <c r="D27">
        <f t="shared" si="1"/>
        <v>0.66225165562913912</v>
      </c>
      <c r="E27">
        <f t="shared" si="2"/>
        <v>3.9610146195176998E-2</v>
      </c>
      <c r="F27">
        <f t="shared" si="3"/>
        <v>-0.21029613894789434</v>
      </c>
      <c r="G27">
        <v>0</v>
      </c>
      <c r="H27">
        <f t="shared" si="4"/>
        <v>0.24990628514307139</v>
      </c>
      <c r="I27">
        <f t="shared" si="5"/>
        <v>-1.0901165669462149</v>
      </c>
      <c r="J27">
        <f t="shared" si="6"/>
        <v>1.0901165669462149</v>
      </c>
      <c r="K27">
        <f t="shared" si="7"/>
        <v>0.35730972902213964</v>
      </c>
      <c r="L27">
        <f t="shared" si="8"/>
        <v>0.64269027097786013</v>
      </c>
      <c r="M27">
        <f t="shared" si="9"/>
        <v>2.7986923354612547</v>
      </c>
      <c r="N27">
        <f t="shared" si="10"/>
        <v>1.5559594491425695</v>
      </c>
    </row>
    <row r="28" spans="1:14" x14ac:dyDescent="0.25">
      <c r="A28" s="4">
        <f>IF('True_Odds_Calculator_2-way'!A29="","",'True_Odds_Calculator_2-way'!A29)</f>
        <v>2.67</v>
      </c>
      <c r="B28" s="4">
        <f>IF('True_Odds_Calculator_2-way'!B29="","",'True_Odds_Calculator_2-way'!B29)</f>
        <v>1.51</v>
      </c>
      <c r="C28" s="4">
        <f t="shared" si="0"/>
        <v>0.37453183520599254</v>
      </c>
      <c r="D28">
        <f t="shared" si="1"/>
        <v>0.66225165562913912</v>
      </c>
      <c r="E28">
        <f t="shared" si="2"/>
        <v>3.678349083513166E-2</v>
      </c>
      <c r="F28">
        <f t="shared" si="3"/>
        <v>-0.21125083711585679</v>
      </c>
      <c r="G28">
        <v>0</v>
      </c>
      <c r="H28">
        <f t="shared" si="4"/>
        <v>0.24803432795098845</v>
      </c>
      <c r="I28">
        <f t="shared" si="5"/>
        <v>-1.0835692610757275</v>
      </c>
      <c r="J28">
        <f t="shared" si="6"/>
        <v>1.0835692610757275</v>
      </c>
      <c r="K28">
        <f t="shared" si="7"/>
        <v>0.3559275341881008</v>
      </c>
      <c r="L28">
        <f t="shared" si="8"/>
        <v>0.64407246581189925</v>
      </c>
      <c r="M28">
        <f t="shared" si="9"/>
        <v>2.8095606659964649</v>
      </c>
      <c r="N28">
        <f t="shared" si="10"/>
        <v>1.5526203231486206</v>
      </c>
    </row>
    <row r="29" spans="1:14" x14ac:dyDescent="0.25">
      <c r="A29" s="4">
        <f>IF('True_Odds_Calculator_2-way'!A30="","",'True_Odds_Calculator_2-way'!A30)</f>
        <v>2.38</v>
      </c>
      <c r="B29" s="4">
        <f>IF('True_Odds_Calculator_2-way'!B30="","",'True_Odds_Calculator_2-way'!B30)</f>
        <v>1.65</v>
      </c>
      <c r="C29" s="4">
        <f t="shared" si="0"/>
        <v>0.42016806722689076</v>
      </c>
      <c r="D29">
        <f t="shared" si="1"/>
        <v>0.60606060606060608</v>
      </c>
      <c r="E29">
        <f t="shared" si="2"/>
        <v>2.6228673287496784E-2</v>
      </c>
      <c r="F29">
        <f t="shared" si="3"/>
        <v>-0.22841864018334612</v>
      </c>
      <c r="G29">
        <v>0</v>
      </c>
      <c r="H29">
        <f t="shared" si="4"/>
        <v>0.25464731347084291</v>
      </c>
      <c r="I29">
        <f t="shared" si="5"/>
        <v>-1.0558537785999174</v>
      </c>
      <c r="J29">
        <f t="shared" si="6"/>
        <v>1.0558537785999174</v>
      </c>
      <c r="K29">
        <f t="shared" si="7"/>
        <v>0.40698745123852875</v>
      </c>
      <c r="L29">
        <f t="shared" si="8"/>
        <v>0.59301254876147147</v>
      </c>
      <c r="M29">
        <f t="shared" si="9"/>
        <v>2.4570782144678858</v>
      </c>
      <c r="N29">
        <f t="shared" si="10"/>
        <v>1.6863049560899459</v>
      </c>
    </row>
    <row r="30" spans="1:14" x14ac:dyDescent="0.25">
      <c r="A30" s="4">
        <f>IF('True_Odds_Calculator_2-way'!A31="","",'True_Odds_Calculator_2-way'!A31)</f>
        <v>1.86</v>
      </c>
      <c r="B30" s="4">
        <f>IF('True_Odds_Calculator_2-way'!B31="","",'True_Odds_Calculator_2-way'!B31)</f>
        <v>2.0499999999999998</v>
      </c>
      <c r="C30" s="4">
        <f t="shared" si="0"/>
        <v>0.5376344086021505</v>
      </c>
      <c r="D30">
        <f t="shared" si="1"/>
        <v>0.48780487804878053</v>
      </c>
      <c r="E30">
        <f t="shared" si="2"/>
        <v>2.5439286650930981E-2</v>
      </c>
      <c r="F30">
        <f t="shared" si="3"/>
        <v>-0.23682140047206923</v>
      </c>
      <c r="G30">
        <v>0</v>
      </c>
      <c r="H30">
        <f t="shared" si="4"/>
        <v>0.26226068712300027</v>
      </c>
      <c r="I30">
        <f t="shared" si="5"/>
        <v>-1.0523401123547818</v>
      </c>
      <c r="J30">
        <f t="shared" si="6"/>
        <v>1.0523401123547818</v>
      </c>
      <c r="K30">
        <f t="shared" si="7"/>
        <v>0.52493093970332627</v>
      </c>
      <c r="L30">
        <f t="shared" si="8"/>
        <v>0.47506906029667378</v>
      </c>
      <c r="M30">
        <f t="shared" si="9"/>
        <v>1.9050124966251125</v>
      </c>
      <c r="N30">
        <f t="shared" si="10"/>
        <v>2.1049571179725204</v>
      </c>
    </row>
    <row r="31" spans="1:14" x14ac:dyDescent="0.25">
      <c r="A31" s="4">
        <f>IF('True_Odds_Calculator_2-way'!A32="","",'True_Odds_Calculator_2-way'!A32)</f>
        <v>2.19</v>
      </c>
      <c r="B31" s="4">
        <f>IF('True_Odds_Calculator_2-way'!B32="","",'True_Odds_Calculator_2-way'!B32)</f>
        <v>1.75</v>
      </c>
      <c r="C31" s="4">
        <f t="shared" si="0"/>
        <v>0.45662100456621008</v>
      </c>
      <c r="D31">
        <f t="shared" si="1"/>
        <v>0.5714285714285714</v>
      </c>
      <c r="E31">
        <f t="shared" si="2"/>
        <v>2.8049575994781417E-2</v>
      </c>
      <c r="F31">
        <f t="shared" si="3"/>
        <v>-0.23287671232876717</v>
      </c>
      <c r="G31">
        <v>0</v>
      </c>
      <c r="H31">
        <f t="shared" si="4"/>
        <v>0.26092628832354858</v>
      </c>
      <c r="I31">
        <f t="shared" si="5"/>
        <v>-1.0585122480499263</v>
      </c>
      <c r="J31">
        <f t="shared" si="6"/>
        <v>1.0585122480499263</v>
      </c>
      <c r="K31">
        <f t="shared" si="7"/>
        <v>0.44255041223763469</v>
      </c>
      <c r="L31">
        <f t="shared" si="8"/>
        <v>0.55744958776236542</v>
      </c>
      <c r="M31">
        <f t="shared" si="9"/>
        <v>2.2596295751794115</v>
      </c>
      <c r="N31">
        <f t="shared" si="10"/>
        <v>1.7938841860374448</v>
      </c>
    </row>
    <row r="32" spans="1:14" x14ac:dyDescent="0.25">
      <c r="A32" s="4">
        <f>IF('True_Odds_Calculator_2-way'!A33="","",'True_Odds_Calculator_2-way'!A33)</f>
        <v>2.2200000000000002</v>
      </c>
      <c r="B32" s="4">
        <f>IF('True_Odds_Calculator_2-way'!B33="","",'True_Odds_Calculator_2-way'!B33)</f>
        <v>1.73</v>
      </c>
      <c r="C32" s="4">
        <f t="shared" si="0"/>
        <v>0.4504504504504504</v>
      </c>
      <c r="D32">
        <f t="shared" si="1"/>
        <v>0.5780346820809249</v>
      </c>
      <c r="E32">
        <f t="shared" si="2"/>
        <v>2.8485132531375301E-2</v>
      </c>
      <c r="F32">
        <f t="shared" si="3"/>
        <v>-0.2318908503879602</v>
      </c>
      <c r="G32">
        <v>0</v>
      </c>
      <c r="H32">
        <f t="shared" si="4"/>
        <v>0.2603759829193355</v>
      </c>
      <c r="I32">
        <f t="shared" si="5"/>
        <v>-1.0596407579073905</v>
      </c>
      <c r="J32">
        <f t="shared" si="6"/>
        <v>1.0596407579073905</v>
      </c>
      <c r="K32">
        <f t="shared" si="7"/>
        <v>0.43615522243331045</v>
      </c>
      <c r="L32">
        <f t="shared" si="8"/>
        <v>0.56384477756668971</v>
      </c>
      <c r="M32">
        <f t="shared" si="9"/>
        <v>2.2927617246470167</v>
      </c>
      <c r="N32">
        <f t="shared" si="10"/>
        <v>1.7735377532723946</v>
      </c>
    </row>
    <row r="33" spans="1:14" x14ac:dyDescent="0.25">
      <c r="A33" s="4">
        <f>IF('True_Odds_Calculator_2-way'!A34="","",'True_Odds_Calculator_2-way'!A34)</f>
        <v>1.88</v>
      </c>
      <c r="B33" s="4">
        <f>IF('True_Odds_Calculator_2-way'!B34="","",'True_Odds_Calculator_2-way'!B34)</f>
        <v>2.0299999999999998</v>
      </c>
      <c r="C33" s="4">
        <f t="shared" si="0"/>
        <v>0.53191489361702127</v>
      </c>
      <c r="D33">
        <f t="shared" si="1"/>
        <v>0.49261083743842371</v>
      </c>
      <c r="E33">
        <f t="shared" si="2"/>
        <v>2.4525731055444977E-2</v>
      </c>
      <c r="F33">
        <f t="shared" si="3"/>
        <v>-0.23750131013520592</v>
      </c>
      <c r="G33">
        <v>0</v>
      </c>
      <c r="H33">
        <f t="shared" si="4"/>
        <v>0.2620270411906509</v>
      </c>
      <c r="I33">
        <f t="shared" si="5"/>
        <v>-1.0503645397539194</v>
      </c>
      <c r="J33">
        <f t="shared" si="6"/>
        <v>1.0503645397539194</v>
      </c>
      <c r="K33">
        <f t="shared" si="7"/>
        <v>0.51966387444698414</v>
      </c>
      <c r="L33">
        <f t="shared" si="8"/>
        <v>0.48033612555301569</v>
      </c>
      <c r="M33">
        <f t="shared" si="9"/>
        <v>1.9243207949834495</v>
      </c>
      <c r="N33">
        <f t="shared" si="10"/>
        <v>2.081875475946537</v>
      </c>
    </row>
    <row r="34" spans="1:14" x14ac:dyDescent="0.25">
      <c r="A34" s="4">
        <f>IF('True_Odds_Calculator_2-way'!A35="","",'True_Odds_Calculator_2-way'!A35)</f>
        <v>2.2200000000000002</v>
      </c>
      <c r="B34" s="4">
        <f>IF('True_Odds_Calculator_2-way'!B35="","",'True_Odds_Calculator_2-way'!B35)</f>
        <v>1.73</v>
      </c>
      <c r="C34" s="4">
        <f t="shared" si="0"/>
        <v>0.4504504504504504</v>
      </c>
      <c r="D34">
        <f t="shared" si="1"/>
        <v>0.5780346820809249</v>
      </c>
      <c r="E34">
        <f t="shared" si="2"/>
        <v>2.8485132531375301E-2</v>
      </c>
      <c r="F34">
        <f t="shared" si="3"/>
        <v>-0.2318908503879602</v>
      </c>
      <c r="G34">
        <v>0</v>
      </c>
      <c r="H34">
        <f t="shared" si="4"/>
        <v>0.2603759829193355</v>
      </c>
      <c r="I34">
        <f t="shared" si="5"/>
        <v>-1.0596407579073905</v>
      </c>
      <c r="J34">
        <f t="shared" si="6"/>
        <v>1.0596407579073905</v>
      </c>
      <c r="K34">
        <f t="shared" si="7"/>
        <v>0.43615522243331045</v>
      </c>
      <c r="L34">
        <f t="shared" si="8"/>
        <v>0.56384477756668971</v>
      </c>
      <c r="M34">
        <f t="shared" si="9"/>
        <v>2.2927617246470167</v>
      </c>
      <c r="N34">
        <f t="shared" si="10"/>
        <v>1.7735377532723946</v>
      </c>
    </row>
    <row r="35" spans="1:14" x14ac:dyDescent="0.25">
      <c r="A35" s="4">
        <f>IF('True_Odds_Calculator_2-way'!A36="","",'True_Odds_Calculator_2-way'!A36)</f>
        <v>2.1800000000000002</v>
      </c>
      <c r="B35" s="4">
        <f>IF('True_Odds_Calculator_2-way'!B36="","",'True_Odds_Calculator_2-way'!B36)</f>
        <v>1.72</v>
      </c>
      <c r="C35" s="4">
        <f t="shared" si="0"/>
        <v>0.4587155963302752</v>
      </c>
      <c r="D35">
        <f t="shared" si="1"/>
        <v>0.58139534883720934</v>
      </c>
      <c r="E35">
        <f t="shared" si="2"/>
        <v>4.0110945167484591E-2</v>
      </c>
      <c r="F35">
        <f t="shared" si="3"/>
        <v>-0.22658416897802425</v>
      </c>
      <c r="G35">
        <v>0</v>
      </c>
      <c r="H35">
        <f t="shared" si="4"/>
        <v>0.26669511414550884</v>
      </c>
      <c r="I35">
        <f t="shared" si="5"/>
        <v>-1.0849075915068656</v>
      </c>
      <c r="J35">
        <f t="shared" si="6"/>
        <v>1.0849075915068656</v>
      </c>
      <c r="K35">
        <f t="shared" si="7"/>
        <v>0.43855976031354993</v>
      </c>
      <c r="L35">
        <f t="shared" si="8"/>
        <v>0.56144023968644996</v>
      </c>
      <c r="M35">
        <f t="shared" si="9"/>
        <v>2.2801909579781015</v>
      </c>
      <c r="N35">
        <f t="shared" si="10"/>
        <v>1.7811334658849434</v>
      </c>
    </row>
    <row r="36" spans="1:14" x14ac:dyDescent="0.25">
      <c r="A36" s="4">
        <f>IF('True_Odds_Calculator_2-way'!A37="","",'True_Odds_Calculator_2-way'!A37)</f>
        <v>2.6</v>
      </c>
      <c r="B36" s="4">
        <f>IF('True_Odds_Calculator_2-way'!B37="","",'True_Odds_Calculator_2-way'!B37)</f>
        <v>1.53</v>
      </c>
      <c r="C36" s="4">
        <f t="shared" si="0"/>
        <v>0.38461538461538458</v>
      </c>
      <c r="D36">
        <f t="shared" si="1"/>
        <v>0.65359477124183007</v>
      </c>
      <c r="E36">
        <f t="shared" si="2"/>
        <v>3.8210155857214545E-2</v>
      </c>
      <c r="F36">
        <f t="shared" si="3"/>
        <v>-0.21317244846656624</v>
      </c>
      <c r="G36">
        <v>0</v>
      </c>
      <c r="H36">
        <f t="shared" si="4"/>
        <v>0.25138260432378079</v>
      </c>
      <c r="I36">
        <f t="shared" si="5"/>
        <v>-1.0859306069076731</v>
      </c>
      <c r="J36">
        <f t="shared" si="6"/>
        <v>1.0859306069076731</v>
      </c>
      <c r="K36">
        <f t="shared" si="7"/>
        <v>0.36529827538103465</v>
      </c>
      <c r="L36">
        <f t="shared" si="8"/>
        <v>0.63470172461896535</v>
      </c>
      <c r="M36">
        <f t="shared" si="9"/>
        <v>2.7374889710522772</v>
      </c>
      <c r="N36">
        <f t="shared" si="10"/>
        <v>1.575543221661067</v>
      </c>
    </row>
    <row r="37" spans="1:14" x14ac:dyDescent="0.25">
      <c r="A37" s="4">
        <f>IF('True_Odds_Calculator_2-way'!A38="","",'True_Odds_Calculator_2-way'!A38)</f>
        <v>2.42</v>
      </c>
      <c r="B37" s="4">
        <f>IF('True_Odds_Calculator_2-way'!B38="","",'True_Odds_Calculator_2-way'!B38)</f>
        <v>1.6</v>
      </c>
      <c r="C37" s="4">
        <f t="shared" si="0"/>
        <v>0.41322314049586778</v>
      </c>
      <c r="D37">
        <f t="shared" si="1"/>
        <v>0.625</v>
      </c>
      <c r="E37">
        <f t="shared" si="2"/>
        <v>3.8223140495867725E-2</v>
      </c>
      <c r="F37">
        <f t="shared" si="3"/>
        <v>-0.2200413223140496</v>
      </c>
      <c r="G37">
        <v>0</v>
      </c>
      <c r="H37">
        <f t="shared" si="4"/>
        <v>0.25826446280991738</v>
      </c>
      <c r="I37">
        <f t="shared" si="5"/>
        <v>-1.0833784750435986</v>
      </c>
      <c r="J37">
        <f t="shared" si="6"/>
        <v>1.0833784750435986</v>
      </c>
      <c r="K37">
        <f t="shared" si="7"/>
        <v>0.39394934236237333</v>
      </c>
      <c r="L37">
        <f t="shared" si="8"/>
        <v>0.60605065763762667</v>
      </c>
      <c r="M37">
        <f t="shared" si="9"/>
        <v>2.5383974345619098</v>
      </c>
      <c r="N37">
        <f t="shared" si="10"/>
        <v>1.6500270850261594</v>
      </c>
    </row>
    <row r="38" spans="1:14" x14ac:dyDescent="0.25">
      <c r="A38" s="4">
        <f>IF('True_Odds_Calculator_2-way'!A39="","",'True_Odds_Calculator_2-way'!A39)</f>
        <v>2.34</v>
      </c>
      <c r="B38" s="4">
        <f>IF('True_Odds_Calculator_2-way'!B39="","",'True_Odds_Calculator_2-way'!B39)</f>
        <v>1.61</v>
      </c>
      <c r="C38" s="4">
        <f t="shared" si="0"/>
        <v>0.42735042735042739</v>
      </c>
      <c r="D38">
        <f t="shared" si="1"/>
        <v>0.6211180124223602</v>
      </c>
      <c r="E38">
        <f t="shared" si="2"/>
        <v>4.8468439772787697E-2</v>
      </c>
      <c r="F38">
        <f t="shared" si="3"/>
        <v>-0.21696660827095604</v>
      </c>
      <c r="G38">
        <v>0</v>
      </c>
      <c r="H38">
        <f t="shared" si="4"/>
        <v>0.26543504804374368</v>
      </c>
      <c r="I38">
        <f t="shared" si="5"/>
        <v>-1.1060701788398051</v>
      </c>
      <c r="J38">
        <f t="shared" si="6"/>
        <v>1.1060701788398051</v>
      </c>
      <c r="K38">
        <f t="shared" si="7"/>
        <v>0.40287912901870748</v>
      </c>
      <c r="L38">
        <f t="shared" si="8"/>
        <v>0.59712087098129241</v>
      </c>
      <c r="M38">
        <f t="shared" si="9"/>
        <v>2.4821340396453389</v>
      </c>
      <c r="N38">
        <f t="shared" si="10"/>
        <v>1.6747028090922811</v>
      </c>
    </row>
    <row r="39" spans="1:14" x14ac:dyDescent="0.25">
      <c r="A39" s="4">
        <f>IF('True_Odds_Calculator_2-way'!A40="","",'True_Odds_Calculator_2-way'!A40)</f>
        <v>2.31</v>
      </c>
      <c r="B39" s="4">
        <f>IF('True_Odds_Calculator_2-way'!B40="","",'True_Odds_Calculator_2-way'!B40)</f>
        <v>1.6</v>
      </c>
      <c r="C39" s="4">
        <f t="shared" si="0"/>
        <v>0.4329004329004329</v>
      </c>
      <c r="D39">
        <f t="shared" si="1"/>
        <v>0.625</v>
      </c>
      <c r="E39">
        <f t="shared" si="2"/>
        <v>5.7900432900432897E-2</v>
      </c>
      <c r="F39">
        <f t="shared" si="3"/>
        <v>-0.21266233766233766</v>
      </c>
      <c r="G39">
        <v>0</v>
      </c>
      <c r="H39">
        <f t="shared" si="4"/>
        <v>0.27056277056277056</v>
      </c>
      <c r="I39">
        <f t="shared" si="5"/>
        <v>-1.1279470869873538</v>
      </c>
      <c r="J39">
        <f t="shared" si="6"/>
        <v>1.1279470869873538</v>
      </c>
      <c r="K39">
        <f t="shared" si="7"/>
        <v>0.4036146624958592</v>
      </c>
      <c r="L39">
        <f t="shared" si="8"/>
        <v>0.5963853375041408</v>
      </c>
      <c r="M39">
        <f t="shared" si="9"/>
        <v>2.4776106839534338</v>
      </c>
      <c r="N39">
        <f t="shared" si="10"/>
        <v>1.6767682521924121</v>
      </c>
    </row>
    <row r="40" spans="1:14" x14ac:dyDescent="0.25">
      <c r="A40" s="4">
        <f>IF('True_Odds_Calculator_2-way'!A41="","",'True_Odds_Calculator_2-way'!A41)</f>
        <v>2.4</v>
      </c>
      <c r="B40" s="4">
        <f>IF('True_Odds_Calculator_2-way'!B41="","",'True_Odds_Calculator_2-way'!B41)</f>
        <v>1.58</v>
      </c>
      <c r="C40" s="4">
        <f t="shared" si="0"/>
        <v>0.41666666666666669</v>
      </c>
      <c r="D40">
        <f t="shared" si="1"/>
        <v>0.63291139240506322</v>
      </c>
      <c r="E40">
        <f t="shared" si="2"/>
        <v>4.9578059071729852E-2</v>
      </c>
      <c r="F40">
        <f t="shared" si="3"/>
        <v>-0.21413502109704652</v>
      </c>
      <c r="G40">
        <v>0</v>
      </c>
      <c r="H40">
        <f t="shared" si="4"/>
        <v>0.26371308016877637</v>
      </c>
      <c r="I40">
        <f t="shared" si="5"/>
        <v>-1.1097419040461878</v>
      </c>
      <c r="J40">
        <f t="shared" si="6"/>
        <v>1.1097419040461878</v>
      </c>
      <c r="K40">
        <f t="shared" si="7"/>
        <v>0.39159808059207912</v>
      </c>
      <c r="L40">
        <f t="shared" si="8"/>
        <v>0.6084019194079211</v>
      </c>
      <c r="M40">
        <f t="shared" si="9"/>
        <v>2.5536386656646628</v>
      </c>
      <c r="N40">
        <f t="shared" si="10"/>
        <v>1.6436503043467887</v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1" sqref="AA1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2.21</v>
      </c>
      <c r="B3">
        <v>1.73</v>
      </c>
      <c r="C3" s="29">
        <f t="shared" ref="C3:C66" si="0">IF(OR($A3="",$B3=""),"",(1/A3)+(1/B3)-1)</f>
        <v>3.0523369863730387E-2</v>
      </c>
      <c r="D3" s="30">
        <f>IF(OR($A3="",$B3=""),"",A3*'MPTO_working_2-way'!$G2)</f>
        <v>2.2774566473988442</v>
      </c>
      <c r="E3" s="32">
        <f>IF(OR($A3="",$B3=""),"",B3*'MPTO_working_2-way'!$G2)</f>
        <v>1.7828054298642535</v>
      </c>
      <c r="F3" s="30">
        <f>IF(OR($A3="",$B3=""),"",'MPTO_working_2-way'!D2)</f>
        <v>2.2871414470732514</v>
      </c>
      <c r="G3" s="32">
        <f>IF(OR($A3="",$B3=""),"",'MPTO_working_2-way'!E2)</f>
        <v>1.7769153905142565</v>
      </c>
      <c r="H3" s="30">
        <f>IF(OR($A3="",$B3=""),"",'OddsRatio_working_2-way'!M2)</f>
        <v>2.2874526191574365</v>
      </c>
      <c r="I3" s="30">
        <f>IF(OR($A3="",$B3=""),"",'OddsRatio_working_2-way'!N2)</f>
        <v>1.7767276132106851</v>
      </c>
      <c r="J3" s="30">
        <f>IF('Log_working_2-way'!$D2="","",A3^('Log_working_2-way'!$D2))</f>
        <v>2.2918901321984824</v>
      </c>
      <c r="K3" s="32">
        <f>IF('Log_working_2-way'!$D2="","",B3^('Log_working_2-way'!$D2))</f>
        <v>1.7740596317569342</v>
      </c>
      <c r="L3" s="37">
        <f>(1/D3)</f>
        <v>0.43908629441624358</v>
      </c>
      <c r="M3" s="37">
        <f>(1/E3)</f>
        <v>0.56091370558375631</v>
      </c>
      <c r="N3" s="38">
        <v>100</v>
      </c>
      <c r="O3" s="38">
        <f>(1/A3)*((N3*A3)-N3)</f>
        <v>54.751131221719454</v>
      </c>
      <c r="P3" s="38">
        <f>(1/B3)*((N3*B3)-N3)</f>
        <v>42.196531791907518</v>
      </c>
      <c r="Q3" s="38">
        <f>(1/B3)*N3</f>
        <v>57.80346820809249</v>
      </c>
      <c r="R3" s="38">
        <f>(1/A3)*N3</f>
        <v>45.248868778280546</v>
      </c>
      <c r="S3" s="39">
        <f>O3-Q3</f>
        <v>-3.0523369863730352</v>
      </c>
      <c r="T3" s="39">
        <f>P3-R3</f>
        <v>-3.0523369863730281</v>
      </c>
      <c r="U3" t="s">
        <v>76</v>
      </c>
      <c r="V3" t="s">
        <v>68</v>
      </c>
      <c r="W3" t="s">
        <v>92</v>
      </c>
      <c r="X3" s="48" t="s">
        <v>151</v>
      </c>
      <c r="Y3" s="41"/>
    </row>
    <row r="4" spans="1:25" s="12" customFormat="1" ht="15" x14ac:dyDescent="0.25">
      <c r="A4">
        <v>2.2200000000000002</v>
      </c>
      <c r="B4">
        <v>1.73</v>
      </c>
      <c r="C4" s="29">
        <f t="shared" si="0"/>
        <v>2.8485132531375301E-2</v>
      </c>
      <c r="D4" s="30">
        <f>IF(OR($A4="",$B4=""),"",A4*'MPTO_working_2-way'!$G3)</f>
        <v>2.2832369942196533</v>
      </c>
      <c r="E4" s="32">
        <f>IF(OR($A4="",$B4=""),"",B4*'MPTO_working_2-way'!$G3)</f>
        <v>1.7792792792792793</v>
      </c>
      <c r="F4" s="30">
        <f>IF(OR($A4="",$B4=""),"",'MPTO_working_2-way'!D3)</f>
        <v>2.2924849280725841</v>
      </c>
      <c r="G4" s="32">
        <f>IF(OR($A4="",$B4=""),"",'MPTO_working_2-way'!E3)</f>
        <v>1.7737034129219971</v>
      </c>
      <c r="H4" s="30">
        <f>IF(OR($A4="",$B4=""),"",'OddsRatio_working_2-way'!M3)</f>
        <v>2.2927617246470167</v>
      </c>
      <c r="I4" s="30">
        <f>IF(OR($A4="",$B4=""),"",'OddsRatio_working_2-way'!N3)</f>
        <v>1.7735377532723946</v>
      </c>
      <c r="J4" s="30">
        <f>IF('Log_working_2-way'!$D3="","",A4^('Log_working_2-way'!$D3))</f>
        <v>2.2969907932831721</v>
      </c>
      <c r="K4" s="32">
        <f>IF('Log_working_2-way'!$D3="","",B4^('Log_working_2-way'!$D3))</f>
        <v>1.771015496161394</v>
      </c>
      <c r="L4" s="37">
        <f t="shared" ref="L4" si="1">(1/D4)</f>
        <v>0.43797468354430374</v>
      </c>
      <c r="M4" s="37">
        <f t="shared" ref="M4" si="2">(1/E4)</f>
        <v>0.5620253164556962</v>
      </c>
      <c r="N4" s="38">
        <v>100</v>
      </c>
      <c r="O4" s="38">
        <f t="shared" ref="O4" si="3">(1/A4)*((N4*A4)-N4)</f>
        <v>54.954954954954964</v>
      </c>
      <c r="P4" s="38">
        <f t="shared" ref="P4" si="4">(1/B4)*((N4*B4)-N4)</f>
        <v>42.196531791907518</v>
      </c>
      <c r="Q4" s="38">
        <f t="shared" ref="Q4" si="5">(1/B4)*N4</f>
        <v>57.80346820809249</v>
      </c>
      <c r="R4" s="38">
        <f t="shared" ref="R4" si="6">(1/A4)*N4</f>
        <v>45.045045045045043</v>
      </c>
      <c r="S4" s="39">
        <f t="shared" ref="S4" si="7">O4-Q4</f>
        <v>-2.8485132531375257</v>
      </c>
      <c r="T4" s="39">
        <f t="shared" ref="T4" si="8">P4-R4</f>
        <v>-2.8485132531375257</v>
      </c>
      <c r="U4" t="s">
        <v>90</v>
      </c>
      <c r="V4" t="s">
        <v>77</v>
      </c>
      <c r="W4" t="s">
        <v>92</v>
      </c>
      <c r="X4" s="48" t="s">
        <v>151</v>
      </c>
      <c r="Y4" s="41"/>
    </row>
    <row r="5" spans="1:25" s="12" customFormat="1" ht="15" x14ac:dyDescent="0.25">
      <c r="A5">
        <v>2.2200000000000002</v>
      </c>
      <c r="B5">
        <v>1.73</v>
      </c>
      <c r="C5" s="29">
        <f t="shared" si="0"/>
        <v>2.8485132531375301E-2</v>
      </c>
      <c r="D5" s="30">
        <f>IF(OR($A5="",$B5=""),"",A5*'MPTO_working_2-way'!$G4)</f>
        <v>2.2832369942196533</v>
      </c>
      <c r="E5" s="32">
        <f>IF(OR($A5="",$B5=""),"",B5*'MPTO_working_2-way'!$G4)</f>
        <v>1.7792792792792793</v>
      </c>
      <c r="F5" s="30">
        <f>IF(OR($A5="",$B5=""),"",'MPTO_working_2-way'!D4)</f>
        <v>2.2924849280725841</v>
      </c>
      <c r="G5" s="32">
        <f>IF(OR($A5="",$B5=""),"",'MPTO_working_2-way'!E4)</f>
        <v>1.7737034129219971</v>
      </c>
      <c r="H5" s="30">
        <f>IF(OR($A5="",$B5=""),"",'OddsRatio_working_2-way'!M4)</f>
        <v>2.2927617246470167</v>
      </c>
      <c r="I5" s="30">
        <f>IF(OR($A5="",$B5=""),"",'OddsRatio_working_2-way'!N4)</f>
        <v>1.7735377532723946</v>
      </c>
      <c r="J5" s="30">
        <f>IF('Log_working_2-way'!$D4="","",A5^('Log_working_2-way'!$D4))</f>
        <v>2.2969907932831721</v>
      </c>
      <c r="K5" s="32">
        <f>IF('Log_working_2-way'!$D4="","",B5^('Log_working_2-way'!$D4))</f>
        <v>1.771015496161394</v>
      </c>
      <c r="L5" s="37">
        <f t="shared" ref="L5:L41" si="9">(1/D5)</f>
        <v>0.43797468354430374</v>
      </c>
      <c r="M5" s="37">
        <f t="shared" ref="M5:M41" si="10">(1/E5)</f>
        <v>0.5620253164556962</v>
      </c>
      <c r="N5" s="38">
        <v>101</v>
      </c>
      <c r="O5" s="38">
        <f t="shared" ref="O5:O41" si="11">(1/A5)*((N5*A5)-N5)</f>
        <v>55.50450450450451</v>
      </c>
      <c r="P5" s="38">
        <f t="shared" ref="P5:P41" si="12">(1/B5)*((N5*B5)-N5)</f>
        <v>42.618497109826585</v>
      </c>
      <c r="Q5" s="38">
        <f t="shared" ref="Q5:Q41" si="13">(1/B5)*N5</f>
        <v>58.381502890173415</v>
      </c>
      <c r="R5" s="38">
        <f t="shared" ref="R5:R41" si="14">(1/A5)*N5</f>
        <v>45.49549549549549</v>
      </c>
      <c r="S5" s="39">
        <f t="shared" ref="S5:S41" si="15">O5-Q5</f>
        <v>-2.8769983856689052</v>
      </c>
      <c r="T5" s="39">
        <f t="shared" ref="T5:T41" si="16">P5-R5</f>
        <v>-2.8769983856689052</v>
      </c>
      <c r="U5" t="s">
        <v>91</v>
      </c>
      <c r="V5" t="s">
        <v>78</v>
      </c>
      <c r="W5" t="s">
        <v>92</v>
      </c>
      <c r="X5" s="48" t="s">
        <v>151</v>
      </c>
      <c r="Y5" s="41"/>
    </row>
    <row r="6" spans="1:25" s="12" customFormat="1" ht="15" x14ac:dyDescent="0.25">
      <c r="A6">
        <v>2.21</v>
      </c>
      <c r="B6">
        <v>1.74</v>
      </c>
      <c r="C6" s="29">
        <f t="shared" si="0"/>
        <v>2.720133146096626E-2</v>
      </c>
      <c r="D6" s="30">
        <f>IF(OR($A6="",$B6=""),"",A6*'MPTO_working_2-way'!$G5)</f>
        <v>2.2701149425287355</v>
      </c>
      <c r="E6" s="32">
        <f>IF(OR($A6="",$B6=""),"",B6*'MPTO_working_2-way'!$G5)</f>
        <v>1.7873303167420813</v>
      </c>
      <c r="F6" s="30">
        <f>IF(OR($A6="",$B6=""),"",'MPTO_working_2-way'!D5)</f>
        <v>2.2784855128281092</v>
      </c>
      <c r="G6" s="32">
        <f>IF(OR($A6="",$B6=""),"",'MPTO_working_2-way'!E5)</f>
        <v>1.7821754646150993</v>
      </c>
      <c r="H6" s="30">
        <f>IF(OR($A6="",$B6=""),"",'OddsRatio_working_2-way'!M5)</f>
        <v>2.2787240261820116</v>
      </c>
      <c r="I6" s="30">
        <f>IF(OR($A6="",$B6=""),"",'OddsRatio_working_2-way'!N5)</f>
        <v>1.7820295697311479</v>
      </c>
      <c r="J6" s="30">
        <f>IF('Log_working_2-way'!$D5="","",A6^('Log_working_2-way'!$D5))</f>
        <v>2.2825447620471673</v>
      </c>
      <c r="K6" s="32">
        <f>IF('Log_working_2-way'!$D5="","",B6^('Log_working_2-way'!$D5))</f>
        <v>1.7796998822901224</v>
      </c>
      <c r="L6" s="37">
        <f t="shared" si="9"/>
        <v>0.44050632911392407</v>
      </c>
      <c r="M6" s="37">
        <f t="shared" si="10"/>
        <v>0.55949367088607604</v>
      </c>
      <c r="N6" s="38">
        <v>102</v>
      </c>
      <c r="O6" s="38">
        <f t="shared" si="11"/>
        <v>55.84615384615384</v>
      </c>
      <c r="P6" s="38">
        <f t="shared" si="12"/>
        <v>43.37931034482758</v>
      </c>
      <c r="Q6" s="38">
        <f t="shared" si="13"/>
        <v>58.620689655172413</v>
      </c>
      <c r="R6" s="38">
        <f t="shared" si="14"/>
        <v>46.153846153846153</v>
      </c>
      <c r="S6" s="39">
        <f t="shared" si="15"/>
        <v>-2.7745358090185732</v>
      </c>
      <c r="T6" s="39">
        <f t="shared" si="16"/>
        <v>-2.7745358090185732</v>
      </c>
      <c r="U6" t="s">
        <v>85</v>
      </c>
      <c r="V6" t="s">
        <v>87</v>
      </c>
      <c r="W6" t="s">
        <v>92</v>
      </c>
      <c r="X6" s="48" t="s">
        <v>151</v>
      </c>
      <c r="Y6" s="41"/>
    </row>
    <row r="7" spans="1:25" s="12" customFormat="1" ht="15" x14ac:dyDescent="0.25">
      <c r="A7">
        <v>1.87</v>
      </c>
      <c r="B7">
        <v>2.04</v>
      </c>
      <c r="C7" s="29">
        <f t="shared" si="0"/>
        <v>2.4955436720142554E-2</v>
      </c>
      <c r="D7" s="30">
        <f>IF(OR($A7="",$B7=""),"",A7*'MPTO_working_2-way'!$G6)</f>
        <v>1.9166666666666667</v>
      </c>
      <c r="E7" s="32">
        <f>IF(OR($A7="",$B7=""),"",B7*'MPTO_working_2-way'!$G6)</f>
        <v>2.0909090909090908</v>
      </c>
      <c r="F7" s="30">
        <f>IF(OR($A7="",$B7=""),"",'MPTO_working_2-way'!D6)</f>
        <v>1.9146757679180888</v>
      </c>
      <c r="G7" s="32">
        <f>IF(OR($A7="",$B7=""),"",'MPTO_working_2-way'!E6)</f>
        <v>2.0932835820895521</v>
      </c>
      <c r="H7" s="30">
        <f>IF(OR($A7="",$B7=""),"",'OddsRatio_working_2-way'!M6)</f>
        <v>1.9146247654303168</v>
      </c>
      <c r="I7" s="30">
        <f>IF(OR($A7="",$B7=""),"",'OddsRatio_working_2-way'!N6)</f>
        <v>2.0933445471810685</v>
      </c>
      <c r="J7" s="30">
        <f>IF('Log_working_2-way'!$D6="","",A7^('Log_working_2-way'!$D6))</f>
        <v>1.9137261145840778</v>
      </c>
      <c r="K7" s="32">
        <f>IF('Log_working_2-way'!$D6="","",B7^('Log_working_2-way'!$D6))</f>
        <v>2.0944198529941209</v>
      </c>
      <c r="L7" s="37">
        <f t="shared" si="9"/>
        <v>0.52173913043478259</v>
      </c>
      <c r="M7" s="37">
        <f t="shared" si="10"/>
        <v>0.47826086956521741</v>
      </c>
      <c r="N7" s="38">
        <v>103</v>
      </c>
      <c r="O7" s="38">
        <f t="shared" si="11"/>
        <v>47.919786096256686</v>
      </c>
      <c r="P7" s="38">
        <f t="shared" si="12"/>
        <v>52.509803921568626</v>
      </c>
      <c r="Q7" s="38">
        <f t="shared" si="13"/>
        <v>50.490196078431367</v>
      </c>
      <c r="R7" s="38">
        <f t="shared" si="14"/>
        <v>55.080213903743307</v>
      </c>
      <c r="S7" s="39">
        <f t="shared" si="15"/>
        <v>-2.5704099821746809</v>
      </c>
      <c r="T7" s="39">
        <f t="shared" si="16"/>
        <v>-2.5704099821746809</v>
      </c>
      <c r="U7" t="s">
        <v>72</v>
      </c>
      <c r="V7" t="s">
        <v>82</v>
      </c>
      <c r="W7" t="s">
        <v>92</v>
      </c>
      <c r="X7" s="48" t="s">
        <v>151</v>
      </c>
      <c r="Y7" s="41"/>
    </row>
    <row r="8" spans="1:25" ht="15" x14ac:dyDescent="0.25">
      <c r="A8">
        <v>1.87</v>
      </c>
      <c r="B8">
        <v>2.04</v>
      </c>
      <c r="C8" s="29">
        <f t="shared" si="0"/>
        <v>2.4955436720142554E-2</v>
      </c>
      <c r="D8" s="30">
        <f>IF(OR($A8="",$B8=""),"",A8*'MPTO_working_2-way'!$G7)</f>
        <v>1.9166666666666667</v>
      </c>
      <c r="E8" s="32">
        <f>IF(OR($A8="",$B8=""),"",B8*'MPTO_working_2-way'!$G7)</f>
        <v>2.0909090909090908</v>
      </c>
      <c r="F8" s="30">
        <f>IF(OR($A8="",$B8=""),"",'MPTO_working_2-way'!D7)</f>
        <v>1.9146757679180888</v>
      </c>
      <c r="G8" s="32">
        <f>IF(OR($A8="",$B8=""),"",'MPTO_working_2-way'!E7)</f>
        <v>2.0932835820895521</v>
      </c>
      <c r="H8" s="30">
        <f>IF(OR($A8="",$B8=""),"",'OddsRatio_working_2-way'!M7)</f>
        <v>1.9146247654303168</v>
      </c>
      <c r="I8" s="30">
        <f>IF(OR($A8="",$B8=""),"",'OddsRatio_working_2-way'!N7)</f>
        <v>2.0933445471810685</v>
      </c>
      <c r="J8" s="30">
        <f>IF('Log_working_2-way'!$D7="","",A8^('Log_working_2-way'!$D7))</f>
        <v>1.9137261145840778</v>
      </c>
      <c r="K8" s="32">
        <f>IF('Log_working_2-way'!$D7="","",B8^('Log_working_2-way'!$D7))</f>
        <v>2.0944198529941209</v>
      </c>
      <c r="L8" s="37">
        <f t="shared" si="9"/>
        <v>0.52173913043478259</v>
      </c>
      <c r="M8" s="37">
        <f t="shared" si="10"/>
        <v>0.47826086956521741</v>
      </c>
      <c r="N8" s="38">
        <v>104</v>
      </c>
      <c r="O8" s="38">
        <f t="shared" si="11"/>
        <v>48.38502673796792</v>
      </c>
      <c r="P8" s="38">
        <f t="shared" si="12"/>
        <v>53.019607843137251</v>
      </c>
      <c r="Q8" s="38">
        <f t="shared" si="13"/>
        <v>50.980392156862742</v>
      </c>
      <c r="R8" s="38">
        <f t="shared" si="14"/>
        <v>55.61497326203208</v>
      </c>
      <c r="S8" s="39">
        <f t="shared" si="15"/>
        <v>-2.5953654188948221</v>
      </c>
      <c r="T8" s="39">
        <f t="shared" si="16"/>
        <v>-2.5953654188948292</v>
      </c>
      <c r="U8" t="s">
        <v>86</v>
      </c>
      <c r="V8" t="s">
        <v>70</v>
      </c>
      <c r="W8" t="s">
        <v>92</v>
      </c>
      <c r="X8" s="48" t="s">
        <v>151</v>
      </c>
      <c r="Y8" s="41"/>
    </row>
    <row r="9" spans="1:25" ht="15" x14ac:dyDescent="0.25">
      <c r="A9">
        <v>1.93</v>
      </c>
      <c r="B9">
        <v>1.94</v>
      </c>
      <c r="C9" s="29">
        <f t="shared" si="0"/>
        <v>3.3598632551679941E-2</v>
      </c>
      <c r="D9" s="30">
        <f>IF(OR($A9="",$B9=""),"",A9*'MPTO_working_2-way'!$G8)</f>
        <v>1.9948453608247423</v>
      </c>
      <c r="E9" s="32">
        <f>IF(OR($A9="",$B9=""),"",B9*'MPTO_working_2-way'!$G8)</f>
        <v>2.0051813471502591</v>
      </c>
      <c r="F9" s="30">
        <f>IF(OR($A9="",$B9=""),"",'MPTO_working_2-way'!D8)</f>
        <v>1.9946726333173512</v>
      </c>
      <c r="G9" s="32">
        <f>IF(OR($A9="",$B9=""),"",'MPTO_working_2-way'!E8)</f>
        <v>2.0053558995233249</v>
      </c>
      <c r="H9" s="30">
        <f>IF(OR($A9="",$B9=""),"",'OddsRatio_working_2-way'!M8)</f>
        <v>1.9946666286387909</v>
      </c>
      <c r="I9" s="30">
        <f>IF(OR($A9="",$B9=""),"",'OddsRatio_working_2-way'!N8)</f>
        <v>2.0053619687316817</v>
      </c>
      <c r="J9" s="30">
        <f>IF('Log_working_2-way'!$D8="","",A9^('Log_working_2-way'!$D8))</f>
        <v>1.9945880029745278</v>
      </c>
      <c r="K9" s="32">
        <f>IF('Log_working_2-way'!$D8="","",B9^('Log_working_2-way'!$D8))</f>
        <v>2.0054414461156225</v>
      </c>
      <c r="L9" s="37">
        <f t="shared" si="9"/>
        <v>0.50129198966408273</v>
      </c>
      <c r="M9" s="37">
        <f t="shared" si="10"/>
        <v>0.49870801033591733</v>
      </c>
      <c r="N9" s="38">
        <v>105</v>
      </c>
      <c r="O9" s="38">
        <f t="shared" si="11"/>
        <v>50.595854922279806</v>
      </c>
      <c r="P9" s="38">
        <f t="shared" si="12"/>
        <v>50.876288659793815</v>
      </c>
      <c r="Q9" s="38">
        <f t="shared" si="13"/>
        <v>54.123711340206192</v>
      </c>
      <c r="R9" s="38">
        <f t="shared" si="14"/>
        <v>54.404145077720216</v>
      </c>
      <c r="S9" s="39">
        <f t="shared" si="15"/>
        <v>-3.5278564179263867</v>
      </c>
      <c r="T9" s="39">
        <f t="shared" si="16"/>
        <v>-3.5278564179264009</v>
      </c>
      <c r="U9" t="s">
        <v>98</v>
      </c>
      <c r="V9" t="s">
        <v>99</v>
      </c>
      <c r="W9" t="s">
        <v>147</v>
      </c>
      <c r="X9" s="48" t="s">
        <v>151</v>
      </c>
      <c r="Y9" s="41"/>
    </row>
    <row r="10" spans="1:25" ht="14.25" customHeight="1" x14ac:dyDescent="0.25">
      <c r="A10">
        <v>1.96</v>
      </c>
      <c r="B10">
        <v>1.91</v>
      </c>
      <c r="C10" s="29">
        <f t="shared" si="0"/>
        <v>3.3764291056736839E-2</v>
      </c>
      <c r="D10" s="30">
        <f>IF(OR($A10="",$B10=""),"",A10*'MPTO_working_2-way'!$G9)</f>
        <v>2.0261780104712042</v>
      </c>
      <c r="E10" s="32">
        <f>IF(OR($A10="",$B10=""),"",B10*'MPTO_working_2-way'!$G9)</f>
        <v>1.9744897959183674</v>
      </c>
      <c r="F10" s="30">
        <f>IF(OR($A10="",$B10=""),"",'MPTO_working_2-way'!D9)</f>
        <v>2.0270738574832143</v>
      </c>
      <c r="G10" s="32">
        <f>IF(OR($A10="",$B10=""),"",'MPTO_working_2-way'!E9)</f>
        <v>1.9736398144242935</v>
      </c>
      <c r="H10" s="30">
        <f>IF(OR($A10="",$B10=""),"",'OddsRatio_working_2-way'!M9)</f>
        <v>2.0271051820261912</v>
      </c>
      <c r="I10" s="30">
        <f>IF(OR($A10="",$B10=""),"",'OddsRatio_working_2-way'!N9)</f>
        <v>1.9736101204623264</v>
      </c>
      <c r="J10" s="30">
        <f>IF('Log_working_2-way'!$D9="","",A10^('Log_working_2-way'!$D9))</f>
        <v>2.0275133700590602</v>
      </c>
      <c r="K10" s="32">
        <f>IF('Log_working_2-way'!$D9="","",B10^('Log_working_2-way'!$D9))</f>
        <v>1.9732233459331785</v>
      </c>
      <c r="L10" s="37">
        <f t="shared" si="9"/>
        <v>0.49354005167958659</v>
      </c>
      <c r="M10" s="37">
        <f t="shared" si="10"/>
        <v>0.50645994832041341</v>
      </c>
      <c r="N10" s="38">
        <v>106</v>
      </c>
      <c r="O10" s="38">
        <f t="shared" si="11"/>
        <v>51.918367346938773</v>
      </c>
      <c r="P10" s="38">
        <f t="shared" si="12"/>
        <v>50.502617801047109</v>
      </c>
      <c r="Q10" s="38">
        <f t="shared" si="13"/>
        <v>55.497382198952877</v>
      </c>
      <c r="R10" s="38">
        <f t="shared" si="14"/>
        <v>54.081632653061227</v>
      </c>
      <c r="S10" s="39">
        <f t="shared" si="15"/>
        <v>-3.5790148520141045</v>
      </c>
      <c r="T10" s="39">
        <f t="shared" si="16"/>
        <v>-3.5790148520141187</v>
      </c>
      <c r="U10" t="s">
        <v>103</v>
      </c>
      <c r="V10" t="s">
        <v>93</v>
      </c>
      <c r="W10" t="s">
        <v>147</v>
      </c>
      <c r="X10" s="48" t="s">
        <v>151</v>
      </c>
      <c r="Y10" s="41"/>
    </row>
    <row r="11" spans="1:25" ht="15" x14ac:dyDescent="0.25">
      <c r="A11">
        <v>2</v>
      </c>
      <c r="B11">
        <v>1.87</v>
      </c>
      <c r="C11" s="29">
        <f t="shared" si="0"/>
        <v>3.475935828876997E-2</v>
      </c>
      <c r="D11" s="30">
        <f>IF(OR($A11="",$B11=""),"",A11*'MPTO_working_2-way'!$G10)</f>
        <v>2.0695187165775399</v>
      </c>
      <c r="E11" s="32">
        <f>IF(OR($A11="",$B11=""),"",B11*'MPTO_working_2-way'!$G10)</f>
        <v>1.9350000000000001</v>
      </c>
      <c r="F11" s="30">
        <f>IF(OR($A11="",$B11=""),"",'MPTO_working_2-way'!D10)</f>
        <v>2.0720221606648197</v>
      </c>
      <c r="G11" s="32">
        <f>IF(OR($A11="",$B11=""),"",'MPTO_working_2-way'!E10)</f>
        <v>1.9328165374677002</v>
      </c>
      <c r="H11" s="30">
        <f>IF(OR($A11="",$B11=""),"",'OddsRatio_working_2-way'!M10)</f>
        <v>2.0721125348377947</v>
      </c>
      <c r="I11" s="30">
        <f>IF(OR($A11="",$B11=""),"",'OddsRatio_working_2-way'!N10)</f>
        <v>1.9327379053088816</v>
      </c>
      <c r="J11" s="30">
        <f>IF('Log_working_2-way'!$D10="","",A11^('Log_working_2-way'!$D10))</f>
        <v>2.0732557161055905</v>
      </c>
      <c r="K11" s="32">
        <f>IF('Log_working_2-way'!$D10="","",B11^('Log_working_2-way'!$D10))</f>
        <v>1.9317443969723613</v>
      </c>
      <c r="L11" s="37">
        <f t="shared" si="9"/>
        <v>0.48320413436692511</v>
      </c>
      <c r="M11" s="37">
        <f t="shared" si="10"/>
        <v>0.51679586563307489</v>
      </c>
      <c r="N11" s="38">
        <v>107</v>
      </c>
      <c r="O11" s="38">
        <f t="shared" si="11"/>
        <v>53.5</v>
      </c>
      <c r="P11" s="38">
        <f t="shared" si="12"/>
        <v>49.780748663101598</v>
      </c>
      <c r="Q11" s="38">
        <f t="shared" si="13"/>
        <v>57.219251336898388</v>
      </c>
      <c r="R11" s="38">
        <f t="shared" si="14"/>
        <v>53.5</v>
      </c>
      <c r="S11" s="39">
        <f t="shared" si="15"/>
        <v>-3.7192513368983882</v>
      </c>
      <c r="T11" s="39">
        <f t="shared" si="16"/>
        <v>-3.7192513368984024</v>
      </c>
      <c r="U11" t="s">
        <v>104</v>
      </c>
      <c r="V11" t="s">
        <v>101</v>
      </c>
      <c r="W11" t="s">
        <v>147</v>
      </c>
      <c r="X11" s="48" t="s">
        <v>151</v>
      </c>
      <c r="Y11" s="41"/>
    </row>
    <row r="12" spans="1:25" ht="15" x14ac:dyDescent="0.25">
      <c r="A12">
        <v>1.97</v>
      </c>
      <c r="B12">
        <v>1.9</v>
      </c>
      <c r="C12" s="29">
        <f t="shared" si="0"/>
        <v>3.3930002671653803E-2</v>
      </c>
      <c r="D12" s="30">
        <f>IF(OR($A12="",$B12=""),"",A12*'MPTO_working_2-way'!$G11)</f>
        <v>2.0368421052631578</v>
      </c>
      <c r="E12" s="32">
        <f>IF(OR($A12="",$B12=""),"",B12*'MPTO_working_2-way'!$G11)</f>
        <v>1.9644670050761421</v>
      </c>
      <c r="F12" s="30">
        <f>IF(OR($A12="",$B12=""),"",'MPTO_working_2-way'!D11)</f>
        <v>2.0381159814865235</v>
      </c>
      <c r="G12" s="32">
        <f>IF(OR($A12="",$B12=""),"",'MPTO_working_2-way'!E11)</f>
        <v>1.9632835038027801</v>
      </c>
      <c r="H12" s="30">
        <f>IF(OR($A12="",$B12=""),"",'OddsRatio_working_2-way'!M11)</f>
        <v>2.0381607668264961</v>
      </c>
      <c r="I12" s="30">
        <f>IF(OR($A12="",$B12=""),"",'OddsRatio_working_2-way'!N11)</f>
        <v>1.963241948601903</v>
      </c>
      <c r="J12" s="30">
        <f>IF('Log_working_2-way'!$D11="","",A12^('Log_working_2-way'!$D11))</f>
        <v>2.0387414625037734</v>
      </c>
      <c r="K12" s="32">
        <f>IF('Log_working_2-way'!$D11="","",B12^('Log_working_2-way'!$D11))</f>
        <v>1.9627034600020314</v>
      </c>
      <c r="L12" s="37">
        <f t="shared" si="9"/>
        <v>0.49095607235142119</v>
      </c>
      <c r="M12" s="37">
        <f t="shared" si="10"/>
        <v>0.50904392764857886</v>
      </c>
      <c r="N12" s="38">
        <v>108</v>
      </c>
      <c r="O12" s="38">
        <f t="shared" si="11"/>
        <v>53.177664974619283</v>
      </c>
      <c r="P12" s="38">
        <f t="shared" si="12"/>
        <v>51.157894736842096</v>
      </c>
      <c r="Q12" s="38">
        <f t="shared" si="13"/>
        <v>56.84210526315789</v>
      </c>
      <c r="R12" s="38">
        <f t="shared" si="14"/>
        <v>54.82233502538071</v>
      </c>
      <c r="S12" s="39">
        <f t="shared" si="15"/>
        <v>-3.6644402885386071</v>
      </c>
      <c r="T12" s="39">
        <f t="shared" si="16"/>
        <v>-3.6644402885386143</v>
      </c>
      <c r="U12" t="s">
        <v>102</v>
      </c>
      <c r="V12" t="s">
        <v>100</v>
      </c>
      <c r="W12" t="s">
        <v>147</v>
      </c>
      <c r="X12" s="48" t="s">
        <v>151</v>
      </c>
      <c r="Y12" s="41"/>
    </row>
    <row r="13" spans="1:25" ht="15" x14ac:dyDescent="0.25">
      <c r="A13">
        <v>2.29</v>
      </c>
      <c r="B13">
        <v>1.66</v>
      </c>
      <c r="C13" s="29">
        <f t="shared" si="0"/>
        <v>3.9090861261640519E-2</v>
      </c>
      <c r="D13" s="30">
        <f>IF(OR($A13="",$B13=""),"",A13*'MPTO_working_2-way'!$G12)</f>
        <v>2.3795180722891569</v>
      </c>
      <c r="E13" s="32">
        <f>IF(OR($A13="",$B13=""),"",B13*'MPTO_working_2-way'!$G12)</f>
        <v>1.7248908296943233</v>
      </c>
      <c r="F13" s="30">
        <f>IF(OR($A13="",$B13=""),"",'MPTO_working_2-way'!D12)</f>
        <v>2.3973008765844739</v>
      </c>
      <c r="G13" s="32">
        <f>IF(OR($A13="",$B13=""),"",'MPTO_working_2-way'!E12)</f>
        <v>1.7156654781784539</v>
      </c>
      <c r="H13" s="30">
        <f>IF(OR($A13="",$B13=""),"",'OddsRatio_working_2-way'!M12)</f>
        <v>2.3980505908390635</v>
      </c>
      <c r="I13" s="30">
        <f>IF(OR($A13="",$B13=""),"",'OddsRatio_working_2-way'!N12)</f>
        <v>1.7152816976385905</v>
      </c>
      <c r="J13" s="30">
        <f>IF('Log_working_2-way'!$D12="","",A13^('Log_working_2-way'!$D12))</f>
        <v>2.4063151286043962</v>
      </c>
      <c r="K13" s="32">
        <f>IF('Log_working_2-way'!$D12="","",B13^('Log_working_2-way'!$D12))</f>
        <v>1.7110781784678428</v>
      </c>
      <c r="L13" s="37">
        <f t="shared" si="9"/>
        <v>0.42025316455696199</v>
      </c>
      <c r="M13" s="37">
        <f t="shared" si="10"/>
        <v>0.57974683544303796</v>
      </c>
      <c r="N13" s="38">
        <v>109</v>
      </c>
      <c r="O13" s="38">
        <f t="shared" si="11"/>
        <v>61.401746724890842</v>
      </c>
      <c r="P13" s="38">
        <f t="shared" si="12"/>
        <v>43.337349397590366</v>
      </c>
      <c r="Q13" s="38">
        <f t="shared" si="13"/>
        <v>65.662650602409641</v>
      </c>
      <c r="R13" s="38">
        <f t="shared" si="14"/>
        <v>47.598253275109172</v>
      </c>
      <c r="S13" s="39">
        <f t="shared" si="15"/>
        <v>-4.2609038775187997</v>
      </c>
      <c r="T13" s="39">
        <f t="shared" si="16"/>
        <v>-4.2609038775188068</v>
      </c>
      <c r="U13" t="s">
        <v>105</v>
      </c>
      <c r="V13" t="s">
        <v>107</v>
      </c>
      <c r="W13" t="s">
        <v>150</v>
      </c>
      <c r="X13" s="48" t="s">
        <v>151</v>
      </c>
      <c r="Y13" s="41"/>
    </row>
    <row r="14" spans="1:25" s="35" customFormat="1" ht="15" x14ac:dyDescent="0.25">
      <c r="A14">
        <v>2.31</v>
      </c>
      <c r="B14">
        <v>1.65</v>
      </c>
      <c r="C14" s="29">
        <f t="shared" si="0"/>
        <v>3.8961038961038863E-2</v>
      </c>
      <c r="D14" s="30">
        <f>IF(OR($A14="",$B14=""),"",A14*'MPTO_working_2-way'!$G13)</f>
        <v>2.4</v>
      </c>
      <c r="E14" s="32">
        <f>IF(OR($A14="",$B14=""),"",B14*'MPTO_working_2-way'!$G13)</f>
        <v>1.714285714285714</v>
      </c>
      <c r="F14" s="30">
        <f>IF(OR($A14="",$B14=""),"",'MPTO_working_2-way'!D13)</f>
        <v>2.418848167539267</v>
      </c>
      <c r="G14" s="32">
        <f>IF(OR($A14="",$B14=""),"",'MPTO_working_2-way'!E13)</f>
        <v>1.7047970479704795</v>
      </c>
      <c r="H14" s="30">
        <f>IF(OR($A14="",$B14=""),"",'OddsRatio_working_2-way'!M13)</f>
        <v>2.4196424251848119</v>
      </c>
      <c r="I14" s="30">
        <f>IF(OR($A14="",$B14=""),"",'OddsRatio_working_2-way'!N13)</f>
        <v>1.7044027300535323</v>
      </c>
      <c r="J14" s="30">
        <f>IF('Log_working_2-way'!$D13="","",A14^('Log_working_2-way'!$D13))</f>
        <v>2.4284098319246836</v>
      </c>
      <c r="K14" s="32">
        <f>IF('Log_working_2-way'!$D13="","",B14^('Log_working_2-way'!$D13))</f>
        <v>1.7000791913146875</v>
      </c>
      <c r="L14" s="37">
        <f t="shared" si="9"/>
        <v>0.41666666666666669</v>
      </c>
      <c r="M14" s="37">
        <f t="shared" si="10"/>
        <v>0.58333333333333348</v>
      </c>
      <c r="N14" s="38">
        <v>110</v>
      </c>
      <c r="O14" s="38">
        <f t="shared" si="11"/>
        <v>62.38095238095238</v>
      </c>
      <c r="P14" s="38">
        <f t="shared" si="12"/>
        <v>43.333333333333336</v>
      </c>
      <c r="Q14" s="38">
        <f t="shared" si="13"/>
        <v>66.666666666666671</v>
      </c>
      <c r="R14" s="38">
        <f t="shared" si="14"/>
        <v>47.61904761904762</v>
      </c>
      <c r="S14" s="39">
        <f t="shared" si="15"/>
        <v>-4.2857142857142918</v>
      </c>
      <c r="T14" s="39">
        <f t="shared" si="16"/>
        <v>-4.2857142857142847</v>
      </c>
      <c r="U14" t="s">
        <v>106</v>
      </c>
      <c r="V14" t="s">
        <v>108</v>
      </c>
      <c r="W14" t="s">
        <v>150</v>
      </c>
      <c r="X14" s="48" t="s">
        <v>151</v>
      </c>
      <c r="Y14" s="41"/>
    </row>
    <row r="15" spans="1:25" ht="15" x14ac:dyDescent="0.25">
      <c r="A15">
        <v>1.66</v>
      </c>
      <c r="B15">
        <v>2.2400000000000002</v>
      </c>
      <c r="C15" s="29">
        <f t="shared" si="0"/>
        <v>4.8838209982788428E-2</v>
      </c>
      <c r="D15" s="30">
        <f>IF(OR($A15="",$B15=""),"",A15*'MPTO_working_2-way'!$G14)</f>
        <v>1.7410714285714286</v>
      </c>
      <c r="E15" s="32">
        <f>IF(OR($A15="",$B15=""),"",B15*'MPTO_working_2-way'!$G14)</f>
        <v>2.3493975903614461</v>
      </c>
      <c r="F15" s="30">
        <f>IF(OR($A15="",$B15=""),"",'MPTO_working_2-way'!D14)</f>
        <v>1.7301321421924438</v>
      </c>
      <c r="G15" s="32">
        <f>IF(OR($A15="",$B15=""),"",'MPTO_working_2-way'!E14)</f>
        <v>2.3696150904919713</v>
      </c>
      <c r="H15" s="30">
        <f>IF(OR($A15="",$B15=""),"",'OddsRatio_working_2-way'!M14)</f>
        <v>1.7295601856708804</v>
      </c>
      <c r="I15" s="30">
        <f>IF(OR($A15="",$B15=""),"",'OddsRatio_working_2-way'!N14)</f>
        <v>2.3706888336846839</v>
      </c>
      <c r="J15" s="30">
        <f>IF('Log_working_2-way'!$D14="","",A15^('Log_working_2-way'!$D14))</f>
        <v>1.7245446249558118</v>
      </c>
      <c r="K15" s="32">
        <f>IF('Log_working_2-way'!$D14="","",B15^('Log_working_2-way'!$D14))</f>
        <v>2.380177238993153</v>
      </c>
      <c r="L15" s="37">
        <f t="shared" si="9"/>
        <v>0.57435897435897432</v>
      </c>
      <c r="M15" s="37">
        <f t="shared" si="10"/>
        <v>0.42564102564102557</v>
      </c>
      <c r="N15" s="38">
        <v>111</v>
      </c>
      <c r="O15" s="38">
        <f t="shared" si="11"/>
        <v>44.132530120481924</v>
      </c>
      <c r="P15" s="38">
        <f t="shared" si="12"/>
        <v>61.446428571428577</v>
      </c>
      <c r="Q15" s="38">
        <f t="shared" si="13"/>
        <v>49.553571428571423</v>
      </c>
      <c r="R15" s="38">
        <f t="shared" si="14"/>
        <v>66.867469879518083</v>
      </c>
      <c r="S15" s="39">
        <f t="shared" si="15"/>
        <v>-5.4210413080894995</v>
      </c>
      <c r="T15" s="39">
        <f t="shared" si="16"/>
        <v>-5.4210413080895066</v>
      </c>
      <c r="U15" t="s">
        <v>126</v>
      </c>
      <c r="V15" t="s">
        <v>116</v>
      </c>
      <c r="W15" t="s">
        <v>148</v>
      </c>
      <c r="X15" s="48" t="s">
        <v>151</v>
      </c>
      <c r="Y15" s="41"/>
    </row>
    <row r="16" spans="1:25" ht="15" x14ac:dyDescent="0.25">
      <c r="A16">
        <v>1.72</v>
      </c>
      <c r="B16">
        <v>2.15</v>
      </c>
      <c r="C16" s="29">
        <f t="shared" si="0"/>
        <v>4.6511627906976827E-2</v>
      </c>
      <c r="D16" s="30">
        <f>IF(OR($A16="",$B16=""),"",A16*'MPTO_working_2-way'!$G15)</f>
        <v>1.8</v>
      </c>
      <c r="E16" s="32">
        <f>IF(OR($A16="",$B16=""),"",B16*'MPTO_working_2-way'!$G15)</f>
        <v>2.25</v>
      </c>
      <c r="F16" s="30">
        <f>IF(OR($A16="",$B16=""),"",'MPTO_working_2-way'!D15)</f>
        <v>1.7916666666666667</v>
      </c>
      <c r="G16" s="32">
        <f>IF(OR($A16="",$B16=""),"",'MPTO_working_2-way'!E15)</f>
        <v>2.263157894736842</v>
      </c>
      <c r="H16" s="30">
        <f>IF(OR($A16="",$B16=""),"",'OddsRatio_working_2-way'!M15)</f>
        <v>1.7912565680749446</v>
      </c>
      <c r="I16" s="30">
        <f>IF(OR($A16="",$B16=""),"",'OddsRatio_working_2-way'!N15)</f>
        <v>2.2638125740085919</v>
      </c>
      <c r="J16" s="30">
        <f>IF('Log_working_2-way'!$D15="","",A16^('Log_working_2-way'!$D15))</f>
        <v>1.7874398848511364</v>
      </c>
      <c r="K16" s="32">
        <f>IF('Log_working_2-way'!$D15="","",B16^('Log_working_2-way'!$D15))</f>
        <v>2.2699382127289391</v>
      </c>
      <c r="L16" s="37">
        <f t="shared" si="9"/>
        <v>0.55555555555555558</v>
      </c>
      <c r="M16" s="37">
        <f t="shared" si="10"/>
        <v>0.44444444444444442</v>
      </c>
      <c r="N16" s="38">
        <v>112</v>
      </c>
      <c r="O16" s="38">
        <f t="shared" si="11"/>
        <v>46.883720930232556</v>
      </c>
      <c r="P16" s="38">
        <f t="shared" si="12"/>
        <v>59.906976744186039</v>
      </c>
      <c r="Q16" s="38">
        <f t="shared" si="13"/>
        <v>52.093023255813954</v>
      </c>
      <c r="R16" s="38">
        <f t="shared" si="14"/>
        <v>65.116279069767444</v>
      </c>
      <c r="S16" s="39">
        <f t="shared" si="15"/>
        <v>-5.2093023255813975</v>
      </c>
      <c r="T16" s="39">
        <f t="shared" si="16"/>
        <v>-5.2093023255814046</v>
      </c>
      <c r="U16" t="s">
        <v>110</v>
      </c>
      <c r="V16" t="s">
        <v>123</v>
      </c>
      <c r="W16" t="s">
        <v>148</v>
      </c>
      <c r="X16" s="48" t="s">
        <v>151</v>
      </c>
      <c r="Y16" s="41"/>
    </row>
    <row r="17" spans="1:25" ht="15" x14ac:dyDescent="0.25">
      <c r="A17">
        <v>1.58</v>
      </c>
      <c r="B17">
        <v>2.41</v>
      </c>
      <c r="C17" s="29">
        <f t="shared" si="0"/>
        <v>4.7849151741162776E-2</v>
      </c>
      <c r="D17" s="30">
        <f>IF(OR($A17="",$B17=""),"",A17*'MPTO_working_2-way'!$G16)</f>
        <v>1.6556016597510372</v>
      </c>
      <c r="E17" s="32">
        <f>IF(OR($A17="",$B17=""),"",B17*'MPTO_working_2-way'!$G16)</f>
        <v>2.5253164556962022</v>
      </c>
      <c r="F17" s="30">
        <f>IF(OR($A17="",$B17=""),"",'MPTO_working_2-way'!D16)</f>
        <v>1.6420716719134072</v>
      </c>
      <c r="G17" s="32">
        <f>IF(OR($A17="",$B17=""),"",'MPTO_working_2-way'!E16)</f>
        <v>2.5574585264289071</v>
      </c>
      <c r="H17" s="30">
        <f>IF(OR($A17="",$B17=""),"",'OddsRatio_working_2-way'!M16)</f>
        <v>1.6413637951510016</v>
      </c>
      <c r="I17" s="30">
        <f>IF(OR($A17="",$B17=""),"",'OddsRatio_working_2-way'!N16)</f>
        <v>2.5591775020050216</v>
      </c>
      <c r="J17" s="30">
        <f>IF('Log_working_2-way'!$D16="","",A17^('Log_working_2-way'!$D16))</f>
        <v>1.6351614217989046</v>
      </c>
      <c r="K17" s="32">
        <f>IF('Log_working_2-way'!$D16="","",B17^('Log_working_2-way'!$D16))</f>
        <v>2.5744029244823512</v>
      </c>
      <c r="L17" s="37">
        <f t="shared" si="9"/>
        <v>0.60401002506265666</v>
      </c>
      <c r="M17" s="37">
        <f t="shared" si="10"/>
        <v>0.39598997493734339</v>
      </c>
      <c r="N17" s="38">
        <v>113</v>
      </c>
      <c r="O17" s="38">
        <f t="shared" si="11"/>
        <v>41.481012658227854</v>
      </c>
      <c r="P17" s="38">
        <f t="shared" si="12"/>
        <v>66.112033195020757</v>
      </c>
      <c r="Q17" s="38">
        <f t="shared" si="13"/>
        <v>46.88796680497925</v>
      </c>
      <c r="R17" s="38">
        <f t="shared" si="14"/>
        <v>71.518987341772146</v>
      </c>
      <c r="S17" s="39">
        <f t="shared" si="15"/>
        <v>-5.4069541467513957</v>
      </c>
      <c r="T17" s="39">
        <f t="shared" si="16"/>
        <v>-5.4069541467513886</v>
      </c>
      <c r="U17" t="s">
        <v>113</v>
      </c>
      <c r="V17" t="s">
        <v>117</v>
      </c>
      <c r="W17" t="s">
        <v>148</v>
      </c>
      <c r="X17" s="48" t="s">
        <v>151</v>
      </c>
      <c r="Y17" s="41"/>
    </row>
    <row r="18" spans="1:25" ht="15" x14ac:dyDescent="0.25">
      <c r="A18">
        <v>1.88</v>
      </c>
      <c r="B18">
        <v>1.95</v>
      </c>
      <c r="C18" s="29">
        <f t="shared" si="0"/>
        <v>4.4735406437534042E-2</v>
      </c>
      <c r="D18" s="30">
        <f>IF(OR($A18="",$B18=""),"",A18*'MPTO_working_2-way'!$G17)</f>
        <v>1.9641025641025638</v>
      </c>
      <c r="E18" s="32">
        <f>IF(OR($A18="",$B18=""),"",B18*'MPTO_working_2-way'!$G17)</f>
        <v>2.0372340425531914</v>
      </c>
      <c r="F18" s="30">
        <f>IF(OR($A18="",$B18=""),"",'MPTO_working_2-way'!D17)</f>
        <v>1.9625267665952888</v>
      </c>
      <c r="G18" s="32">
        <f>IF(OR($A18="",$B18=""),"",'MPTO_working_2-way'!E17)</f>
        <v>2.0389321468298109</v>
      </c>
      <c r="H18" s="30">
        <f>IF(OR($A18="",$B18=""),"",'OddsRatio_working_2-way'!M17)</f>
        <v>1.9624530063715757</v>
      </c>
      <c r="I18" s="30">
        <f>IF(OR($A18="",$B18=""),"",'OddsRatio_working_2-way'!N17)</f>
        <v>2.0390117682420414</v>
      </c>
      <c r="J18" s="30">
        <f>IF('Log_working_2-way'!$D17="","",A18^('Log_working_2-way'!$D17))</f>
        <v>1.9617295659739398</v>
      </c>
      <c r="K18" s="32">
        <f>IF('Log_working_2-way'!$D17="","",B18^('Log_working_2-way'!$D17))</f>
        <v>2.0397933425150612</v>
      </c>
      <c r="L18" s="37">
        <f t="shared" si="9"/>
        <v>0.50913838120104449</v>
      </c>
      <c r="M18" s="37">
        <f t="shared" si="10"/>
        <v>0.49086161879895562</v>
      </c>
      <c r="N18" s="38">
        <v>114</v>
      </c>
      <c r="O18" s="38">
        <f t="shared" si="11"/>
        <v>53.361702127659569</v>
      </c>
      <c r="P18" s="38">
        <f t="shared" si="12"/>
        <v>55.53846153846154</v>
      </c>
      <c r="Q18" s="38">
        <f t="shared" si="13"/>
        <v>58.461538461538467</v>
      </c>
      <c r="R18" s="38">
        <f t="shared" si="14"/>
        <v>60.638297872340424</v>
      </c>
      <c r="S18" s="39">
        <f t="shared" si="15"/>
        <v>-5.0998363338788977</v>
      </c>
      <c r="T18" s="39">
        <f t="shared" si="16"/>
        <v>-5.0998363338788835</v>
      </c>
      <c r="U18" t="s">
        <v>122</v>
      </c>
      <c r="V18" t="s">
        <v>124</v>
      </c>
      <c r="W18" t="s">
        <v>148</v>
      </c>
      <c r="X18" s="48" t="s">
        <v>151</v>
      </c>
      <c r="Y18" s="41"/>
    </row>
    <row r="19" spans="1:25" ht="15" x14ac:dyDescent="0.25">
      <c r="A19">
        <v>1.59</v>
      </c>
      <c r="B19">
        <v>2.4</v>
      </c>
      <c r="C19" s="29">
        <f t="shared" si="0"/>
        <v>4.5597484276729494E-2</v>
      </c>
      <c r="D19" s="30">
        <f>IF(OR($A19="",$B19=""),"",A19*'MPTO_working_2-way'!$G18)</f>
        <v>1.6625000000000001</v>
      </c>
      <c r="E19" s="32">
        <f>IF(OR($A19="",$B19=""),"",B19*'MPTO_working_2-way'!$G18)</f>
        <v>2.5094339622641506</v>
      </c>
      <c r="F19" s="30">
        <f>IF(OR($A19="",$B19=""),"",'MPTO_working_2-way'!D18)</f>
        <v>1.649805447470817</v>
      </c>
      <c r="G19" s="32">
        <f>IF(OR($A19="",$B19=""),"",'MPTO_working_2-way'!E18)</f>
        <v>2.5389221556886223</v>
      </c>
      <c r="H19" s="30">
        <f>IF(OR($A19="",$B19=""),"",'OddsRatio_working_2-way'!M18)</f>
        <v>1.6491753010001007</v>
      </c>
      <c r="I19" s="30">
        <f>IF(OR($A19="",$B19=""),"",'OddsRatio_working_2-way'!N18)</f>
        <v>2.5404159684748153</v>
      </c>
      <c r="J19" s="30">
        <f>IF('Log_working_2-way'!$D18="","",A19^('Log_working_2-way'!$D18))</f>
        <v>1.6433640821646023</v>
      </c>
      <c r="K19" s="32">
        <f>IF('Log_working_2-way'!$D18="","",B19^('Log_working_2-way'!$D18))</f>
        <v>2.5543298541543464</v>
      </c>
      <c r="L19" s="37">
        <f t="shared" si="9"/>
        <v>0.60150375939849621</v>
      </c>
      <c r="M19" s="37">
        <f t="shared" si="10"/>
        <v>0.39849624060150379</v>
      </c>
      <c r="N19" s="38">
        <v>115</v>
      </c>
      <c r="O19" s="38">
        <f t="shared" si="11"/>
        <v>42.672955974842779</v>
      </c>
      <c r="P19" s="38">
        <f t="shared" si="12"/>
        <v>67.083333333333343</v>
      </c>
      <c r="Q19" s="38">
        <f t="shared" si="13"/>
        <v>47.916666666666671</v>
      </c>
      <c r="R19" s="38">
        <f t="shared" si="14"/>
        <v>72.327044025157235</v>
      </c>
      <c r="S19" s="39">
        <f t="shared" si="15"/>
        <v>-5.2437106918238925</v>
      </c>
      <c r="T19" s="39">
        <f t="shared" si="16"/>
        <v>-5.2437106918238925</v>
      </c>
      <c r="U19" t="s">
        <v>119</v>
      </c>
      <c r="V19" t="s">
        <v>115</v>
      </c>
      <c r="W19" t="s">
        <v>148</v>
      </c>
      <c r="X19" s="48" t="s">
        <v>151</v>
      </c>
      <c r="Y19" s="41"/>
    </row>
    <row r="20" spans="1:25" ht="15" x14ac:dyDescent="0.25">
      <c r="A20">
        <v>1.58</v>
      </c>
      <c r="B20">
        <v>2.42</v>
      </c>
      <c r="C20" s="29">
        <f t="shared" si="0"/>
        <v>4.6134532900931058E-2</v>
      </c>
      <c r="D20" s="30">
        <f>IF(OR($A20="",$B20=""),"",A20*'MPTO_working_2-way'!$G19)</f>
        <v>1.6528925619834711</v>
      </c>
      <c r="E20" s="32">
        <f>IF(OR($A20="",$B20=""),"",B20*'MPTO_working_2-way'!$G19)</f>
        <v>2.5316455696202529</v>
      </c>
      <c r="F20" s="30">
        <f>IF(OR($A20="",$B20=""),"",'MPTO_working_2-way'!D19)</f>
        <v>1.6397632730079768</v>
      </c>
      <c r="G20" s="32">
        <f>IF(OR($A20="",$B20=""),"",'MPTO_working_2-way'!E19)</f>
        <v>2.563078160611342</v>
      </c>
      <c r="H20" s="30">
        <f>IF(OR($A20="",$B20=""),"",'OddsRatio_working_2-way'!M19)</f>
        <v>1.6391014819458274</v>
      </c>
      <c r="I20" s="30">
        <f>IF(OR($A20="",$B20=""),"",'OddsRatio_working_2-way'!N19)</f>
        <v>2.5646967316604727</v>
      </c>
      <c r="J20" s="30">
        <f>IF('Log_working_2-way'!$D19="","",A20^('Log_working_2-way'!$D19))</f>
        <v>1.633088423321398</v>
      </c>
      <c r="K20" s="32">
        <f>IF('Log_working_2-way'!$D19="","",B20^('Log_working_2-way'!$D19))</f>
        <v>2.5795581835986892</v>
      </c>
      <c r="L20" s="37">
        <f t="shared" si="9"/>
        <v>0.60499999999999998</v>
      </c>
      <c r="M20" s="37">
        <f t="shared" si="10"/>
        <v>0.39500000000000002</v>
      </c>
      <c r="N20" s="38">
        <v>116</v>
      </c>
      <c r="O20" s="38">
        <f t="shared" si="11"/>
        <v>42.582278481012658</v>
      </c>
      <c r="P20" s="38">
        <f t="shared" si="12"/>
        <v>68.066115702479323</v>
      </c>
      <c r="Q20" s="38">
        <f t="shared" si="13"/>
        <v>47.933884297520663</v>
      </c>
      <c r="R20" s="38">
        <f t="shared" si="14"/>
        <v>73.417721518987335</v>
      </c>
      <c r="S20" s="39">
        <f t="shared" si="15"/>
        <v>-5.3516058165080054</v>
      </c>
      <c r="T20" s="39">
        <f t="shared" si="16"/>
        <v>-5.3516058165080125</v>
      </c>
      <c r="U20" t="s">
        <v>95</v>
      </c>
      <c r="V20" t="s">
        <v>121</v>
      </c>
      <c r="W20" t="s">
        <v>148</v>
      </c>
      <c r="X20" s="48" t="s">
        <v>151</v>
      </c>
      <c r="Y20" s="41"/>
    </row>
    <row r="21" spans="1:25" ht="15" x14ac:dyDescent="0.25">
      <c r="A21">
        <v>1.56</v>
      </c>
      <c r="B21">
        <v>2.48</v>
      </c>
      <c r="C21" s="29">
        <f t="shared" si="0"/>
        <v>4.4251447477253958E-2</v>
      </c>
      <c r="D21" s="30">
        <f>IF(OR($A21="",$B21=""),"",A21*'MPTO_working_2-way'!$G20)</f>
        <v>1.6290322580645162</v>
      </c>
      <c r="E21" s="32">
        <f>IF(OR($A21="",$B21=""),"",B21*'MPTO_working_2-way'!$G20)</f>
        <v>2.5897435897435899</v>
      </c>
      <c r="F21" s="30">
        <f>IF(OR($A21="",$B21=""),"",'MPTO_working_2-way'!D20)</f>
        <v>1.6157701303040428</v>
      </c>
      <c r="G21" s="32">
        <f>IF(OR($A21="",$B21=""),"",'MPTO_working_2-way'!E20)</f>
        <v>2.6239826370048833</v>
      </c>
      <c r="H21" s="30">
        <f>IF(OR($A21="",$B21=""),"",'OddsRatio_working_2-way'!M20)</f>
        <v>1.6151246852292456</v>
      </c>
      <c r="I21" s="30">
        <f>IF(OR($A21="",$B21=""),"",'OddsRatio_working_2-way'!N20)</f>
        <v>2.6256866681058635</v>
      </c>
      <c r="J21" s="30">
        <f>IF('Log_working_2-way'!$D20="","",A21^('Log_working_2-way'!$D20))</f>
        <v>1.6090540107419686</v>
      </c>
      <c r="K21" s="32">
        <f>IF('Log_working_2-way'!$D20="","",B21^('Log_working_2-way'!$D20))</f>
        <v>2.6418905094818519</v>
      </c>
      <c r="L21" s="37">
        <f t="shared" si="9"/>
        <v>0.61386138613861385</v>
      </c>
      <c r="M21" s="37">
        <f t="shared" si="10"/>
        <v>0.38613861386138609</v>
      </c>
      <c r="N21" s="38">
        <v>117</v>
      </c>
      <c r="O21" s="38">
        <f t="shared" si="11"/>
        <v>42</v>
      </c>
      <c r="P21" s="38">
        <f t="shared" si="12"/>
        <v>69.82258064516131</v>
      </c>
      <c r="Q21" s="38">
        <f t="shared" si="13"/>
        <v>47.177419354838712</v>
      </c>
      <c r="R21" s="38">
        <f t="shared" si="14"/>
        <v>75</v>
      </c>
      <c r="S21" s="39">
        <f t="shared" si="15"/>
        <v>-5.1774193548387117</v>
      </c>
      <c r="T21" s="39">
        <f t="shared" si="16"/>
        <v>-5.1774193548386904</v>
      </c>
      <c r="U21" t="s">
        <v>94</v>
      </c>
      <c r="V21" t="s">
        <v>114</v>
      </c>
      <c r="W21" t="s">
        <v>148</v>
      </c>
      <c r="X21" s="48" t="s">
        <v>151</v>
      </c>
      <c r="Y21" s="41"/>
    </row>
    <row r="22" spans="1:25" ht="15" x14ac:dyDescent="0.25">
      <c r="A22">
        <v>1.83</v>
      </c>
      <c r="B22">
        <v>2.02</v>
      </c>
      <c r="C22" s="29">
        <f t="shared" si="0"/>
        <v>4.1497592382188975E-2</v>
      </c>
      <c r="D22" s="30">
        <f>IF(OR($A22="",$B22=""),"",A22*'MPTO_working_2-way'!$G21)</f>
        <v>1.9059405940594059</v>
      </c>
      <c r="E22" s="32">
        <f>IF(OR($A22="",$B22=""),"",B22*'MPTO_working_2-way'!$G21)</f>
        <v>2.1038251366120218</v>
      </c>
      <c r="F22" s="30">
        <f>IF(OR($A22="",$B22=""),"",'MPTO_working_2-way'!D21)</f>
        <v>1.9022281685792208</v>
      </c>
      <c r="G22" s="32">
        <f>IF(OR($A22="",$B22=""),"",'MPTO_working_2-way'!E21)</f>
        <v>2.1083670792220381</v>
      </c>
      <c r="H22" s="30">
        <f>IF(OR($A22="",$B22=""),"",'OddsRatio_working_2-way'!M21)</f>
        <v>1.9020673423841918</v>
      </c>
      <c r="I22" s="30">
        <f>IF(OR($A22="",$B22=""),"",'OddsRatio_working_2-way'!N21)</f>
        <v>2.1085646858215363</v>
      </c>
      <c r="J22" s="30">
        <f>IF('Log_working_2-way'!$D21="","",A22^('Log_working_2-way'!$D21))</f>
        <v>1.9003701370951678</v>
      </c>
      <c r="K22" s="32">
        <f>IF('Log_working_2-way'!$D21="","",B22^('Log_working_2-way'!$D21))</f>
        <v>2.1106543395875321</v>
      </c>
      <c r="L22" s="37">
        <f t="shared" si="9"/>
        <v>0.52467532467532474</v>
      </c>
      <c r="M22" s="37">
        <f t="shared" si="10"/>
        <v>0.47532467532467537</v>
      </c>
      <c r="N22" s="38">
        <v>118</v>
      </c>
      <c r="O22" s="38">
        <f t="shared" si="11"/>
        <v>53.519125683060103</v>
      </c>
      <c r="P22" s="38">
        <f t="shared" si="12"/>
        <v>59.584158415841593</v>
      </c>
      <c r="Q22" s="38">
        <f t="shared" si="13"/>
        <v>58.415841584158414</v>
      </c>
      <c r="R22" s="38">
        <f t="shared" si="14"/>
        <v>64.480874316939889</v>
      </c>
      <c r="S22" s="39">
        <f t="shared" si="15"/>
        <v>-4.896715901098311</v>
      </c>
      <c r="T22" s="39">
        <f t="shared" si="16"/>
        <v>-4.8967159010982968</v>
      </c>
      <c r="U22" t="s">
        <v>125</v>
      </c>
      <c r="V22" t="s">
        <v>109</v>
      </c>
      <c r="W22" t="s">
        <v>148</v>
      </c>
      <c r="X22" s="48" t="s">
        <v>151</v>
      </c>
      <c r="Y22" s="41"/>
    </row>
    <row r="23" spans="1:25" ht="15" x14ac:dyDescent="0.25">
      <c r="A23">
        <v>1.92</v>
      </c>
      <c r="B23">
        <v>1.92</v>
      </c>
      <c r="C23" s="29">
        <f t="shared" si="0"/>
        <v>4.1666666666666741E-2</v>
      </c>
      <c r="D23" s="30">
        <f>IF(OR($A23="",$B23=""),"",A23*'MPTO_working_2-way'!$G22)</f>
        <v>2</v>
      </c>
      <c r="E23" s="32">
        <f>IF(OR($A23="",$B23=""),"",B23*'MPTO_working_2-way'!$G22)</f>
        <v>2</v>
      </c>
      <c r="F23" s="30">
        <f>IF(OR($A23="",$B23=""),"",'MPTO_working_2-way'!D22)</f>
        <v>2</v>
      </c>
      <c r="G23" s="32">
        <f>IF(OR($A23="",$B23=""),"",'MPTO_working_2-way'!E22)</f>
        <v>2</v>
      </c>
      <c r="H23" s="30">
        <f>IF(OR($A23="",$B23=""),"",'OddsRatio_working_2-way'!M22)</f>
        <v>1.9999999999999996</v>
      </c>
      <c r="I23" s="30">
        <f>IF(OR($A23="",$B23=""),"",'OddsRatio_working_2-way'!N22)</f>
        <v>1.9999999999999996</v>
      </c>
      <c r="J23" s="30">
        <f>IF('Log_working_2-way'!$D22="","",A23^('Log_working_2-way'!$D22))</f>
        <v>1.9999999999998859</v>
      </c>
      <c r="K23" s="32">
        <f>IF('Log_working_2-way'!$D22="","",B23^('Log_working_2-way'!$D22))</f>
        <v>1.9999999999998859</v>
      </c>
      <c r="L23" s="37">
        <f t="shared" si="9"/>
        <v>0.5</v>
      </c>
      <c r="M23" s="37">
        <f t="shared" si="10"/>
        <v>0.5</v>
      </c>
      <c r="N23" s="38">
        <v>119</v>
      </c>
      <c r="O23" s="38">
        <f t="shared" si="11"/>
        <v>57.020833333333329</v>
      </c>
      <c r="P23" s="38">
        <f t="shared" si="12"/>
        <v>57.020833333333329</v>
      </c>
      <c r="Q23" s="38">
        <f t="shared" si="13"/>
        <v>61.979166666666671</v>
      </c>
      <c r="R23" s="38">
        <f t="shared" si="14"/>
        <v>61.979166666666671</v>
      </c>
      <c r="S23" s="39">
        <f t="shared" si="15"/>
        <v>-4.9583333333333428</v>
      </c>
      <c r="T23" s="39">
        <f t="shared" si="16"/>
        <v>-4.9583333333333428</v>
      </c>
      <c r="U23" t="s">
        <v>118</v>
      </c>
      <c r="V23" t="s">
        <v>120</v>
      </c>
      <c r="W23" t="s">
        <v>148</v>
      </c>
      <c r="X23" s="48" t="s">
        <v>151</v>
      </c>
      <c r="Y23" s="41"/>
    </row>
    <row r="24" spans="1:25" ht="15" x14ac:dyDescent="0.25">
      <c r="A24">
        <v>1.46</v>
      </c>
      <c r="B24">
        <v>2.68</v>
      </c>
      <c r="C24" s="29">
        <f t="shared" si="0"/>
        <v>5.8065835207524064E-2</v>
      </c>
      <c r="D24" s="30">
        <f>IF(OR($A24="",$B24=""),"",A24*'MPTO_working_2-way'!$G23)</f>
        <v>1.5447761194029852</v>
      </c>
      <c r="E24" s="32">
        <f>IF(OR($A24="",$B24=""),"",B24*'MPTO_working_2-way'!$G23)</f>
        <v>2.8356164383561646</v>
      </c>
      <c r="F24" s="30">
        <f>IF(OR($A24="",$B24=""),"",'MPTO_working_2-way'!D23)</f>
        <v>1.5246259351620948</v>
      </c>
      <c r="G24" s="32">
        <f>IF(OR($A24="",$B24=""),"",'MPTO_working_2-way'!E23)</f>
        <v>2.906120023767083</v>
      </c>
      <c r="H24" s="30">
        <f>IF(OR($A24="",$B24=""),"",'OddsRatio_working_2-way'!M23)</f>
        <v>1.5232681184722838</v>
      </c>
      <c r="I24" s="30">
        <f>IF(OR($A24="",$B24=""),"",'OddsRatio_working_2-way'!N23)</f>
        <v>2.9110661718118189</v>
      </c>
      <c r="J24" s="30">
        <f>IF('Log_working_2-way'!$D23="","",A24^('Log_working_2-way'!$D23))</f>
        <v>1.5139537819150841</v>
      </c>
      <c r="K24" s="32">
        <f>IF('Log_working_2-way'!$D23="","",B24^('Log_working_2-way'!$D23))</f>
        <v>2.9457002461568864</v>
      </c>
      <c r="L24" s="37">
        <f t="shared" si="9"/>
        <v>0.64734299516908211</v>
      </c>
      <c r="M24" s="37">
        <f t="shared" si="10"/>
        <v>0.35265700483091783</v>
      </c>
      <c r="N24" s="38">
        <v>120</v>
      </c>
      <c r="O24" s="38">
        <f t="shared" si="11"/>
        <v>37.808219178082183</v>
      </c>
      <c r="P24" s="38">
        <f t="shared" si="12"/>
        <v>75.223880597014926</v>
      </c>
      <c r="Q24" s="38">
        <f t="shared" si="13"/>
        <v>44.776119402985074</v>
      </c>
      <c r="R24" s="38">
        <f t="shared" si="14"/>
        <v>82.191780821917803</v>
      </c>
      <c r="S24" s="39">
        <f t="shared" si="15"/>
        <v>-6.9679002249028912</v>
      </c>
      <c r="T24" s="39">
        <f t="shared" si="16"/>
        <v>-6.967900224902877</v>
      </c>
      <c r="U24" t="s">
        <v>112</v>
      </c>
      <c r="V24" t="s">
        <v>111</v>
      </c>
      <c r="W24" t="s">
        <v>148</v>
      </c>
      <c r="X24" s="48" t="s">
        <v>151</v>
      </c>
      <c r="Y24" s="41"/>
    </row>
    <row r="25" spans="1:25" ht="15" x14ac:dyDescent="0.25">
      <c r="A25">
        <v>2.33</v>
      </c>
      <c r="B25">
        <v>1.65</v>
      </c>
      <c r="C25" s="29">
        <f t="shared" si="0"/>
        <v>3.5245155416829377E-2</v>
      </c>
      <c r="D25" s="30">
        <f>IF(OR($A25="",$B25=""),"",A25*'MPTO_working_2-way'!$G24)</f>
        <v>2.4121212121212126</v>
      </c>
      <c r="E25" s="32">
        <f>IF(OR($A25="",$B25=""),"",B25*'MPTO_working_2-way'!$G24)</f>
        <v>1.7081545064377683</v>
      </c>
      <c r="F25" s="30">
        <f>IF(OR($A25="",$B25=""),"",'MPTO_working_2-way'!D24)</f>
        <v>2.4297677358192451</v>
      </c>
      <c r="G25" s="32">
        <f>IF(OR($A25="",$B25=""),"",'MPTO_working_2-way'!E24)</f>
        <v>1.6994142999226434</v>
      </c>
      <c r="H25" s="30">
        <f>IF(OR($A25="",$B25=""),"",'OddsRatio_working_2-way'!M24)</f>
        <v>2.4304383405634256</v>
      </c>
      <c r="I25" s="30">
        <f>IF(OR($A25="",$B25=""),"",'OddsRatio_working_2-way'!N24)</f>
        <v>1.6990864070422753</v>
      </c>
      <c r="J25" s="30">
        <f>IF('Log_working_2-way'!$D24="","",A25^('Log_working_2-way'!$D24))</f>
        <v>2.4386155296037653</v>
      </c>
      <c r="K25" s="32">
        <f>IF('Log_working_2-way'!$D24="","",B25^('Log_working_2-way'!$D24))</f>
        <v>1.6951127521022427</v>
      </c>
      <c r="L25" s="37">
        <f t="shared" si="9"/>
        <v>0.41457286432160795</v>
      </c>
      <c r="M25" s="37">
        <f t="shared" si="10"/>
        <v>0.58542713567839189</v>
      </c>
      <c r="N25" s="38">
        <v>121</v>
      </c>
      <c r="O25" s="38">
        <f t="shared" si="11"/>
        <v>69.068669527897001</v>
      </c>
      <c r="P25" s="38">
        <f t="shared" si="12"/>
        <v>47.666666666666657</v>
      </c>
      <c r="Q25" s="38">
        <f t="shared" si="13"/>
        <v>73.333333333333329</v>
      </c>
      <c r="R25" s="38">
        <f t="shared" si="14"/>
        <v>51.931330472103006</v>
      </c>
      <c r="S25" s="39">
        <f t="shared" si="15"/>
        <v>-4.2646638054363279</v>
      </c>
      <c r="T25" s="39">
        <f t="shared" si="16"/>
        <v>-4.2646638054363493</v>
      </c>
      <c r="U25" t="s">
        <v>136</v>
      </c>
      <c r="V25" t="s">
        <v>132</v>
      </c>
      <c r="W25" t="s">
        <v>149</v>
      </c>
      <c r="X25" s="48" t="s">
        <v>151</v>
      </c>
      <c r="Y25" s="41"/>
    </row>
    <row r="26" spans="1:25" ht="15" x14ac:dyDescent="0.25">
      <c r="A26">
        <v>2.63</v>
      </c>
      <c r="B26">
        <v>1.52</v>
      </c>
      <c r="C26" s="29">
        <f t="shared" si="0"/>
        <v>3.8122873724234729E-2</v>
      </c>
      <c r="D26" s="30">
        <f>IF(OR($A26="",$B26=""),"",A26*'MPTO_working_2-way'!$G25)</f>
        <v>2.7302631578947372</v>
      </c>
      <c r="E26" s="32">
        <f>IF(OR($A26="",$B26=""),"",B26*'MPTO_working_2-way'!$G25)</f>
        <v>1.5779467680608368</v>
      </c>
      <c r="F26" s="30">
        <f>IF(OR($A26="",$B26=""),"",'MPTO_working_2-way'!D25)</f>
        <v>2.7688045435655915</v>
      </c>
      <c r="G26" s="32">
        <f>IF(OR($A26="",$B26=""),"",'MPTO_working_2-way'!E25)</f>
        <v>1.5653535907275435</v>
      </c>
      <c r="H26" s="30">
        <f>IF(OR($A26="",$B26=""),"",'OddsRatio_working_2-way'!M25)</f>
        <v>2.7704845056129086</v>
      </c>
      <c r="I26" s="30">
        <f>IF(OR($A26="",$B26=""),"",'OddsRatio_working_2-way'!N25)</f>
        <v>1.5648171428949158</v>
      </c>
      <c r="J26" s="30">
        <f>IF('Log_working_2-way'!$D25="","",A26^('Log_working_2-way'!$D25))</f>
        <v>2.7887155103386907</v>
      </c>
      <c r="K26" s="32">
        <f>IF('Log_working_2-way'!$D25="","",B26^('Log_working_2-way'!$D25))</f>
        <v>1.5590603951381059</v>
      </c>
      <c r="L26" s="37">
        <f t="shared" si="9"/>
        <v>0.36626506024096384</v>
      </c>
      <c r="M26" s="37">
        <f t="shared" si="10"/>
        <v>0.63373493975903605</v>
      </c>
      <c r="N26" s="38">
        <v>122</v>
      </c>
      <c r="O26" s="38">
        <f t="shared" si="11"/>
        <v>75.612167300380236</v>
      </c>
      <c r="P26" s="38">
        <f t="shared" si="12"/>
        <v>41.736842105263158</v>
      </c>
      <c r="Q26" s="38">
        <f t="shared" si="13"/>
        <v>80.26315789473685</v>
      </c>
      <c r="R26" s="38">
        <f t="shared" si="14"/>
        <v>46.387832699619779</v>
      </c>
      <c r="S26" s="39">
        <f t="shared" si="15"/>
        <v>-4.6509905943566139</v>
      </c>
      <c r="T26" s="39">
        <f t="shared" si="16"/>
        <v>-4.650990594356621</v>
      </c>
      <c r="U26" t="s">
        <v>97</v>
      </c>
      <c r="V26" t="s">
        <v>128</v>
      </c>
      <c r="W26" t="s">
        <v>149</v>
      </c>
      <c r="X26" s="48" t="s">
        <v>151</v>
      </c>
      <c r="Y26" s="41"/>
    </row>
    <row r="27" spans="1:25" ht="15" x14ac:dyDescent="0.25">
      <c r="A27">
        <v>2.57</v>
      </c>
      <c r="B27">
        <v>1.54</v>
      </c>
      <c r="C27" s="29">
        <f t="shared" si="0"/>
        <v>3.845570771640805E-2</v>
      </c>
      <c r="D27" s="30">
        <f>IF(OR($A27="",$B27=""),"",A27*'MPTO_working_2-way'!$G26)</f>
        <v>2.6688311688311686</v>
      </c>
      <c r="E27" s="32">
        <f>IF(OR($A27="",$B27=""),"",B27*'MPTO_working_2-way'!$G26)</f>
        <v>1.5992217898832684</v>
      </c>
      <c r="F27" s="30">
        <f>IF(OR($A27="",$B27=""),"",'MPTO_working_2-way'!D26)</f>
        <v>2.7035999726757289</v>
      </c>
      <c r="G27" s="32">
        <f>IF(OR($A27="",$B27=""),"",'MPTO_working_2-way'!E26)</f>
        <v>1.5869922611171257</v>
      </c>
      <c r="H27" s="30">
        <f>IF(OR($A27="",$B27=""),"",'OddsRatio_working_2-way'!M26)</f>
        <v>2.7051121392469786</v>
      </c>
      <c r="I27" s="30">
        <f>IF(OR($A27="",$B27=""),"",'OddsRatio_working_2-way'!N26)</f>
        <v>1.5864716912059673</v>
      </c>
      <c r="J27" s="30">
        <f>IF('Log_working_2-way'!$D26="","",A27^('Log_working_2-way'!$D26))</f>
        <v>2.7215097581692191</v>
      </c>
      <c r="K27" s="32">
        <f>IF('Log_working_2-way'!$D26="","",B27^('Log_working_2-way'!$D26))</f>
        <v>1.5808854671048231</v>
      </c>
      <c r="L27" s="37">
        <f t="shared" si="9"/>
        <v>0.37469586374695868</v>
      </c>
      <c r="M27" s="37">
        <f t="shared" si="10"/>
        <v>0.62530413625304138</v>
      </c>
      <c r="N27" s="38">
        <v>123</v>
      </c>
      <c r="O27" s="38">
        <f t="shared" si="11"/>
        <v>75.140077821011658</v>
      </c>
      <c r="P27" s="38">
        <f t="shared" si="12"/>
        <v>43.129870129870142</v>
      </c>
      <c r="Q27" s="38">
        <f t="shared" si="13"/>
        <v>79.870129870129873</v>
      </c>
      <c r="R27" s="38">
        <f t="shared" si="14"/>
        <v>47.859922178988327</v>
      </c>
      <c r="S27" s="39">
        <f t="shared" si="15"/>
        <v>-4.7300520491182141</v>
      </c>
      <c r="T27" s="39">
        <f t="shared" si="16"/>
        <v>-4.7300520491181857</v>
      </c>
      <c r="U27" t="s">
        <v>143</v>
      </c>
      <c r="V27" t="s">
        <v>138</v>
      </c>
      <c r="W27" t="s">
        <v>149</v>
      </c>
      <c r="X27" s="48" t="s">
        <v>151</v>
      </c>
      <c r="Y27" s="41"/>
    </row>
    <row r="28" spans="1:25" ht="15" x14ac:dyDescent="0.25">
      <c r="A28">
        <v>2.65</v>
      </c>
      <c r="B28">
        <v>1.51</v>
      </c>
      <c r="C28" s="29">
        <f t="shared" si="0"/>
        <v>3.9610146195176998E-2</v>
      </c>
      <c r="D28" s="30">
        <f>IF(OR($A28="",$B28=""),"",A28*'MPTO_working_2-way'!$G27)</f>
        <v>2.7549668874172188</v>
      </c>
      <c r="E28" s="32">
        <f>IF(OR($A28="",$B28=""),"",B28*'MPTO_working_2-way'!$G27)</f>
        <v>1.5698113207547173</v>
      </c>
      <c r="F28" s="30">
        <f>IF(OR($A28="",$B28=""),"",'MPTO_working_2-way'!D27)</f>
        <v>2.7967849030228904</v>
      </c>
      <c r="G28" s="32">
        <f>IF(OR($A28="",$B28=""),"",'MPTO_working_2-way'!E27)</f>
        <v>1.5565496450452205</v>
      </c>
      <c r="H28" s="30">
        <f>IF(OR($A28="",$B28=""),"",'OddsRatio_working_2-way'!M27)</f>
        <v>2.7986923354612547</v>
      </c>
      <c r="I28" s="30">
        <f>IF(OR($A28="",$B28=""),"",'OddsRatio_working_2-way'!N27)</f>
        <v>1.5559594491425695</v>
      </c>
      <c r="J28" s="30">
        <f>IF('Log_working_2-way'!$D27="","",A28^('Log_working_2-way'!$D27))</f>
        <v>2.8185447427650114</v>
      </c>
      <c r="K28" s="32">
        <f>IF('Log_working_2-way'!$D27="","",B28^('Log_working_2-way'!$D27))</f>
        <v>1.5498902372228578</v>
      </c>
      <c r="L28" s="37">
        <f t="shared" si="9"/>
        <v>0.36298076923076922</v>
      </c>
      <c r="M28" s="37">
        <f t="shared" si="10"/>
        <v>0.63701923076923062</v>
      </c>
      <c r="N28" s="38">
        <v>124</v>
      </c>
      <c r="O28" s="38">
        <f t="shared" si="11"/>
        <v>77.20754716981132</v>
      </c>
      <c r="P28" s="38">
        <f t="shared" si="12"/>
        <v>41.880794701986765</v>
      </c>
      <c r="Q28" s="38">
        <f t="shared" si="13"/>
        <v>82.119205298013256</v>
      </c>
      <c r="R28" s="38">
        <f t="shared" si="14"/>
        <v>46.79245283018868</v>
      </c>
      <c r="S28" s="39">
        <f t="shared" si="15"/>
        <v>-4.9116581282019354</v>
      </c>
      <c r="T28" s="39">
        <f t="shared" si="16"/>
        <v>-4.9116581282019141</v>
      </c>
      <c r="U28" t="s">
        <v>135</v>
      </c>
      <c r="V28" t="s">
        <v>129</v>
      </c>
      <c r="W28" t="s">
        <v>149</v>
      </c>
      <c r="X28" s="48" t="s">
        <v>151</v>
      </c>
      <c r="Y28" s="41"/>
    </row>
    <row r="29" spans="1:25" ht="15" x14ac:dyDescent="0.25">
      <c r="A29">
        <v>2.67</v>
      </c>
      <c r="B29">
        <v>1.51</v>
      </c>
      <c r="C29" s="29">
        <f t="shared" si="0"/>
        <v>3.678349083513166E-2</v>
      </c>
      <c r="D29" s="30">
        <f>IF(OR($A29="",$B29=""),"",A29*'MPTO_working_2-way'!$G28)</f>
        <v>2.7682119205298013</v>
      </c>
      <c r="E29" s="32">
        <f>IF(OR($A29="",$B29=""),"",B29*'MPTO_working_2-way'!$G28)</f>
        <v>1.5655430711610487</v>
      </c>
      <c r="F29" s="30">
        <f>IF(OR($A29="",$B29=""),"",'MPTO_working_2-way'!D28)</f>
        <v>2.8078838318765889</v>
      </c>
      <c r="G29" s="32">
        <f>IF(OR($A29="",$B29=""),"",'MPTO_working_2-way'!E28)</f>
        <v>1.5531328851821176</v>
      </c>
      <c r="H29" s="30">
        <f>IF(OR($A29="",$B29=""),"",'OddsRatio_working_2-way'!M28)</f>
        <v>2.8095606659964649</v>
      </c>
      <c r="I29" s="30">
        <f>IF(OR($A29="",$B29=""),"",'OddsRatio_working_2-way'!N28)</f>
        <v>1.5526203231486206</v>
      </c>
      <c r="J29" s="30">
        <f>IF('Log_working_2-way'!$D28="","",A29^('Log_working_2-way'!$D28))</f>
        <v>2.8283293190137564</v>
      </c>
      <c r="K29" s="32">
        <f>IF('Log_working_2-way'!$D28="","",B29^('Log_working_2-way'!$D28))</f>
        <v>1.5469474178421523</v>
      </c>
      <c r="L29" s="37">
        <f t="shared" si="9"/>
        <v>0.36124401913875598</v>
      </c>
      <c r="M29" s="37">
        <f t="shared" si="10"/>
        <v>0.63875598086124397</v>
      </c>
      <c r="N29" s="38">
        <v>125</v>
      </c>
      <c r="O29" s="38">
        <f t="shared" si="11"/>
        <v>78.18352059925094</v>
      </c>
      <c r="P29" s="38">
        <f t="shared" si="12"/>
        <v>42.218543046357617</v>
      </c>
      <c r="Q29" s="38">
        <f t="shared" si="13"/>
        <v>82.78145695364239</v>
      </c>
      <c r="R29" s="38">
        <f t="shared" si="14"/>
        <v>46.816479400749067</v>
      </c>
      <c r="S29" s="39">
        <f t="shared" si="15"/>
        <v>-4.5979363543914502</v>
      </c>
      <c r="T29" s="39">
        <f t="shared" si="16"/>
        <v>-4.5979363543914502</v>
      </c>
      <c r="U29" t="s">
        <v>133</v>
      </c>
      <c r="V29" t="s">
        <v>141</v>
      </c>
      <c r="W29" t="s">
        <v>149</v>
      </c>
      <c r="X29" s="48" t="s">
        <v>151</v>
      </c>
      <c r="Y29" s="41"/>
    </row>
    <row r="30" spans="1:25" s="35" customFormat="1" ht="15" x14ac:dyDescent="0.25">
      <c r="A30">
        <v>2.38</v>
      </c>
      <c r="B30">
        <v>1.65</v>
      </c>
      <c r="C30" s="29">
        <f t="shared" si="0"/>
        <v>2.6228673287496784E-2</v>
      </c>
      <c r="D30" s="30">
        <f>IF(OR($A30="",$B30=""),"",A30*'MPTO_working_2-way'!$G29)</f>
        <v>2.4424242424242424</v>
      </c>
      <c r="E30" s="32">
        <f>IF(OR($A30="",$B30=""),"",B30*'MPTO_working_2-way'!$G29)</f>
        <v>1.6932773109243695</v>
      </c>
      <c r="F30" s="30">
        <f>IF(OR($A30="",$B30=""),"",'MPTO_working_2-way'!D29)</f>
        <v>2.4566781357522673</v>
      </c>
      <c r="G30" s="32">
        <f>IF(OR($A30="",$B30=""),"",'MPTO_working_2-way'!E29)</f>
        <v>1.686493450719347</v>
      </c>
      <c r="H30" s="30">
        <f>IF(OR($A30="",$B30=""),"",'OddsRatio_working_2-way'!M29)</f>
        <v>2.4570782144678858</v>
      </c>
      <c r="I30" s="30">
        <f>IF(OR($A30="",$B30=""),"",'OddsRatio_working_2-way'!N29)</f>
        <v>1.6863049560899459</v>
      </c>
      <c r="J30" s="30">
        <f>IF('Log_working_2-way'!$D29="","",A30^('Log_working_2-way'!$D29))</f>
        <v>2.4636217192271848</v>
      </c>
      <c r="K30" s="32">
        <f>IF('Log_working_2-way'!$D29="","",B30^('Log_working_2-way'!$D29))</f>
        <v>1.6832366497868074</v>
      </c>
      <c r="L30" s="37">
        <f t="shared" si="9"/>
        <v>0.40942928039702237</v>
      </c>
      <c r="M30" s="37">
        <f t="shared" si="10"/>
        <v>0.5905707196029778</v>
      </c>
      <c r="N30" s="38">
        <v>126</v>
      </c>
      <c r="O30" s="38">
        <f t="shared" si="11"/>
        <v>73.058823529411768</v>
      </c>
      <c r="P30" s="38">
        <f t="shared" si="12"/>
        <v>49.636363636363626</v>
      </c>
      <c r="Q30" s="38">
        <f t="shared" si="13"/>
        <v>76.36363636363636</v>
      </c>
      <c r="R30" s="38">
        <f t="shared" si="14"/>
        <v>52.941176470588239</v>
      </c>
      <c r="S30" s="39">
        <f t="shared" si="15"/>
        <v>-3.3048128342245917</v>
      </c>
      <c r="T30" s="39">
        <f t="shared" si="16"/>
        <v>-3.304812834224613</v>
      </c>
      <c r="U30" t="s">
        <v>83</v>
      </c>
      <c r="V30" t="s">
        <v>69</v>
      </c>
      <c r="W30" t="s">
        <v>92</v>
      </c>
      <c r="X30" s="48" t="s">
        <v>152</v>
      </c>
      <c r="Y30" s="41"/>
    </row>
    <row r="31" spans="1:25" ht="15" x14ac:dyDescent="0.25">
      <c r="A31">
        <v>1.86</v>
      </c>
      <c r="B31">
        <v>2.0499999999999998</v>
      </c>
      <c r="C31" s="29">
        <f t="shared" si="0"/>
        <v>2.5439286650930981E-2</v>
      </c>
      <c r="D31" s="30">
        <f>IF(OR($A31="",$B31=""),"",A31*'MPTO_working_2-way'!$G30)</f>
        <v>1.9073170731707316</v>
      </c>
      <c r="E31" s="32">
        <f>IF(OR($A31="",$B31=""),"",B31*'MPTO_working_2-way'!$G30)</f>
        <v>2.1021505376344085</v>
      </c>
      <c r="F31" s="30">
        <f>IF(OR($A31="",$B31=""),"",'MPTO_working_2-way'!D30)</f>
        <v>1.905071196602548</v>
      </c>
      <c r="G31" s="32">
        <f>IF(OR($A31="",$B31=""),"",'MPTO_working_2-way'!E30)</f>
        <v>2.1048854540436102</v>
      </c>
      <c r="H31" s="30">
        <f>IF(OR($A31="",$B31=""),"",'OddsRatio_working_2-way'!M30)</f>
        <v>1.9050124966251125</v>
      </c>
      <c r="I31" s="30">
        <f>IF(OR($A31="",$B31=""),"",'OddsRatio_working_2-way'!N30)</f>
        <v>2.1049571179725204</v>
      </c>
      <c r="J31" s="30">
        <f>IF('Log_working_2-way'!$D30="","",A31^('Log_working_2-way'!$D30))</f>
        <v>1.9039984704977753</v>
      </c>
      <c r="K31" s="32">
        <f>IF('Log_working_2-way'!$D30="","",B31^('Log_working_2-way'!$D30))</f>
        <v>2.1061965618695773</v>
      </c>
      <c r="L31" s="37">
        <f t="shared" si="9"/>
        <v>0.52429667519181589</v>
      </c>
      <c r="M31" s="37">
        <f t="shared" si="10"/>
        <v>0.47570332480818417</v>
      </c>
      <c r="N31" s="38">
        <v>127</v>
      </c>
      <c r="O31" s="38">
        <f t="shared" si="11"/>
        <v>58.72043010752688</v>
      </c>
      <c r="P31" s="38">
        <f t="shared" si="12"/>
        <v>65.048780487804862</v>
      </c>
      <c r="Q31" s="38">
        <f t="shared" si="13"/>
        <v>61.951219512195131</v>
      </c>
      <c r="R31" s="38">
        <f t="shared" si="14"/>
        <v>68.27956989247312</v>
      </c>
      <c r="S31" s="39">
        <f t="shared" si="15"/>
        <v>-3.2307894046682506</v>
      </c>
      <c r="T31" s="39">
        <f t="shared" si="16"/>
        <v>-3.2307894046682577</v>
      </c>
      <c r="U31" t="s">
        <v>75</v>
      </c>
      <c r="V31" t="s">
        <v>80</v>
      </c>
      <c r="W31" t="s">
        <v>92</v>
      </c>
      <c r="X31" s="48" t="s">
        <v>152</v>
      </c>
      <c r="Y31" s="41"/>
    </row>
    <row r="32" spans="1:25" ht="15" x14ac:dyDescent="0.25">
      <c r="A32">
        <v>2.19</v>
      </c>
      <c r="B32">
        <v>1.75</v>
      </c>
      <c r="C32" s="29">
        <f t="shared" si="0"/>
        <v>2.8049575994781417E-2</v>
      </c>
      <c r="D32" s="30">
        <f>IF(OR($A32="",$B32=""),"",A32*'MPTO_working_2-way'!$G31)</f>
        <v>2.2514285714285713</v>
      </c>
      <c r="E32" s="32">
        <f>IF(OR($A32="",$B32=""),"",B32*'MPTO_working_2-way'!$G31)</f>
        <v>1.7990867579908674</v>
      </c>
      <c r="F32" s="30">
        <f>IF(OR($A32="",$B32=""),"",'MPTO_working_2-way'!D31)</f>
        <v>2.2593957258658803</v>
      </c>
      <c r="G32" s="32">
        <f>IF(OR($A32="",$B32=""),"",'MPTO_working_2-way'!E31)</f>
        <v>1.7940315974253949</v>
      </c>
      <c r="H32" s="30">
        <f>IF(OR($A32="",$B32=""),"",'OddsRatio_working_2-way'!M31)</f>
        <v>2.2596295751794115</v>
      </c>
      <c r="I32" s="30">
        <f>IF(OR($A32="",$B32=""),"",'OddsRatio_working_2-way'!N31)</f>
        <v>1.7938841860374448</v>
      </c>
      <c r="J32" s="30">
        <f>IF('Log_working_2-way'!$D31="","",A32^('Log_working_2-way'!$D31))</f>
        <v>2.2632669083588914</v>
      </c>
      <c r="K32" s="32">
        <f>IF('Log_working_2-way'!$D31="","",B32^('Log_working_2-way'!$D31))</f>
        <v>1.7915983497890287</v>
      </c>
      <c r="L32" s="37">
        <f t="shared" si="9"/>
        <v>0.44416243654822335</v>
      </c>
      <c r="M32" s="37">
        <f t="shared" si="10"/>
        <v>0.55583756345177671</v>
      </c>
      <c r="N32" s="38">
        <v>128</v>
      </c>
      <c r="O32" s="38">
        <f t="shared" si="11"/>
        <v>69.552511415525117</v>
      </c>
      <c r="P32" s="38">
        <f t="shared" si="12"/>
        <v>54.857142857142854</v>
      </c>
      <c r="Q32" s="38">
        <f t="shared" si="13"/>
        <v>73.142857142857139</v>
      </c>
      <c r="R32" s="38">
        <f t="shared" si="14"/>
        <v>58.44748858447489</v>
      </c>
      <c r="S32" s="39">
        <f t="shared" si="15"/>
        <v>-3.5903457273320214</v>
      </c>
      <c r="T32" s="39">
        <f t="shared" si="16"/>
        <v>-3.5903457273320356</v>
      </c>
      <c r="U32" t="s">
        <v>74</v>
      </c>
      <c r="V32" t="s">
        <v>89</v>
      </c>
      <c r="W32" t="s">
        <v>92</v>
      </c>
      <c r="X32" s="48" t="s">
        <v>152</v>
      </c>
      <c r="Y32" s="41"/>
    </row>
    <row r="33" spans="1:25" ht="15" x14ac:dyDescent="0.25">
      <c r="A33">
        <v>2.2200000000000002</v>
      </c>
      <c r="B33">
        <v>1.73</v>
      </c>
      <c r="C33" s="29">
        <f t="shared" si="0"/>
        <v>2.8485132531375301E-2</v>
      </c>
      <c r="D33" s="30">
        <f>IF(OR($A33="",$B33=""),"",A33*'MPTO_working_2-way'!$G32)</f>
        <v>2.2832369942196533</v>
      </c>
      <c r="E33" s="32">
        <f>IF(OR($A33="",$B33=""),"",B33*'MPTO_working_2-way'!$G32)</f>
        <v>1.7792792792792793</v>
      </c>
      <c r="F33" s="30">
        <f>IF(OR($A33="",$B33=""),"",'MPTO_working_2-way'!D32)</f>
        <v>2.2924849280725841</v>
      </c>
      <c r="G33" s="32">
        <f>IF(OR($A33="",$B33=""),"",'MPTO_working_2-way'!E32)</f>
        <v>1.7737034129219971</v>
      </c>
      <c r="H33" s="30">
        <f>IF(OR($A33="",$B33=""),"",'OddsRatio_working_2-way'!M32)</f>
        <v>2.2927617246470167</v>
      </c>
      <c r="I33" s="30">
        <f>IF(OR($A33="",$B33=""),"",'OddsRatio_working_2-way'!N32)</f>
        <v>1.7735377532723946</v>
      </c>
      <c r="J33" s="30">
        <f>IF('Log_working_2-way'!$D32="","",A33^('Log_working_2-way'!$D32))</f>
        <v>2.2969907932831721</v>
      </c>
      <c r="K33" s="32">
        <f>IF('Log_working_2-way'!$D32="","",B33^('Log_working_2-way'!$D32))</f>
        <v>1.771015496161394</v>
      </c>
      <c r="L33" s="37">
        <f t="shared" si="9"/>
        <v>0.43797468354430374</v>
      </c>
      <c r="M33" s="37">
        <f t="shared" si="10"/>
        <v>0.5620253164556962</v>
      </c>
      <c r="N33" s="38">
        <v>129</v>
      </c>
      <c r="O33" s="38">
        <f t="shared" si="11"/>
        <v>70.891891891891902</v>
      </c>
      <c r="P33" s="38">
        <f t="shared" si="12"/>
        <v>54.433526011560687</v>
      </c>
      <c r="Q33" s="38">
        <f t="shared" si="13"/>
        <v>74.566473988439313</v>
      </c>
      <c r="R33" s="38">
        <f t="shared" si="14"/>
        <v>58.108108108108105</v>
      </c>
      <c r="S33" s="39">
        <f t="shared" si="15"/>
        <v>-3.674582096547411</v>
      </c>
      <c r="T33" s="39">
        <f t="shared" si="16"/>
        <v>-3.6745820965474181</v>
      </c>
      <c r="U33" t="s">
        <v>79</v>
      </c>
      <c r="V33" t="s">
        <v>84</v>
      </c>
      <c r="W33" t="s">
        <v>92</v>
      </c>
      <c r="X33" s="48" t="s">
        <v>152</v>
      </c>
      <c r="Y33" s="41"/>
    </row>
    <row r="34" spans="1:25" ht="15" x14ac:dyDescent="0.25">
      <c r="A34">
        <v>1.88</v>
      </c>
      <c r="B34">
        <v>2.0299999999999998</v>
      </c>
      <c r="C34" s="29">
        <f t="shared" si="0"/>
        <v>2.4525731055444977E-2</v>
      </c>
      <c r="D34" s="30">
        <f>IF(OR($A34="",$B34=""),"",A34*'MPTO_working_2-way'!$G33)</f>
        <v>1.9261083743842364</v>
      </c>
      <c r="E34" s="32">
        <f>IF(OR($A34="",$B34=""),"",B34*'MPTO_working_2-way'!$G33)</f>
        <v>2.0797872340425529</v>
      </c>
      <c r="F34" s="30">
        <f>IF(OR($A34="",$B34=""),"",'MPTO_working_2-way'!D33)</f>
        <v>1.9243646631706333</v>
      </c>
      <c r="G34" s="32">
        <f>IF(OR($A34="",$B34=""),"",'MPTO_working_2-way'!E33)</f>
        <v>2.0818241326641935</v>
      </c>
      <c r="H34" s="30">
        <f>IF(OR($A34="",$B34=""),"",'OddsRatio_working_2-way'!M33)</f>
        <v>1.9243207949834495</v>
      </c>
      <c r="I34" s="30">
        <f>IF(OR($A34="",$B34=""),"",'OddsRatio_working_2-way'!N33)</f>
        <v>2.081875475946537</v>
      </c>
      <c r="J34" s="30">
        <f>IF('Log_working_2-way'!$D33="","",A34^('Log_working_2-way'!$D33))</f>
        <v>1.9235339030630429</v>
      </c>
      <c r="K34" s="32">
        <f>IF('Log_working_2-way'!$D33="","",B34^('Log_working_2-way'!$D33))</f>
        <v>2.0827972819225606</v>
      </c>
      <c r="L34" s="37">
        <f t="shared" si="9"/>
        <v>0.51918158567774941</v>
      </c>
      <c r="M34" s="37">
        <f t="shared" si="10"/>
        <v>0.4808184143222507</v>
      </c>
      <c r="N34" s="38">
        <v>130</v>
      </c>
      <c r="O34" s="38">
        <f t="shared" si="11"/>
        <v>60.851063829787222</v>
      </c>
      <c r="P34" s="38">
        <f t="shared" si="12"/>
        <v>65.960591133004925</v>
      </c>
      <c r="Q34" s="38">
        <f t="shared" si="13"/>
        <v>64.039408866995089</v>
      </c>
      <c r="R34" s="38">
        <f t="shared" si="14"/>
        <v>69.148936170212764</v>
      </c>
      <c r="S34" s="39">
        <f t="shared" si="15"/>
        <v>-3.188345037207867</v>
      </c>
      <c r="T34" s="39">
        <f t="shared" si="16"/>
        <v>-3.1883450372078386</v>
      </c>
      <c r="U34" t="s">
        <v>71</v>
      </c>
      <c r="V34" t="s">
        <v>73</v>
      </c>
      <c r="W34" t="s">
        <v>92</v>
      </c>
      <c r="X34" s="48" t="s">
        <v>152</v>
      </c>
      <c r="Y34" s="41"/>
    </row>
    <row r="35" spans="1:25" ht="15" x14ac:dyDescent="0.25">
      <c r="A35">
        <v>2.2200000000000002</v>
      </c>
      <c r="B35">
        <v>1.73</v>
      </c>
      <c r="C35" s="29">
        <f t="shared" si="0"/>
        <v>2.8485132531375301E-2</v>
      </c>
      <c r="D35" s="30">
        <f>IF(OR($A35="",$B35=""),"",A35*'MPTO_working_2-way'!$G34)</f>
        <v>2.2832369942196533</v>
      </c>
      <c r="E35" s="32">
        <f>IF(OR($A35="",$B35=""),"",B35*'MPTO_working_2-way'!$G34)</f>
        <v>1.7792792792792793</v>
      </c>
      <c r="F35" s="30">
        <f>IF(OR($A35="",$B35=""),"",'MPTO_working_2-way'!D34)</f>
        <v>2.2924849280725841</v>
      </c>
      <c r="G35" s="32">
        <f>IF(OR($A35="",$B35=""),"",'MPTO_working_2-way'!E34)</f>
        <v>1.7737034129219971</v>
      </c>
      <c r="H35" s="30">
        <f>IF(OR($A35="",$B35=""),"",'OddsRatio_working_2-way'!M34)</f>
        <v>2.2927617246470167</v>
      </c>
      <c r="I35" s="30">
        <f>IF(OR($A35="",$B35=""),"",'OddsRatio_working_2-way'!N34)</f>
        <v>1.7735377532723946</v>
      </c>
      <c r="J35" s="30">
        <f>IF('Log_working_2-way'!$D34="","",A35^('Log_working_2-way'!$D34))</f>
        <v>2.2969907932831721</v>
      </c>
      <c r="K35" s="32">
        <f>IF('Log_working_2-way'!$D34="","",B35^('Log_working_2-way'!$D34))</f>
        <v>1.771015496161394</v>
      </c>
      <c r="L35" s="37">
        <f t="shared" si="9"/>
        <v>0.43797468354430374</v>
      </c>
      <c r="M35" s="37">
        <f t="shared" si="10"/>
        <v>0.5620253164556962</v>
      </c>
      <c r="N35" s="38">
        <v>131</v>
      </c>
      <c r="O35" s="38">
        <f t="shared" si="11"/>
        <v>71.990990990991008</v>
      </c>
      <c r="P35" s="38">
        <f t="shared" si="12"/>
        <v>55.277456647398843</v>
      </c>
      <c r="Q35" s="38">
        <f t="shared" si="13"/>
        <v>75.722543352601164</v>
      </c>
      <c r="R35" s="38">
        <f t="shared" si="14"/>
        <v>59.009009009009006</v>
      </c>
      <c r="S35" s="39">
        <f t="shared" si="15"/>
        <v>-3.7315523616101558</v>
      </c>
      <c r="T35" s="39">
        <f t="shared" si="16"/>
        <v>-3.7315523616101629</v>
      </c>
      <c r="U35" t="s">
        <v>81</v>
      </c>
      <c r="V35" t="s">
        <v>88</v>
      </c>
      <c r="W35" t="s">
        <v>92</v>
      </c>
      <c r="X35" s="48" t="s">
        <v>152</v>
      </c>
      <c r="Y35" s="41"/>
    </row>
    <row r="36" spans="1:25" ht="15" x14ac:dyDescent="0.25">
      <c r="A36">
        <v>2.1800000000000002</v>
      </c>
      <c r="B36">
        <v>1.72</v>
      </c>
      <c r="C36" s="29">
        <f t="shared" si="0"/>
        <v>4.0110945167484591E-2</v>
      </c>
      <c r="D36" s="30">
        <f>IF(OR($A36="",$B36=""),"",A36*'MPTO_working_2-way'!$G35)</f>
        <v>2.2674418604651168</v>
      </c>
      <c r="E36" s="32">
        <f>IF(OR($A36="",$B36=""),"",B36*'MPTO_working_2-way'!$G35)</f>
        <v>1.7889908256880735</v>
      </c>
      <c r="F36" s="30">
        <f>IF(OR($A36="",$B36=""),"",'MPTO_working_2-way'!D35)</f>
        <v>2.2796692607003894</v>
      </c>
      <c r="G36" s="32">
        <f>IF(OR($A36="",$B36=""),"",'MPTO_working_2-way'!E35)</f>
        <v>1.7814519194222731</v>
      </c>
      <c r="H36" s="30">
        <f>IF(OR($A36="",$B36=""),"",'OddsRatio_working_2-way'!M35)</f>
        <v>2.2801909579781015</v>
      </c>
      <c r="I36" s="30">
        <f>IF(OR($A36="",$B36=""),"",'OddsRatio_working_2-way'!N35)</f>
        <v>1.7811334658849434</v>
      </c>
      <c r="J36" s="30">
        <f>IF('Log_working_2-way'!$D35="","",A36^('Log_working_2-way'!$D35))</f>
        <v>2.2858490727693308</v>
      </c>
      <c r="K36" s="32">
        <f>IF('Log_working_2-way'!$D35="","",B36^('Log_working_2-way'!$D35))</f>
        <v>1.7776962484765699</v>
      </c>
      <c r="L36" s="37">
        <f t="shared" si="9"/>
        <v>0.44102564102564096</v>
      </c>
      <c r="M36" s="37">
        <f t="shared" si="10"/>
        <v>0.55897435897435888</v>
      </c>
      <c r="N36" s="38">
        <v>132</v>
      </c>
      <c r="O36" s="38">
        <f t="shared" si="11"/>
        <v>71.449541284403693</v>
      </c>
      <c r="P36" s="38">
        <f t="shared" si="12"/>
        <v>55.255813953488371</v>
      </c>
      <c r="Q36" s="38">
        <f t="shared" si="13"/>
        <v>76.744186046511629</v>
      </c>
      <c r="R36" s="38">
        <f t="shared" si="14"/>
        <v>60.550458715596328</v>
      </c>
      <c r="S36" s="39">
        <f t="shared" si="15"/>
        <v>-5.2946447621079358</v>
      </c>
      <c r="T36" s="39">
        <f t="shared" si="16"/>
        <v>-5.2946447621079571</v>
      </c>
      <c r="U36" t="s">
        <v>139</v>
      </c>
      <c r="V36" t="s">
        <v>137</v>
      </c>
      <c r="W36" t="s">
        <v>149</v>
      </c>
      <c r="X36" s="48" t="s">
        <v>152</v>
      </c>
      <c r="Y36" s="41"/>
    </row>
    <row r="37" spans="1:25" ht="15" x14ac:dyDescent="0.25">
      <c r="A37">
        <v>2.6</v>
      </c>
      <c r="B37">
        <v>1.53</v>
      </c>
      <c r="C37" s="29">
        <f t="shared" si="0"/>
        <v>3.8210155857214545E-2</v>
      </c>
      <c r="D37" s="30">
        <f>IF(OR($A37="",$B37=""),"",A37*'MPTO_working_2-way'!$G36)</f>
        <v>2.6993464052287579</v>
      </c>
      <c r="E37" s="32">
        <f>IF(OR($A37="",$B37=""),"",B37*'MPTO_working_2-way'!$G36)</f>
        <v>1.5884615384615384</v>
      </c>
      <c r="F37" s="30">
        <f>IF(OR($A37="",$B37=""),"",'MPTO_working_2-way'!D36)</f>
        <v>2.7359009628610726</v>
      </c>
      <c r="G37" s="32">
        <f>IF(OR($A37="",$B37=""),"",'MPTO_working_2-way'!E36)</f>
        <v>1.5760697305863707</v>
      </c>
      <c r="H37" s="30">
        <f>IF(OR($A37="",$B37=""),"",'OddsRatio_working_2-way'!M36)</f>
        <v>2.7374889710522772</v>
      </c>
      <c r="I37" s="30">
        <f>IF(OR($A37="",$B37=""),"",'OddsRatio_working_2-way'!N36)</f>
        <v>1.575543221661067</v>
      </c>
      <c r="J37" s="30">
        <f>IF('Log_working_2-way'!$D36="","",A37^('Log_working_2-way'!$D36))</f>
        <v>2.7547522658238996</v>
      </c>
      <c r="K37" s="32">
        <f>IF('Log_working_2-way'!$D36="","",B37^('Log_working_2-way'!$D36))</f>
        <v>1.5698810136769392</v>
      </c>
      <c r="L37" s="37">
        <f t="shared" si="9"/>
        <v>0.37046004842615016</v>
      </c>
      <c r="M37" s="37">
        <f t="shared" si="10"/>
        <v>0.6295399515738499</v>
      </c>
      <c r="N37" s="38">
        <v>133</v>
      </c>
      <c r="O37" s="38">
        <f t="shared" si="11"/>
        <v>81.84615384615384</v>
      </c>
      <c r="P37" s="38">
        <f t="shared" si="12"/>
        <v>46.071895424836605</v>
      </c>
      <c r="Q37" s="38">
        <f t="shared" si="13"/>
        <v>86.928104575163403</v>
      </c>
      <c r="R37" s="38">
        <f t="shared" si="14"/>
        <v>51.153846153846146</v>
      </c>
      <c r="S37" s="39">
        <f t="shared" si="15"/>
        <v>-5.0819507290095629</v>
      </c>
      <c r="T37" s="39">
        <f t="shared" si="16"/>
        <v>-5.0819507290095416</v>
      </c>
      <c r="U37" t="s">
        <v>127</v>
      </c>
      <c r="V37" t="s">
        <v>145</v>
      </c>
      <c r="W37" t="s">
        <v>149</v>
      </c>
      <c r="X37" s="48" t="s">
        <v>152</v>
      </c>
      <c r="Y37" s="41"/>
    </row>
    <row r="38" spans="1:25" ht="15" x14ac:dyDescent="0.25">
      <c r="A38">
        <v>2.42</v>
      </c>
      <c r="B38">
        <v>1.6</v>
      </c>
      <c r="C38" s="29">
        <f t="shared" si="0"/>
        <v>3.8223140495867725E-2</v>
      </c>
      <c r="D38" s="30">
        <f>IF(OR($A38="",$B38=""),"",A38*'MPTO_working_2-way'!$G37)</f>
        <v>2.5124999999999997</v>
      </c>
      <c r="E38" s="32">
        <f>IF(OR($A38="",$B38=""),"",B38*'MPTO_working_2-way'!$G37)</f>
        <v>1.6611570247933884</v>
      </c>
      <c r="F38" s="30">
        <f>IF(OR($A38="",$B38=""),"",'MPTO_working_2-way'!D37)</f>
        <v>2.5373525557011791</v>
      </c>
      <c r="G38" s="32">
        <f>IF(OR($A38="",$B38=""),"",'MPTO_working_2-way'!E37)</f>
        <v>1.6504688832054561</v>
      </c>
      <c r="H38" s="30">
        <f>IF(OR($A38="",$B38=""),"",'OddsRatio_working_2-way'!M37)</f>
        <v>2.5383974345619098</v>
      </c>
      <c r="I38" s="30">
        <f>IF(OR($A38="",$B38=""),"",'OddsRatio_working_2-way'!N37)</f>
        <v>1.6500270850261594</v>
      </c>
      <c r="J38" s="30">
        <f>IF('Log_working_2-way'!$D37="","",A38^('Log_working_2-way'!$D37))</f>
        <v>2.5500151185411704</v>
      </c>
      <c r="K38" s="32">
        <f>IF('Log_working_2-way'!$D37="","",B38^('Log_working_2-way'!$D37))</f>
        <v>1.6451549975466908</v>
      </c>
      <c r="L38" s="37">
        <f t="shared" si="9"/>
        <v>0.39800995024875624</v>
      </c>
      <c r="M38" s="37">
        <f t="shared" si="10"/>
        <v>0.60199004975124382</v>
      </c>
      <c r="N38" s="38">
        <v>134</v>
      </c>
      <c r="O38" s="38">
        <f t="shared" si="11"/>
        <v>78.628099173553707</v>
      </c>
      <c r="P38" s="38">
        <f t="shared" si="12"/>
        <v>50.25</v>
      </c>
      <c r="Q38" s="38">
        <f t="shared" si="13"/>
        <v>83.75</v>
      </c>
      <c r="R38" s="38">
        <f t="shared" si="14"/>
        <v>55.371900826446286</v>
      </c>
      <c r="S38" s="39">
        <f t="shared" si="15"/>
        <v>-5.1219008264462929</v>
      </c>
      <c r="T38" s="39">
        <f t="shared" si="16"/>
        <v>-5.1219008264462857</v>
      </c>
      <c r="U38" t="s">
        <v>131</v>
      </c>
      <c r="V38" t="s">
        <v>142</v>
      </c>
      <c r="W38" t="s">
        <v>149</v>
      </c>
      <c r="X38" s="48" t="s">
        <v>152</v>
      </c>
      <c r="Y38" s="41"/>
    </row>
    <row r="39" spans="1:25" ht="15" x14ac:dyDescent="0.25">
      <c r="A39">
        <v>2.34</v>
      </c>
      <c r="B39">
        <v>1.61</v>
      </c>
      <c r="C39" s="29">
        <f t="shared" si="0"/>
        <v>4.8468439772787697E-2</v>
      </c>
      <c r="D39" s="30">
        <f>IF(OR($A39="",$B39=""),"",A39*'MPTO_working_2-way'!$G38)</f>
        <v>2.4534161490683233</v>
      </c>
      <c r="E39" s="32">
        <f>IF(OR($A39="",$B39=""),"",B39*'MPTO_working_2-way'!$G38)</f>
        <v>1.6880341880341883</v>
      </c>
      <c r="F39" s="30">
        <f>IF(OR($A39="",$B39=""),"",'MPTO_working_2-way'!D38)</f>
        <v>2.4806742608810168</v>
      </c>
      <c r="G39" s="32">
        <f>IF(OR($A39="",$B39=""),"",'MPTO_working_2-way'!E38)</f>
        <v>1.6753679903944503</v>
      </c>
      <c r="H39" s="30">
        <f>IF(OR($A39="",$B39=""),"",'OddsRatio_working_2-way'!M38)</f>
        <v>2.4821340396453389</v>
      </c>
      <c r="I39" s="30">
        <f>IF(OR($A39="",$B39=""),"",'OddsRatio_working_2-way'!N38)</f>
        <v>1.6747028090922811</v>
      </c>
      <c r="J39" s="30">
        <f>IF('Log_working_2-way'!$D38="","",A39^('Log_working_2-way'!$D38))</f>
        <v>2.4949997661274943</v>
      </c>
      <c r="K39" s="32">
        <f>IF('Log_working_2-way'!$D38="","",B39^('Log_working_2-way'!$D38))</f>
        <v>1.6688964257091188</v>
      </c>
      <c r="L39" s="37">
        <f t="shared" si="9"/>
        <v>0.40759493670886071</v>
      </c>
      <c r="M39" s="37">
        <f t="shared" si="10"/>
        <v>0.59240506329113918</v>
      </c>
      <c r="N39" s="38">
        <v>135</v>
      </c>
      <c r="O39" s="38">
        <f t="shared" si="11"/>
        <v>77.307692307692307</v>
      </c>
      <c r="P39" s="38">
        <f t="shared" si="12"/>
        <v>51.149068322981378</v>
      </c>
      <c r="Q39" s="38">
        <f t="shared" si="13"/>
        <v>83.850931677018622</v>
      </c>
      <c r="R39" s="38">
        <f t="shared" si="14"/>
        <v>57.692307692307701</v>
      </c>
      <c r="S39" s="39">
        <f t="shared" si="15"/>
        <v>-6.5432393693263151</v>
      </c>
      <c r="T39" s="39">
        <f t="shared" si="16"/>
        <v>-6.5432393693263222</v>
      </c>
      <c r="U39" t="s">
        <v>144</v>
      </c>
      <c r="V39" t="s">
        <v>146</v>
      </c>
      <c r="W39" t="s">
        <v>149</v>
      </c>
      <c r="X39" s="48" t="s">
        <v>153</v>
      </c>
      <c r="Y39" s="41"/>
    </row>
    <row r="40" spans="1:25" ht="15" x14ac:dyDescent="0.25">
      <c r="A40">
        <v>2.31</v>
      </c>
      <c r="B40">
        <v>1.6</v>
      </c>
      <c r="C40" s="29">
        <f t="shared" si="0"/>
        <v>5.7900432900432897E-2</v>
      </c>
      <c r="D40" s="30">
        <f>IF(OR($A40="",$B40=""),"",A40*'MPTO_working_2-way'!$G39)</f>
        <v>2.4437500000000001</v>
      </c>
      <c r="E40" s="32">
        <f>IF(OR($A40="",$B40=""),"",B40*'MPTO_working_2-way'!$G39)</f>
        <v>1.6926406926406927</v>
      </c>
      <c r="F40" s="30">
        <f>IF(OR($A40="",$B40=""),"",'MPTO_working_2-way'!D39)</f>
        <v>2.475552578700603</v>
      </c>
      <c r="G40" s="32">
        <f>IF(OR($A40="",$B40=""),"",'MPTO_working_2-way'!E39)</f>
        <v>1.6777122106218794</v>
      </c>
      <c r="H40" s="30">
        <f>IF(OR($A40="",$B40=""),"",'OddsRatio_working_2-way'!M39)</f>
        <v>2.4776106839534338</v>
      </c>
      <c r="I40" s="30">
        <f>IF(OR($A40="",$B40=""),"",'OddsRatio_working_2-way'!N39)</f>
        <v>1.6767682521924121</v>
      </c>
      <c r="J40" s="30">
        <f>IF('Log_working_2-way'!$D39="","",A40^('Log_working_2-way'!$D39))</f>
        <v>2.4927922506039937</v>
      </c>
      <c r="K40" s="32">
        <f>IF('Log_working_2-way'!$D39="","",B40^('Log_working_2-way'!$D39))</f>
        <v>1.6698855782444526</v>
      </c>
      <c r="L40" s="37">
        <f t="shared" si="9"/>
        <v>0.40920716112531969</v>
      </c>
      <c r="M40" s="37">
        <f t="shared" si="10"/>
        <v>0.59079283887468026</v>
      </c>
      <c r="N40" s="38">
        <v>136</v>
      </c>
      <c r="O40" s="38">
        <f t="shared" si="11"/>
        <v>77.125541125541133</v>
      </c>
      <c r="P40" s="38">
        <f t="shared" si="12"/>
        <v>51.000000000000014</v>
      </c>
      <c r="Q40" s="38">
        <f t="shared" si="13"/>
        <v>85</v>
      </c>
      <c r="R40" s="38">
        <f t="shared" si="14"/>
        <v>58.874458874458874</v>
      </c>
      <c r="S40" s="39">
        <f t="shared" si="15"/>
        <v>-7.8744588744588668</v>
      </c>
      <c r="T40" s="39">
        <f t="shared" si="16"/>
        <v>-7.8744588744588597</v>
      </c>
      <c r="U40" t="s">
        <v>130</v>
      </c>
      <c r="V40" t="s">
        <v>140</v>
      </c>
      <c r="W40" t="s">
        <v>149</v>
      </c>
      <c r="X40" s="48" t="s">
        <v>153</v>
      </c>
      <c r="Y40" s="41"/>
    </row>
    <row r="41" spans="1:25" s="35" customFormat="1" ht="15" x14ac:dyDescent="0.25">
      <c r="A41">
        <v>2.4</v>
      </c>
      <c r="B41">
        <v>1.58</v>
      </c>
      <c r="C41" s="29">
        <f t="shared" si="0"/>
        <v>4.9578059071729852E-2</v>
      </c>
      <c r="D41" s="30">
        <f>IF(OR($A41="",$B41=""),"",A41*'MPTO_working_2-way'!$G40)</f>
        <v>2.5189873417721516</v>
      </c>
      <c r="E41" s="32">
        <f>IF(OR($A41="",$B41=""),"",B41*'MPTO_working_2-way'!$G40)</f>
        <v>1.6583333333333332</v>
      </c>
      <c r="F41" s="30">
        <f>IF(OR($A41="",$B41=""),"",'MPTO_working_2-way'!D40)</f>
        <v>2.5518169582772541</v>
      </c>
      <c r="G41" s="32">
        <f>IF(OR($A41="",$B41=""),"",'MPTO_working_2-way'!E40)</f>
        <v>1.6444058976582827</v>
      </c>
      <c r="H41" s="30">
        <f>IF(OR($A41="",$B41=""),"",'OddsRatio_working_2-way'!M40)</f>
        <v>2.5536386656646628</v>
      </c>
      <c r="I41" s="30">
        <f>IF(OR($A41="",$B41=""),"",'OddsRatio_working_2-way'!N40)</f>
        <v>1.6436503043467887</v>
      </c>
      <c r="J41" s="30">
        <f>IF('Log_working_2-way'!$D40="","",A41^('Log_working_2-way'!$D40))</f>
        <v>2.5692191120111749</v>
      </c>
      <c r="K41" s="32">
        <f>IF('Log_working_2-way'!$D40="","",B41^('Log_working_2-way'!$D40))</f>
        <v>1.6372596359194791</v>
      </c>
      <c r="L41" s="37">
        <f t="shared" si="9"/>
        <v>0.39698492462311563</v>
      </c>
      <c r="M41" s="37">
        <f t="shared" si="10"/>
        <v>0.60301507537688448</v>
      </c>
      <c r="N41" s="38">
        <v>137</v>
      </c>
      <c r="O41" s="38">
        <f t="shared" si="11"/>
        <v>79.916666666666671</v>
      </c>
      <c r="P41" s="38">
        <f t="shared" si="12"/>
        <v>50.291139240506325</v>
      </c>
      <c r="Q41" s="38">
        <f t="shared" si="13"/>
        <v>86.70886075949366</v>
      </c>
      <c r="R41" s="38">
        <f t="shared" si="14"/>
        <v>57.083333333333336</v>
      </c>
      <c r="S41" s="39">
        <f t="shared" si="15"/>
        <v>-6.792194092826989</v>
      </c>
      <c r="T41" s="39">
        <f t="shared" si="16"/>
        <v>-6.7921940928270104</v>
      </c>
      <c r="U41" t="s">
        <v>96</v>
      </c>
      <c r="V41" t="s">
        <v>134</v>
      </c>
      <c r="W41" t="s">
        <v>149</v>
      </c>
      <c r="X41" s="48" t="s">
        <v>153</v>
      </c>
      <c r="Y41" s="41"/>
    </row>
    <row r="42" spans="1:25" ht="15" x14ac:dyDescent="0.25">
      <c r="A42"/>
      <c r="B42"/>
      <c r="C42" s="29"/>
      <c r="D42" s="30"/>
      <c r="E42" s="32"/>
      <c r="F42" s="30"/>
      <c r="G42" s="32"/>
      <c r="H42" s="30"/>
      <c r="I42" s="30"/>
      <c r="J42" s="30"/>
      <c r="K42" s="32"/>
      <c r="L42" s="37"/>
      <c r="M42" s="37"/>
      <c r="N42" s="38"/>
      <c r="O42" s="38"/>
      <c r="P42" s="38"/>
      <c r="Q42" s="38"/>
      <c r="R42" s="38"/>
      <c r="S42" s="39"/>
      <c r="T42" s="39"/>
      <c r="U42"/>
      <c r="V42"/>
      <c r="W42"/>
      <c r="X42" s="48"/>
      <c r="Y42" s="41"/>
    </row>
    <row r="43" spans="1:25" ht="15" x14ac:dyDescent="0.25">
      <c r="A43"/>
      <c r="B43"/>
      <c r="C43" s="29"/>
      <c r="D43" s="30"/>
      <c r="E43" s="32"/>
      <c r="F43" s="30"/>
      <c r="G43" s="32"/>
      <c r="H43" s="30"/>
      <c r="I43" s="30"/>
      <c r="J43" s="30"/>
      <c r="K43" s="32"/>
      <c r="L43" s="37"/>
      <c r="M43" s="37"/>
      <c r="N43" s="38"/>
      <c r="O43" s="38"/>
      <c r="P43" s="38"/>
      <c r="Q43" s="38"/>
      <c r="R43" s="38"/>
      <c r="S43" s="39"/>
      <c r="T43" s="39"/>
      <c r="U43"/>
      <c r="V43"/>
      <c r="W43"/>
      <c r="X43" s="48"/>
      <c r="Y43" s="41"/>
    </row>
    <row r="44" spans="1:25" ht="15" x14ac:dyDescent="0.25">
      <c r="A44"/>
      <c r="B44"/>
      <c r="C44" s="29"/>
      <c r="D44" s="30"/>
      <c r="E44" s="32"/>
      <c r="F44" s="30"/>
      <c r="G44" s="32"/>
      <c r="H44" s="30"/>
      <c r="I44" s="30"/>
      <c r="J44" s="30"/>
      <c r="K44" s="32"/>
      <c r="L44" s="37"/>
      <c r="M44" s="37"/>
      <c r="N44" s="38"/>
      <c r="O44" s="38"/>
      <c r="P44" s="38"/>
      <c r="Q44" s="38"/>
      <c r="R44" s="38"/>
      <c r="S44" s="39"/>
      <c r="T44" s="39"/>
      <c r="U44"/>
      <c r="V44"/>
      <c r="W44"/>
      <c r="X44" s="48"/>
      <c r="Y44" s="41"/>
    </row>
    <row r="45" spans="1:25" ht="15" x14ac:dyDescent="0.25">
      <c r="A45"/>
      <c r="B45"/>
      <c r="C45" s="29"/>
      <c r="D45" s="30"/>
      <c r="E45" s="32"/>
      <c r="F45" s="30"/>
      <c r="G45" s="32"/>
      <c r="H45" s="30"/>
      <c r="I45" s="30"/>
      <c r="J45" s="30"/>
      <c r="K45" s="32"/>
      <c r="L45" s="37"/>
      <c r="M45" s="37"/>
      <c r="N45" s="38"/>
      <c r="O45" s="38"/>
      <c r="P45" s="38"/>
      <c r="Q45" s="38"/>
      <c r="R45" s="38"/>
      <c r="S45" s="39"/>
      <c r="T45" s="39"/>
      <c r="U45"/>
      <c r="V45"/>
      <c r="W45"/>
      <c r="X45" s="48"/>
      <c r="Y45" s="41"/>
    </row>
    <row r="46" spans="1:25" s="35" customFormat="1" ht="15" x14ac:dyDescent="0.25">
      <c r="A46"/>
      <c r="B46"/>
      <c r="C46" s="29"/>
      <c r="D46" s="30"/>
      <c r="E46" s="32"/>
      <c r="F46" s="30"/>
      <c r="G46" s="32"/>
      <c r="H46" s="30"/>
      <c r="I46" s="30"/>
      <c r="J46" s="30"/>
      <c r="K46" s="32"/>
      <c r="L46" s="37"/>
      <c r="M46" s="37"/>
      <c r="N46" s="38"/>
      <c r="O46" s="38"/>
      <c r="P46" s="38"/>
      <c r="Q46" s="38"/>
      <c r="R46" s="38"/>
      <c r="S46" s="39"/>
      <c r="T46" s="39"/>
      <c r="U46"/>
      <c r="V46"/>
      <c r="W46"/>
      <c r="X46" s="48"/>
      <c r="Y46" s="41"/>
    </row>
    <row r="47" spans="1:25" ht="15" x14ac:dyDescent="0.25">
      <c r="A47"/>
      <c r="B47"/>
      <c r="C47" s="29"/>
      <c r="D47" s="30"/>
      <c r="E47" s="32"/>
      <c r="F47" s="30"/>
      <c r="G47" s="32"/>
      <c r="H47" s="30"/>
      <c r="I47" s="30"/>
      <c r="J47" s="30"/>
      <c r="K47" s="32"/>
      <c r="L47" s="37"/>
      <c r="M47" s="37"/>
      <c r="N47" s="38"/>
      <c r="O47" s="38"/>
      <c r="P47" s="38"/>
      <c r="Q47" s="38"/>
      <c r="R47" s="38"/>
      <c r="S47" s="39"/>
      <c r="T47" s="39"/>
      <c r="U47"/>
      <c r="V47"/>
      <c r="W47"/>
      <c r="X47" s="48"/>
      <c r="Y47" s="41"/>
    </row>
    <row r="48" spans="1:25" ht="15" x14ac:dyDescent="0.25">
      <c r="A48"/>
      <c r="B48"/>
      <c r="C48" s="29"/>
      <c r="D48" s="30"/>
      <c r="E48" s="32"/>
      <c r="F48" s="30"/>
      <c r="G48" s="32"/>
      <c r="H48" s="30"/>
      <c r="I48" s="30"/>
      <c r="J48" s="30"/>
      <c r="K48" s="32"/>
      <c r="L48" s="37"/>
      <c r="M48" s="37"/>
      <c r="N48" s="38"/>
      <c r="O48" s="38"/>
      <c r="P48" s="38"/>
      <c r="Q48" s="38"/>
      <c r="R48" s="38"/>
      <c r="S48" s="39"/>
      <c r="T48" s="39"/>
      <c r="U48"/>
      <c r="V48"/>
      <c r="W48"/>
      <c r="X48" s="48"/>
      <c r="Y48" s="41"/>
    </row>
    <row r="49" spans="1:25" ht="15" x14ac:dyDescent="0.25">
      <c r="A49"/>
      <c r="B49"/>
      <c r="C49" s="29"/>
      <c r="D49" s="30"/>
      <c r="E49" s="32"/>
      <c r="F49" s="30"/>
      <c r="G49" s="32"/>
      <c r="H49" s="30"/>
      <c r="I49" s="30"/>
      <c r="J49" s="30"/>
      <c r="K49" s="32"/>
      <c r="L49" s="37"/>
      <c r="M49" s="37"/>
      <c r="N49" s="38"/>
      <c r="O49" s="38"/>
      <c r="P49" s="38"/>
      <c r="Q49" s="38"/>
      <c r="R49" s="38"/>
      <c r="S49" s="39"/>
      <c r="T49" s="39"/>
      <c r="U49"/>
      <c r="V49"/>
      <c r="W49"/>
      <c r="X49" s="48"/>
      <c r="Y49" s="41"/>
    </row>
    <row r="50" spans="1:25" ht="15" x14ac:dyDescent="0.25">
      <c r="A50"/>
      <c r="B50"/>
      <c r="C50" s="29"/>
      <c r="D50" s="30"/>
      <c r="E50" s="32"/>
      <c r="F50" s="30"/>
      <c r="G50" s="32"/>
      <c r="H50" s="30"/>
      <c r="I50" s="30"/>
      <c r="J50" s="30"/>
      <c r="K50" s="32"/>
      <c r="L50" s="37"/>
      <c r="M50" s="37"/>
      <c r="N50" s="38"/>
      <c r="O50" s="38"/>
      <c r="P50" s="38"/>
      <c r="Q50" s="38"/>
      <c r="R50" s="38"/>
      <c r="S50" s="39"/>
      <c r="T50" s="39"/>
      <c r="U50"/>
      <c r="V50"/>
      <c r="W50"/>
      <c r="X50" s="48"/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 s="48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 s="48"/>
      <c r="Y52" s="41"/>
    </row>
    <row r="53" spans="1:25" s="35" customFormat="1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 s="48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 s="48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 s="48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 s="48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 s="48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 s="4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 s="48"/>
      <c r="Y59" s="41"/>
    </row>
    <row r="60" spans="1:25" s="35" customFormat="1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 s="48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 s="48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 s="48"/>
      <c r="Y62" s="41"/>
    </row>
    <row r="63" spans="1:25" s="50" customFormat="1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 s="48"/>
      <c r="Y63" s="5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 s="48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 s="48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 s="48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 s="48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3" activePane="bottomLeft" state="frozen"/>
      <selection pane="bottomLeft" activeCell="S3" sqref="S3:S4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2.44</v>
      </c>
      <c r="B3">
        <v>3.2</v>
      </c>
      <c r="C3">
        <v>3.27</v>
      </c>
      <c r="D3" s="20">
        <f>IF(OR($A3="",$B3="",$C3=""),"",(1/A3)+(1/B3)+(1/C3)-1)</f>
        <v>2.8146463127287191E-2</v>
      </c>
      <c r="E3" s="17">
        <f>IF(OR($A3="",$B3="",$C3=""),"",A3*'MPTO_working_3-way'!$I2)</f>
        <v>2.5086773700305809</v>
      </c>
      <c r="F3" s="21">
        <f>IF(OR($A3="",$B3="",$C3=""),"",B3*'MPTO_working_3-way'!$I2)</f>
        <v>3.2900686820073193</v>
      </c>
      <c r="G3" s="22">
        <f>IF(OR($A3="",$B3="",$C3=""),"",C3*'MPTO_working_3-way'!$I2)</f>
        <v>3.3620389344262289</v>
      </c>
      <c r="H3" s="17">
        <f>IF(OR($A3="",$B3="",$C3=""),"",'MPTO_working_3-way'!E2)</f>
        <v>2.4971662706661415</v>
      </c>
      <c r="I3" s="21">
        <f>IF(OR($A3="",$B3="",$C3=""),"",'MPTO_working_3-way'!F2)</f>
        <v>3.2990469364831063</v>
      </c>
      <c r="J3" s="22">
        <f>IF(OR($A3="",$B3="",$C3=""),"",'MPTO_working_3-way'!G2)</f>
        <v>3.3734977115535711</v>
      </c>
      <c r="K3" s="17">
        <f>IF(OR($A3="",$B3="",$C3=""),"",'OddsRatio_working_3-way'!H2)</f>
        <v>2.5022989379350289</v>
      </c>
      <c r="L3" s="21">
        <f>IF(OR($A3="",$B3="",$C3=""),"",'OddsRatio_working_3-way'!I2)</f>
        <v>3.2951789329562939</v>
      </c>
      <c r="M3" s="22">
        <f>IF(OR($A3="",$B3="",$C3=""),"",'OddsRatio_working_3-way'!J2)</f>
        <v>3.3682073535503583</v>
      </c>
      <c r="N3" s="23">
        <f>(1/E3)* 100</f>
        <v>39.861642311853359</v>
      </c>
      <c r="O3" s="24">
        <f>(1/F3)* 100</f>
        <v>30.39450226278818</v>
      </c>
      <c r="P3" s="24">
        <f>(1/G3)* 100</f>
        <v>29.743855425358472</v>
      </c>
      <c r="Q3" t="s">
        <v>76</v>
      </c>
      <c r="R3" t="s">
        <v>68</v>
      </c>
      <c r="S3" s="48" t="s">
        <v>151</v>
      </c>
      <c r="T3" s="35">
        <v>100</v>
      </c>
      <c r="U3" s="35">
        <f>(1/A4)*((T3*A4)-T3)</f>
        <v>68.847352024922117</v>
      </c>
      <c r="V3" s="35">
        <f>(1/B4)*((T3*B4)-T3)</f>
        <v>69.969969969969966</v>
      </c>
      <c r="W3" s="35">
        <f>(1/C4)*((T3*C4)-T3)</f>
        <v>58.50622406639004</v>
      </c>
      <c r="X3" s="35">
        <f>((1/B4)+(1/C4))*T3</f>
        <v>71.523805963639987</v>
      </c>
      <c r="Y3" s="35">
        <f>((1/A4)+(1/C4))*T3</f>
        <v>72.646423908687837</v>
      </c>
      <c r="Z3" s="35">
        <f>((1/A4)+(1/B4))*T3</f>
        <v>61.182678005107903</v>
      </c>
      <c r="AA3" s="35">
        <f t="shared" ref="AA3" si="0">U3-X3</f>
        <v>-2.6764539387178701</v>
      </c>
      <c r="AB3" s="35">
        <f t="shared" ref="AB3" si="1">V3-Y3</f>
        <v>-2.6764539387178701</v>
      </c>
      <c r="AC3" s="35">
        <f t="shared" ref="AC3" si="2">W3-Z3</f>
        <v>-2.676453938717863</v>
      </c>
      <c r="AD3" s="27"/>
      <c r="AE3" s="27"/>
      <c r="AF3">
        <v>2.21</v>
      </c>
      <c r="AG3">
        <v>1.73</v>
      </c>
      <c r="AH3" s="41"/>
      <c r="AI3" s="27"/>
      <c r="AJ3" t="s">
        <v>92</v>
      </c>
    </row>
    <row r="4" spans="1:36" ht="15" x14ac:dyDescent="0.25">
      <c r="A4">
        <v>3.21</v>
      </c>
      <c r="B4">
        <v>3.33</v>
      </c>
      <c r="C4">
        <v>2.41</v>
      </c>
      <c r="D4" s="20">
        <f t="shared" ref="D4:D67" si="3">IF(OR($A4="",$B4="",$C4=""),"",(1/A4)+(1/B4)+(1/C4)-1)</f>
        <v>2.6764539387178488E-2</v>
      </c>
      <c r="E4" s="17">
        <f>IF(OR($A4="",$B4="",$C4=""),"",A4*'MPTO_working_3-way'!$I3)</f>
        <v>3.2959141714328428</v>
      </c>
      <c r="F4" s="21">
        <f>IF(OR($A4="",$B4="",$C4=""),"",B4*'MPTO_working_3-way'!$I3)</f>
        <v>3.4191259161593046</v>
      </c>
      <c r="G4" s="22">
        <f>IF(OR($A4="",$B4="",$C4=""),"",C4*'MPTO_working_3-way'!$I3)</f>
        <v>2.4745025399231002</v>
      </c>
      <c r="H4" s="17">
        <f>IF(OR($A4="",$B4="",$C4=""),"",'MPTO_working_3-way'!E3)</f>
        <v>3.3046384240285147</v>
      </c>
      <c r="I4" s="21">
        <f>IF(OR($A4="",$B4="",$C4=""),"",'MPTO_working_3-way'!F3)</f>
        <v>3.4319588248279334</v>
      </c>
      <c r="J4" s="22">
        <f>IF(OR($A4="",$B4="",$C4=""),"",'MPTO_working_3-way'!G3)</f>
        <v>2.46295563131252</v>
      </c>
      <c r="K4" s="17">
        <f>IF(OR($A4="",$B4="",$C4=""),"",'OddsRatio_working_3-way'!H3)</f>
        <v>3.3010203416701285</v>
      </c>
      <c r="L4" s="21">
        <f>IF(OR($A4="",$B4="",$C4=""),"",'OddsRatio_working_3-way'!I3)</f>
        <v>3.4259626226657911</v>
      </c>
      <c r="M4" s="22">
        <f>IF(OR($A4="",$B4="",$C4=""),"",'OddsRatio_working_3-way'!J3)</f>
        <v>2.4680718016990415</v>
      </c>
      <c r="N4" s="23">
        <f t="shared" ref="N4" si="4">(1/E4)* 100</f>
        <v>30.340595901053668</v>
      </c>
      <c r="O4" s="24">
        <f t="shared" ref="O4" si="5">(1/F4)* 100</f>
        <v>29.247241093808483</v>
      </c>
      <c r="P4" s="24">
        <f t="shared" ref="P4" si="6">(1/G4)* 100</f>
        <v>40.41216300513787</v>
      </c>
      <c r="Q4" t="s">
        <v>90</v>
      </c>
      <c r="R4" t="s">
        <v>77</v>
      </c>
      <c r="S4" s="48" t="s">
        <v>151</v>
      </c>
      <c r="T4" s="35">
        <v>100</v>
      </c>
      <c r="U4" s="35">
        <f t="shared" ref="U4" si="7">(1/A5)*((T4*A5)-T4)</f>
        <v>49.238578680203041</v>
      </c>
      <c r="V4" s="35">
        <f t="shared" ref="V4" si="8">(1/B5)*((T4*B5)-T4)</f>
        <v>71.098265895953759</v>
      </c>
      <c r="W4" s="35">
        <f t="shared" ref="W4" si="9">(1/C5)*((T4*C5)-T4)</f>
        <v>76.689976689976689</v>
      </c>
      <c r="X4" s="35">
        <f t="shared" ref="X4" si="10">((1/B5)+(1/C5))*T4</f>
        <v>52.21175741406956</v>
      </c>
      <c r="Y4" s="35">
        <f t="shared" ref="Y4" si="11">((1/A5)+(1/C5))*T4</f>
        <v>74.071444629820263</v>
      </c>
      <c r="Z4" s="35">
        <f t="shared" ref="Z4" si="12">((1/A5)+(1/B5))*T4</f>
        <v>79.663155423843193</v>
      </c>
      <c r="AA4" s="35">
        <f t="shared" ref="AA4" si="13">U4-X4</f>
        <v>-2.9731787338665185</v>
      </c>
      <c r="AB4" s="35">
        <f t="shared" ref="AB4" si="14">V4-Y4</f>
        <v>-2.9731787338665043</v>
      </c>
      <c r="AC4" s="35">
        <f t="shared" ref="AC4" si="15">W4-Z4</f>
        <v>-2.9731787338665043</v>
      </c>
      <c r="AD4" s="4"/>
      <c r="AE4" s="4"/>
      <c r="AF4">
        <v>2.2200000000000002</v>
      </c>
      <c r="AG4">
        <v>1.73</v>
      </c>
      <c r="AH4" s="4"/>
      <c r="AI4" s="4"/>
      <c r="AJ4" t="s">
        <v>92</v>
      </c>
    </row>
    <row r="5" spans="1:36" s="12" customFormat="1" ht="15" x14ac:dyDescent="0.25">
      <c r="A5">
        <v>1.97</v>
      </c>
      <c r="B5">
        <v>3.46</v>
      </c>
      <c r="C5">
        <v>4.29</v>
      </c>
      <c r="D5" s="20">
        <f t="shared" si="3"/>
        <v>2.9731787338664883E-2</v>
      </c>
      <c r="E5" s="17">
        <f>IF(OR($A5="",$B5="",$C5=""),"",A5*'MPTO_working_3-way'!$I4)</f>
        <v>2.0285716210571696</v>
      </c>
      <c r="F5" s="21">
        <f>IF(OR($A5="",$B5="",$C5=""),"",B5*'MPTO_working_3-way'!$I4)</f>
        <v>3.5628719841917804</v>
      </c>
      <c r="G5" s="22">
        <f>IF(OR($A5="",$B5="",$C5=""),"",C5*'MPTO_working_3-way'!$I4)</f>
        <v>4.4175493676828728</v>
      </c>
      <c r="H5" s="17">
        <f>IF(OR($A5="",$B5="",$C5=""),"",'MPTO_working_3-way'!E4)</f>
        <v>2.0092279119589156</v>
      </c>
      <c r="I5" s="21">
        <f>IF(OR($A5="",$B5="",$C5=""),"",'MPTO_working_3-way'!F4)</f>
        <v>3.5828585907703712</v>
      </c>
      <c r="J5" s="22">
        <f>IF(OR($A5="",$B5="",$C5=""),"",'MPTO_working_3-way'!G4)</f>
        <v>4.4804947577525889</v>
      </c>
      <c r="K5" s="17">
        <f>IF(OR($A5="",$B5="",$C5=""),"",'OddsRatio_working_3-way'!H4)</f>
        <v>2.0168812709513411</v>
      </c>
      <c r="L5" s="21">
        <f>IF(OR($A5="",$B5="",$C5=""),"",'OddsRatio_working_3-way'!I4)</f>
        <v>3.5788947696291746</v>
      </c>
      <c r="M5" s="22">
        <f>IF(OR($A5="",$B5="",$C5=""),"",'OddsRatio_working_3-way'!J4)</f>
        <v>4.4490096715772296</v>
      </c>
      <c r="N5" s="23">
        <f t="shared" ref="N5:N41" si="16">(1/E5)* 100</f>
        <v>49.295769970342981</v>
      </c>
      <c r="O5" s="24">
        <f t="shared" ref="O5:O41" si="17">(1/F5)* 100</f>
        <v>28.067244751900482</v>
      </c>
      <c r="P5" s="24">
        <f t="shared" ref="P5:P41" si="18">(1/G5)* 100</f>
        <v>22.636985277756562</v>
      </c>
      <c r="Q5" t="s">
        <v>91</v>
      </c>
      <c r="R5" t="s">
        <v>78</v>
      </c>
      <c r="S5" s="48" t="s">
        <v>151</v>
      </c>
      <c r="T5" s="35">
        <v>100</v>
      </c>
      <c r="U5" s="35">
        <f t="shared" ref="U5:U41" si="19">(1/A6)*((T5*A6)-T5)</f>
        <v>59.839357429718881</v>
      </c>
      <c r="V5" s="35">
        <f t="shared" ref="V5:V41" si="20">(1/B6)*((T5*B6)-T5)</f>
        <v>69.879518072289159</v>
      </c>
      <c r="W5" s="35">
        <f t="shared" ref="W5:W41" si="21">(1/C6)*((T5*C6)-T5)</f>
        <v>67.426710097719877</v>
      </c>
      <c r="X5" s="35">
        <f t="shared" ref="X5:X41" si="22">((1/B6)+(1/C6))*T5</f>
        <v>62.693771829990986</v>
      </c>
      <c r="Y5" s="35">
        <f t="shared" ref="Y5:Y41" si="23">((1/A6)+(1/C6))*T5</f>
        <v>72.733932472561264</v>
      </c>
      <c r="Z5" s="35">
        <f t="shared" ref="Z5:Z41" si="24">((1/A6)+(1/B6))*T5</f>
        <v>70.281124497991968</v>
      </c>
      <c r="AA5" s="35">
        <f t="shared" ref="AA5:AA41" si="25">U5-X5</f>
        <v>-2.8544144002721055</v>
      </c>
      <c r="AB5" s="35">
        <f t="shared" ref="AB5:AB41" si="26">V5-Y5</f>
        <v>-2.8544144002721055</v>
      </c>
      <c r="AC5" s="35">
        <f t="shared" ref="AC5:AC41" si="27">W5-Z5</f>
        <v>-2.8544144002720913</v>
      </c>
      <c r="AD5" s="27"/>
      <c r="AE5" s="27"/>
      <c r="AF5">
        <v>2.2200000000000002</v>
      </c>
      <c r="AG5">
        <v>1.73</v>
      </c>
      <c r="AH5" s="36"/>
      <c r="AI5" s="27"/>
      <c r="AJ5" t="s">
        <v>92</v>
      </c>
    </row>
    <row r="6" spans="1:36" s="12" customFormat="1" ht="15" x14ac:dyDescent="0.25">
      <c r="A6">
        <v>2.4900000000000002</v>
      </c>
      <c r="B6">
        <v>3.32</v>
      </c>
      <c r="C6">
        <v>3.07</v>
      </c>
      <c r="D6" s="20">
        <f t="shared" si="3"/>
        <v>2.8544144002720984E-2</v>
      </c>
      <c r="E6" s="17">
        <f>IF(OR($A6="",$B6="",$C6=""),"",A6*'MPTO_working_3-way'!$I5)</f>
        <v>2.5610749185667756</v>
      </c>
      <c r="F6" s="21">
        <f>IF(OR($A6="",$B6="",$C6=""),"",B6*'MPTO_working_3-way'!$I5)</f>
        <v>3.4147665580890334</v>
      </c>
      <c r="G6" s="22">
        <f>IF(OR($A6="",$B6="",$C6=""),"",C6*'MPTO_working_3-way'!$I5)</f>
        <v>3.1576305220883532</v>
      </c>
      <c r="H6" s="17">
        <f>IF(OR($A6="",$B6="",$C6=""),"",'MPTO_working_3-way'!E5)</f>
        <v>2.5504237193887769</v>
      </c>
      <c r="I6" s="21">
        <f>IF(OR($A6="",$B6="",$C6=""),"",'MPTO_working_3-way'!F5)</f>
        <v>3.4282959352996571</v>
      </c>
      <c r="J6" s="22">
        <f>IF(OR($A6="",$B6="",$C6=""),"",'MPTO_working_3-way'!G5)</f>
        <v>3.1623734796878011</v>
      </c>
      <c r="K6" s="17">
        <f>IF(OR($A6="",$B6="",$C6=""),"",'OddsRatio_working_3-way'!H5)</f>
        <v>2.5552570144927431</v>
      </c>
      <c r="L6" s="21">
        <f>IF(OR($A6="",$B6="",$C6=""),"",'OddsRatio_working_3-way'!I5)</f>
        <v>3.4216082373309824</v>
      </c>
      <c r="M6" s="22">
        <f>IF(OR($A6="",$B6="",$C6=""),"",'OddsRatio_working_3-way'!J5)</f>
        <v>3.1606590738254887</v>
      </c>
      <c r="N6" s="23">
        <f t="shared" si="16"/>
        <v>39.046104928457865</v>
      </c>
      <c r="O6" s="24">
        <f t="shared" si="17"/>
        <v>29.284578696343406</v>
      </c>
      <c r="P6" s="24">
        <f t="shared" si="18"/>
        <v>31.669316375198729</v>
      </c>
      <c r="Q6" t="s">
        <v>85</v>
      </c>
      <c r="R6" t="s">
        <v>87</v>
      </c>
      <c r="S6" s="48" t="s">
        <v>151</v>
      </c>
      <c r="T6" s="35">
        <v>100</v>
      </c>
      <c r="U6" s="35">
        <f t="shared" si="19"/>
        <v>70.326409495548958</v>
      </c>
      <c r="V6" s="35">
        <f t="shared" si="20"/>
        <v>72.451790633608823</v>
      </c>
      <c r="W6" s="35">
        <f t="shared" si="21"/>
        <v>54.337899543379002</v>
      </c>
      <c r="X6" s="35">
        <f t="shared" si="22"/>
        <v>73.210309823012196</v>
      </c>
      <c r="Y6" s="35">
        <f t="shared" si="23"/>
        <v>75.335690961072046</v>
      </c>
      <c r="Z6" s="35">
        <f t="shared" si="24"/>
        <v>57.221799870842219</v>
      </c>
      <c r="AA6" s="35">
        <f t="shared" si="25"/>
        <v>-2.8839003274632375</v>
      </c>
      <c r="AB6" s="35">
        <f t="shared" si="26"/>
        <v>-2.8839003274632233</v>
      </c>
      <c r="AC6" s="35">
        <f t="shared" si="27"/>
        <v>-2.8839003274632162</v>
      </c>
      <c r="AD6" s="27"/>
      <c r="AE6" s="27"/>
      <c r="AF6">
        <v>2.21</v>
      </c>
      <c r="AG6">
        <v>1.74</v>
      </c>
      <c r="AH6" s="36"/>
      <c r="AI6" s="27"/>
      <c r="AJ6" t="s">
        <v>92</v>
      </c>
    </row>
    <row r="7" spans="1:36" s="12" customFormat="1" ht="15" x14ac:dyDescent="0.25">
      <c r="A7">
        <v>3.37</v>
      </c>
      <c r="B7">
        <v>3.63</v>
      </c>
      <c r="C7">
        <v>2.19</v>
      </c>
      <c r="D7" s="20">
        <f t="shared" si="3"/>
        <v>2.883900327463218E-2</v>
      </c>
      <c r="E7" s="17">
        <f>IF(OR($A7="",$B7="",$C7=""),"",A7*'MPTO_working_3-way'!$I6)</f>
        <v>3.4671874410355104</v>
      </c>
      <c r="F7" s="21">
        <f>IF(OR($A7="",$B7="",$C7=""),"",B7*'MPTO_working_3-way'!$I6)</f>
        <v>3.7346855818869149</v>
      </c>
      <c r="G7" s="22">
        <f>IF(OR($A7="",$B7="",$C7=""),"",C7*'MPTO_working_3-way'!$I6)</f>
        <v>2.2531574171714444</v>
      </c>
      <c r="H7" s="17">
        <f>IF(OR($A7="",$B7="",$C7=""),"",'MPTO_working_3-way'!E6)</f>
        <v>3.4828290820150318</v>
      </c>
      <c r="I7" s="21">
        <f>IF(OR($A7="",$B7="",$C7=""),"",'MPTO_working_3-way'!F6)</f>
        <v>3.7612495319583146</v>
      </c>
      <c r="J7" s="22">
        <f>IF(OR($A7="",$B7="",$C7=""),"",'MPTO_working_3-way'!G6)</f>
        <v>2.2370964104151092</v>
      </c>
      <c r="K7" s="17">
        <f>IF(OR($A7="",$B7="",$C7=""),"",'OddsRatio_working_3-way'!H6)</f>
        <v>3.4771833843701474</v>
      </c>
      <c r="L7" s="21">
        <f>IF(OR($A7="",$B7="",$C7=""),"",'OddsRatio_working_3-way'!I6)</f>
        <v>3.748941899111176</v>
      </c>
      <c r="M7" s="22">
        <f>IF(OR($A7="",$B7="",$C7=""),"",'OddsRatio_working_3-way'!J6)</f>
        <v>2.2438178174685546</v>
      </c>
      <c r="N7" s="23">
        <f t="shared" si="16"/>
        <v>28.841821130424378</v>
      </c>
      <c r="O7" s="24">
        <f t="shared" si="17"/>
        <v>26.776015760201137</v>
      </c>
      <c r="P7" s="24">
        <f t="shared" si="18"/>
        <v>44.382163109374495</v>
      </c>
      <c r="Q7" t="s">
        <v>72</v>
      </c>
      <c r="R7" t="s">
        <v>82</v>
      </c>
      <c r="S7" s="48" t="s">
        <v>151</v>
      </c>
      <c r="T7" s="35">
        <v>100</v>
      </c>
      <c r="U7" s="35">
        <f t="shared" si="19"/>
        <v>40.119760479041922</v>
      </c>
      <c r="V7" s="35">
        <f t="shared" si="20"/>
        <v>74.811083123425689</v>
      </c>
      <c r="W7" s="35">
        <f t="shared" si="21"/>
        <v>82.014388489208642</v>
      </c>
      <c r="X7" s="35">
        <f t="shared" si="22"/>
        <v>43.174528387365676</v>
      </c>
      <c r="Y7" s="35">
        <f t="shared" si="23"/>
        <v>77.865851031749457</v>
      </c>
      <c r="Z7" s="35">
        <f t="shared" si="24"/>
        <v>85.069156397532396</v>
      </c>
      <c r="AA7" s="35">
        <f t="shared" si="25"/>
        <v>-3.054767908323754</v>
      </c>
      <c r="AB7" s="35">
        <f t="shared" si="26"/>
        <v>-3.0547679083237682</v>
      </c>
      <c r="AC7" s="35">
        <f t="shared" si="27"/>
        <v>-3.054767908323754</v>
      </c>
      <c r="AD7" s="27"/>
      <c r="AE7" s="27"/>
      <c r="AF7">
        <v>1.87</v>
      </c>
      <c r="AG7">
        <v>2.04</v>
      </c>
      <c r="AH7" s="36"/>
      <c r="AI7" s="27"/>
      <c r="AJ7" t="s">
        <v>92</v>
      </c>
    </row>
    <row r="8" spans="1:36" ht="15" x14ac:dyDescent="0.25">
      <c r="A8">
        <v>1.67</v>
      </c>
      <c r="B8">
        <v>3.97</v>
      </c>
      <c r="C8">
        <v>5.56</v>
      </c>
      <c r="D8" s="20">
        <f t="shared" si="3"/>
        <v>3.0547679083237744E-2</v>
      </c>
      <c r="E8" s="17">
        <f>IF(OR($A8="",$B8="",$C8=""),"",A8*'MPTO_working_3-way'!$I7)</f>
        <v>1.721014624069007</v>
      </c>
      <c r="F8" s="21">
        <f>IF(OR($A8="",$B8="",$C8=""),"",B8*'MPTO_working_3-way'!$I7)</f>
        <v>4.0912742859604538</v>
      </c>
      <c r="G8" s="22">
        <f>IF(OR($A8="",$B8="",$C8=""),"",C8*'MPTO_working_3-way'!$I7)</f>
        <v>5.7298450957028013</v>
      </c>
      <c r="H8" s="17">
        <f>IF(OR($A8="",$B8="",$C8=""),"",'MPTO_working_3-way'!E7)</f>
        <v>1.6988894013821094</v>
      </c>
      <c r="I8" s="21">
        <f>IF(OR($A8="",$B8="",$C8=""),"",'MPTO_working_3-way'!F7)</f>
        <v>4.1372472347451952</v>
      </c>
      <c r="J8" s="22">
        <f>IF(OR($A8="",$B8="",$C8=""),"",'MPTO_working_3-way'!G7)</f>
        <v>5.893670333971377</v>
      </c>
      <c r="K8" s="17">
        <f>IF(OR($A8="",$B8="",$C8=""),"",'OddsRatio_working_3-way'!H7)</f>
        <v>1.7067286821605885</v>
      </c>
      <c r="L8" s="21">
        <f>IF(OR($A8="",$B8="",$C8=""),"",'OddsRatio_working_3-way'!I7)</f>
        <v>4.1328122179357436</v>
      </c>
      <c r="M8" s="22">
        <f>IF(OR($A8="",$B8="",$C8=""),"",'OddsRatio_working_3-way'!J7)</f>
        <v>5.8099743144063947</v>
      </c>
      <c r="N8" s="23">
        <f t="shared" si="16"/>
        <v>58.105258724396712</v>
      </c>
      <c r="O8" s="24">
        <f t="shared" si="17"/>
        <v>24.442262486081237</v>
      </c>
      <c r="P8" s="24">
        <f t="shared" si="18"/>
        <v>17.452478789522036</v>
      </c>
      <c r="Q8" t="s">
        <v>86</v>
      </c>
      <c r="R8" t="s">
        <v>70</v>
      </c>
      <c r="S8" s="48" t="s">
        <v>151</v>
      </c>
      <c r="T8" s="35">
        <v>100</v>
      </c>
      <c r="U8" s="35">
        <f t="shared" si="19"/>
        <v>60.629921259842511</v>
      </c>
      <c r="V8" s="35">
        <f t="shared" si="20"/>
        <v>71.428571428571431</v>
      </c>
      <c r="W8" s="35">
        <f t="shared" si="21"/>
        <v>64.664310954063609</v>
      </c>
      <c r="X8" s="35">
        <f t="shared" si="22"/>
        <v>63.90711761736496</v>
      </c>
      <c r="Y8" s="35">
        <f t="shared" si="23"/>
        <v>74.705767786093872</v>
      </c>
      <c r="Z8" s="35">
        <f t="shared" si="24"/>
        <v>67.941507311586051</v>
      </c>
      <c r="AA8" s="35">
        <f t="shared" si="25"/>
        <v>-3.277196357522449</v>
      </c>
      <c r="AB8" s="35">
        <f t="shared" si="26"/>
        <v>-3.2771963575224419</v>
      </c>
      <c r="AC8" s="35">
        <f t="shared" si="27"/>
        <v>-3.2771963575224419</v>
      </c>
      <c r="AF8">
        <v>1.87</v>
      </c>
      <c r="AG8">
        <v>2.04</v>
      </c>
      <c r="AJ8" t="s">
        <v>92</v>
      </c>
    </row>
    <row r="9" spans="1:36" ht="15" x14ac:dyDescent="0.25">
      <c r="A9">
        <v>2.54</v>
      </c>
      <c r="B9">
        <v>3.5</v>
      </c>
      <c r="C9">
        <v>2.83</v>
      </c>
      <c r="D9" s="20">
        <f t="shared" si="3"/>
        <v>3.2771963575224383E-2</v>
      </c>
      <c r="E9" s="17">
        <f>IF(OR($A9="",$B9="",$C9=""),"",A9*'MPTO_working_3-way'!$I8)</f>
        <v>2.6232407874810701</v>
      </c>
      <c r="F9" s="21">
        <f>IF(OR($A9="",$B9="",$C9=""),"",B9*'MPTO_working_3-way'!$I8)</f>
        <v>3.6147018725132853</v>
      </c>
      <c r="G9" s="22">
        <f>IF(OR($A9="",$B9="",$C9=""),"",C9*'MPTO_working_3-way'!$I8)</f>
        <v>2.9227446569178852</v>
      </c>
      <c r="H9" s="17">
        <f>IF(OR($A9="",$B9="",$C9=""),"",'MPTO_working_3-way'!E8)</f>
        <v>2.6124885342932798</v>
      </c>
      <c r="I9" s="21">
        <f>IF(OR($A9="",$B9="",$C9=""),"",'MPTO_working_3-way'!F8)</f>
        <v>3.6391386733911597</v>
      </c>
      <c r="J9" s="22">
        <f>IF(OR($A9="",$B9="",$C9=""),"",'MPTO_working_3-way'!G8)</f>
        <v>2.9202801261341431</v>
      </c>
      <c r="K9" s="17">
        <f>IF(OR($A9="",$B9="",$C9=""),"",'OddsRatio_working_3-way'!H8)</f>
        <v>2.6176580325240648</v>
      </c>
      <c r="L9" s="21">
        <f>IF(OR($A9="",$B9="",$C9=""),"",'OddsRatio_working_3-way'!I8)</f>
        <v>3.6260682346169877</v>
      </c>
      <c r="M9" s="22">
        <f>IF(OR($A9="",$B9="",$C9=""),"",'OddsRatio_working_3-way'!J8)</f>
        <v>2.9222819477396356</v>
      </c>
      <c r="N9" s="23">
        <f t="shared" si="16"/>
        <v>38.120785738477167</v>
      </c>
      <c r="O9" s="24">
        <f t="shared" si="17"/>
        <v>27.664798793066293</v>
      </c>
      <c r="P9" s="24">
        <f t="shared" si="18"/>
        <v>34.214415468456544</v>
      </c>
      <c r="Q9" t="s">
        <v>98</v>
      </c>
      <c r="R9" t="s">
        <v>99</v>
      </c>
      <c r="S9" s="48" t="s">
        <v>151</v>
      </c>
      <c r="T9" s="35">
        <v>100</v>
      </c>
      <c r="U9" s="35">
        <f t="shared" si="19"/>
        <v>77.528089887640448</v>
      </c>
      <c r="V9" s="35">
        <f t="shared" si="20"/>
        <v>72.527472527472526</v>
      </c>
      <c r="W9" s="35">
        <f t="shared" si="21"/>
        <v>46.524064171122987</v>
      </c>
      <c r="X9" s="35">
        <f t="shared" si="22"/>
        <v>80.948463301404459</v>
      </c>
      <c r="Y9" s="35">
        <f t="shared" si="23"/>
        <v>75.947845941236551</v>
      </c>
      <c r="Z9" s="35">
        <f t="shared" si="24"/>
        <v>49.944437584887019</v>
      </c>
      <c r="AA9" s="35">
        <f t="shared" si="25"/>
        <v>-3.4203734137640112</v>
      </c>
      <c r="AB9" s="35">
        <f t="shared" si="26"/>
        <v>-3.4203734137640254</v>
      </c>
      <c r="AC9" s="35">
        <f t="shared" si="27"/>
        <v>-3.4203734137640325</v>
      </c>
      <c r="AF9">
        <v>1.93</v>
      </c>
      <c r="AG9">
        <v>1.94</v>
      </c>
      <c r="AJ9" t="s">
        <v>147</v>
      </c>
    </row>
    <row r="10" spans="1:36" ht="15" x14ac:dyDescent="0.25">
      <c r="A10">
        <v>4.45</v>
      </c>
      <c r="B10">
        <v>3.64</v>
      </c>
      <c r="C10">
        <v>1.87</v>
      </c>
      <c r="D10" s="20">
        <f t="shared" si="3"/>
        <v>3.4203734137640218E-2</v>
      </c>
      <c r="E10" s="17">
        <f>IF(OR($A10="",$B10="",$C10=""),"",A10*'MPTO_working_3-way'!$I9)</f>
        <v>4.6022066169124995</v>
      </c>
      <c r="F10" s="21">
        <f>IF(OR($A10="",$B10="",$C10=""),"",B10*'MPTO_working_3-way'!$I9)</f>
        <v>3.7645015922610106</v>
      </c>
      <c r="G10" s="22">
        <f>IF(OR($A10="",$B10="",$C10=""),"",C10*'MPTO_working_3-way'!$I9)</f>
        <v>1.9339609828373874</v>
      </c>
      <c r="H10" s="17">
        <f>IF(OR($A10="",$B10="",$C10=""),"",'MPTO_working_3-way'!E9)</f>
        <v>4.6878400937663143</v>
      </c>
      <c r="I10" s="21">
        <f>IF(OR($A10="",$B10="",$C10=""),"",'MPTO_working_3-way'!F9)</f>
        <v>3.7976025201788994</v>
      </c>
      <c r="J10" s="22">
        <f>IF(OR($A10="",$B10="",$C10=""),"",'MPTO_working_3-way'!G9)</f>
        <v>1.9107375505593596</v>
      </c>
      <c r="K10" s="17">
        <f>IF(OR($A10="",$B10="",$C10=""),"",'OddsRatio_working_3-way'!H9)</f>
        <v>4.6464846181795219</v>
      </c>
      <c r="L10" s="21">
        <f>IF(OR($A10="",$B10="",$C10=""),"",'OddsRatio_working_3-way'!I9)</f>
        <v>3.7903534469547635</v>
      </c>
      <c r="M10" s="22">
        <f>IF(OR($A10="",$B10="",$C10=""),"",'OddsRatio_working_3-way'!J9)</f>
        <v>1.919548295019184</v>
      </c>
      <c r="N10" s="23">
        <f t="shared" si="16"/>
        <v>21.728707188528489</v>
      </c>
      <c r="O10" s="24">
        <f t="shared" si="17"/>
        <v>26.563941480481258</v>
      </c>
      <c r="P10" s="24">
        <f t="shared" si="18"/>
        <v>51.707351330990249</v>
      </c>
      <c r="Q10" t="s">
        <v>103</v>
      </c>
      <c r="R10" t="s">
        <v>93</v>
      </c>
      <c r="S10" s="48" t="s">
        <v>151</v>
      </c>
      <c r="T10" s="35">
        <v>100</v>
      </c>
      <c r="U10" s="35">
        <f t="shared" si="19"/>
        <v>44.134078212290497</v>
      </c>
      <c r="V10" s="35">
        <f t="shared" si="20"/>
        <v>73.045822102425873</v>
      </c>
      <c r="W10" s="35">
        <f t="shared" si="21"/>
        <v>79.296066252587991</v>
      </c>
      <c r="X10" s="35">
        <f t="shared" si="22"/>
        <v>47.658111644986128</v>
      </c>
      <c r="Y10" s="35">
        <f t="shared" si="23"/>
        <v>76.569855535121505</v>
      </c>
      <c r="Z10" s="35">
        <f t="shared" si="24"/>
        <v>82.820099685283608</v>
      </c>
      <c r="AA10" s="35">
        <f t="shared" si="25"/>
        <v>-3.5240334326956315</v>
      </c>
      <c r="AB10" s="35">
        <f t="shared" si="26"/>
        <v>-3.5240334326956315</v>
      </c>
      <c r="AC10" s="35">
        <f t="shared" si="27"/>
        <v>-3.5240334326956173</v>
      </c>
      <c r="AF10">
        <v>1.96</v>
      </c>
      <c r="AG10">
        <v>1.91</v>
      </c>
      <c r="AJ10" t="s">
        <v>147</v>
      </c>
    </row>
    <row r="11" spans="1:36" ht="15" x14ac:dyDescent="0.25">
      <c r="A11">
        <v>1.79</v>
      </c>
      <c r="B11">
        <v>3.71</v>
      </c>
      <c r="C11">
        <v>4.83</v>
      </c>
      <c r="D11" s="20">
        <f t="shared" si="3"/>
        <v>3.524033432695628E-2</v>
      </c>
      <c r="E11" s="17">
        <f>IF(OR($A11="",$B11="",$C11=""),"",A11*'MPTO_working_3-way'!$I10)</f>
        <v>1.8530801984452518</v>
      </c>
      <c r="F11" s="21">
        <f>IF(OR($A11="",$B11="",$C11=""),"",B11*'MPTO_working_3-way'!$I10)</f>
        <v>3.8407416403530079</v>
      </c>
      <c r="G11" s="22">
        <f>IF(OR($A11="",$B11="",$C11=""),"",C11*'MPTO_working_3-way'!$I10)</f>
        <v>5.0002108147991988</v>
      </c>
      <c r="H11" s="17">
        <f>IF(OR($A11="",$B11="",$C11=""),"",'MPTO_working_3-way'!E10)</f>
        <v>1.8284462507819337</v>
      </c>
      <c r="I11" s="21">
        <f>IF(OR($A11="",$B11="",$C11=""),"",'MPTO_working_3-way'!F10)</f>
        <v>3.8790511710382662</v>
      </c>
      <c r="J11" s="22">
        <f>IF(OR($A11="",$B11="",$C11=""),"",'MPTO_working_3-way'!G10)</f>
        <v>5.1205227851529136</v>
      </c>
      <c r="K11" s="17">
        <f>IF(OR($A11="",$B11="",$C11=""),"",'OddsRatio_working_3-way'!H10)</f>
        <v>1.8375512472090592</v>
      </c>
      <c r="L11" s="21">
        <f>IF(OR($A11="",$B11="",$C11=""),"",'OddsRatio_working_3-way'!I10)</f>
        <v>3.8731188353627228</v>
      </c>
      <c r="M11" s="22">
        <f>IF(OR($A11="",$B11="",$C11=""),"",'OddsRatio_working_3-way'!J10)</f>
        <v>5.0605332617856913</v>
      </c>
      <c r="N11" s="23">
        <f t="shared" si="16"/>
        <v>53.96420515631258</v>
      </c>
      <c r="O11" s="24">
        <f t="shared" si="17"/>
        <v>26.03663806733141</v>
      </c>
      <c r="P11" s="24">
        <f t="shared" si="18"/>
        <v>19.99915677635601</v>
      </c>
      <c r="Q11" t="s">
        <v>104</v>
      </c>
      <c r="R11" t="s">
        <v>101</v>
      </c>
      <c r="S11" s="48" t="s">
        <v>151</v>
      </c>
      <c r="T11" s="35">
        <v>100</v>
      </c>
      <c r="U11" s="35">
        <f t="shared" si="19"/>
        <v>56.331877729257641</v>
      </c>
      <c r="V11" s="35">
        <f t="shared" si="20"/>
        <v>71.014492753623188</v>
      </c>
      <c r="W11" s="35">
        <f t="shared" si="21"/>
        <v>69.325153374233125</v>
      </c>
      <c r="X11" s="35">
        <f t="shared" si="22"/>
        <v>59.660353872143681</v>
      </c>
      <c r="Y11" s="35">
        <f t="shared" si="23"/>
        <v>74.342968896509234</v>
      </c>
      <c r="Z11" s="35">
        <f t="shared" si="24"/>
        <v>72.653629517119185</v>
      </c>
      <c r="AA11" s="35">
        <f t="shared" si="25"/>
        <v>-3.3284761428860392</v>
      </c>
      <c r="AB11" s="35">
        <f t="shared" si="26"/>
        <v>-3.3284761428860463</v>
      </c>
      <c r="AC11" s="35">
        <f t="shared" si="27"/>
        <v>-3.3284761428860605</v>
      </c>
      <c r="AF11">
        <v>2</v>
      </c>
      <c r="AG11">
        <v>1.87</v>
      </c>
      <c r="AJ11" t="s">
        <v>147</v>
      </c>
    </row>
    <row r="12" spans="1:36" ht="15" x14ac:dyDescent="0.25">
      <c r="A12">
        <v>2.29</v>
      </c>
      <c r="B12">
        <v>3.45</v>
      </c>
      <c r="C12">
        <v>3.26</v>
      </c>
      <c r="D12" s="20">
        <f t="shared" si="3"/>
        <v>3.3284761428860499E-2</v>
      </c>
      <c r="E12" s="17">
        <f>IF(OR($A12="",$B12="",$C12=""),"",A12*'MPTO_working_3-way'!$I11)</f>
        <v>2.3662221036720905</v>
      </c>
      <c r="F12" s="21">
        <f>IF(OR($A12="",$B12="",$C12=""),"",B12*'MPTO_working_3-way'!$I11)</f>
        <v>3.564832426929569</v>
      </c>
      <c r="G12" s="22">
        <f>IF(OR($A12="",$B12="",$C12=""),"",C12*'MPTO_working_3-way'!$I11)</f>
        <v>3.3685083222580849</v>
      </c>
      <c r="H12" s="17">
        <f>IF(OR($A12="",$B12="",$C12=""),"",'MPTO_working_3-way'!E11)</f>
        <v>2.3496996843119686</v>
      </c>
      <c r="I12" s="21">
        <f>IF(OR($A12="",$B12="",$C12=""),"",'MPTO_working_3-way'!F11)</f>
        <v>3.5873132973643549</v>
      </c>
      <c r="J12" s="22">
        <f>IF(OR($A12="",$B12="",$C12=""),"",'MPTO_working_3-way'!G11)</f>
        <v>3.3823372466482784</v>
      </c>
      <c r="K12" s="17">
        <f>IF(OR($A12="",$B12="",$C12=""),"",'OddsRatio_working_3-way'!H11)</f>
        <v>2.356792855942595</v>
      </c>
      <c r="L12" s="21">
        <f>IF(OR($A12="",$B12="",$C12=""),"",'OddsRatio_working_3-way'!I11)</f>
        <v>3.5768546488832222</v>
      </c>
      <c r="M12" s="22">
        <f>IF(OR($A12="",$B12="",$C12=""),"",'OddsRatio_working_3-way'!J11)</f>
        <v>3.3770169414188089</v>
      </c>
      <c r="N12" s="23">
        <f t="shared" si="16"/>
        <v>42.261459668055714</v>
      </c>
      <c r="O12" s="24">
        <f t="shared" si="17"/>
        <v>28.051809460825382</v>
      </c>
      <c r="P12" s="24">
        <f t="shared" si="18"/>
        <v>29.686730871118893</v>
      </c>
      <c r="Q12" t="s">
        <v>102</v>
      </c>
      <c r="R12" t="s">
        <v>100</v>
      </c>
      <c r="S12" s="48" t="s">
        <v>151</v>
      </c>
      <c r="T12" s="35">
        <v>100</v>
      </c>
      <c r="U12" s="35">
        <f t="shared" si="19"/>
        <v>48.979591836734699</v>
      </c>
      <c r="V12" s="35">
        <f t="shared" si="20"/>
        <v>70.326409495548958</v>
      </c>
      <c r="W12" s="35">
        <f t="shared" si="21"/>
        <v>77.168949771689498</v>
      </c>
      <c r="X12" s="35">
        <f t="shared" si="22"/>
        <v>52.504640732761544</v>
      </c>
      <c r="Y12" s="35">
        <f t="shared" si="23"/>
        <v>73.851458391575804</v>
      </c>
      <c r="Z12" s="35">
        <f t="shared" si="24"/>
        <v>80.693998667716343</v>
      </c>
      <c r="AA12" s="35">
        <f t="shared" si="25"/>
        <v>-3.5250488960268456</v>
      </c>
      <c r="AB12" s="35">
        <f t="shared" si="26"/>
        <v>-3.5250488960268456</v>
      </c>
      <c r="AC12" s="35">
        <f t="shared" si="27"/>
        <v>-3.5250488960268456</v>
      </c>
      <c r="AF12">
        <v>1.97</v>
      </c>
      <c r="AG12">
        <v>1.9</v>
      </c>
      <c r="AJ12" t="s">
        <v>147</v>
      </c>
    </row>
    <row r="13" spans="1:36" ht="15" x14ac:dyDescent="0.25">
      <c r="A13">
        <v>1.96</v>
      </c>
      <c r="B13">
        <v>3.37</v>
      </c>
      <c r="C13">
        <v>4.38</v>
      </c>
      <c r="D13" s="20">
        <f t="shared" si="3"/>
        <v>3.52504889602685E-2</v>
      </c>
      <c r="E13" s="17">
        <f>IF(OR($A13="",$B13="",$C13=""),"",A13*'MPTO_working_3-way'!$I12)</f>
        <v>2.0290909583621262</v>
      </c>
      <c r="F13" s="21">
        <f>IF(OR($A13="",$B13="",$C13=""),"",B13*'MPTO_working_3-way'!$I12)</f>
        <v>3.4887941477961051</v>
      </c>
      <c r="G13" s="22">
        <f>IF(OR($A13="",$B13="",$C13=""),"",C13*'MPTO_working_3-way'!$I12)</f>
        <v>4.5343971416459761</v>
      </c>
      <c r="H13" s="17">
        <f>IF(OR($A13="",$B13="",$C13=""),"",'MPTO_working_3-way'!E12)</f>
        <v>2.0062035076714944</v>
      </c>
      <c r="I13" s="21">
        <f>IF(OR($A13="",$B13="",$C13=""),"",'MPTO_working_3-way'!F12)</f>
        <v>3.5089474749840064</v>
      </c>
      <c r="J13" s="22">
        <f>IF(OR($A13="",$B13="",$C13=""),"",'MPTO_working_3-way'!G12)</f>
        <v>4.6176506891761218</v>
      </c>
      <c r="K13" s="17">
        <f>IF(OR($A13="",$B13="",$C13=""),"",'OddsRatio_working_3-way'!H12)</f>
        <v>2.015268121046041</v>
      </c>
      <c r="L13" s="21">
        <f>IF(OR($A13="",$B13="",$C13=""),"",'OddsRatio_working_3-way'!I12)</f>
        <v>3.5064431738324147</v>
      </c>
      <c r="M13" s="22">
        <f>IF(OR($A13="",$B13="",$C13=""),"",'OddsRatio_working_3-way'!J12)</f>
        <v>4.5745898428496021</v>
      </c>
      <c r="N13" s="23">
        <f t="shared" si="16"/>
        <v>49.283152925150084</v>
      </c>
      <c r="O13" s="24">
        <f t="shared" si="17"/>
        <v>28.663198733915181</v>
      </c>
      <c r="P13" s="24">
        <f t="shared" si="18"/>
        <v>22.053648340934739</v>
      </c>
      <c r="Q13" t="s">
        <v>105</v>
      </c>
      <c r="R13" t="s">
        <v>107</v>
      </c>
      <c r="S13" s="48" t="s">
        <v>151</v>
      </c>
      <c r="T13" s="35">
        <v>100</v>
      </c>
      <c r="U13" s="35">
        <f t="shared" si="19"/>
        <v>65.397923875432525</v>
      </c>
      <c r="V13" s="35">
        <f t="shared" si="20"/>
        <v>69.230769230769241</v>
      </c>
      <c r="W13" s="35">
        <f t="shared" si="21"/>
        <v>62.121212121212118</v>
      </c>
      <c r="X13" s="35">
        <f t="shared" si="22"/>
        <v>68.648018648018649</v>
      </c>
      <c r="Y13" s="35">
        <f t="shared" si="23"/>
        <v>72.48086400335535</v>
      </c>
      <c r="Z13" s="35">
        <f t="shared" si="24"/>
        <v>65.371306893798248</v>
      </c>
      <c r="AA13" s="35">
        <f t="shared" si="25"/>
        <v>-3.2500947725861238</v>
      </c>
      <c r="AB13" s="35">
        <f t="shared" si="26"/>
        <v>-3.2500947725861096</v>
      </c>
      <c r="AC13" s="35">
        <f t="shared" si="27"/>
        <v>-3.2500947725861309</v>
      </c>
      <c r="AF13">
        <v>2.29</v>
      </c>
      <c r="AG13">
        <v>1.66</v>
      </c>
      <c r="AJ13" t="s">
        <v>150</v>
      </c>
    </row>
    <row r="14" spans="1:36" ht="15" x14ac:dyDescent="0.25">
      <c r="A14">
        <v>2.89</v>
      </c>
      <c r="B14">
        <v>3.25</v>
      </c>
      <c r="C14">
        <v>2.64</v>
      </c>
      <c r="D14" s="20">
        <f t="shared" si="3"/>
        <v>3.2500947725861096E-2</v>
      </c>
      <c r="E14" s="17">
        <f>IF(OR($A14="",$B14="",$C14=""),"",A14*'MPTO_working_3-way'!$I13)</f>
        <v>2.9839277389277385</v>
      </c>
      <c r="F14" s="21">
        <f>IF(OR($A14="",$B14="",$C14=""),"",B14*'MPTO_working_3-way'!$I13)</f>
        <v>3.3556280801090486</v>
      </c>
      <c r="G14" s="22">
        <f>IF(OR($A14="",$B14="",$C14=""),"",C14*'MPTO_working_3-way'!$I13)</f>
        <v>2.7258025019962733</v>
      </c>
      <c r="H14" s="17">
        <f>IF(OR($A14="",$B14="",$C14=""),"",'MPTO_working_3-way'!E13)</f>
        <v>2.9834082641843893</v>
      </c>
      <c r="I14" s="21">
        <f>IF(OR($A14="",$B14="",$C14=""),"",'MPTO_working_3-way'!F13)</f>
        <v>3.3686064783158005</v>
      </c>
      <c r="J14" s="22">
        <f>IF(OR($A14="",$B14="",$C14=""),"",'MPTO_working_3-way'!G13)</f>
        <v>2.7177293252860624</v>
      </c>
      <c r="K14" s="17">
        <f>IF(OR($A14="",$B14="",$C14=""),"",'OddsRatio_working_3-way'!H13)</f>
        <v>2.9840196037605526</v>
      </c>
      <c r="L14" s="21">
        <f>IF(OR($A14="",$B14="",$C14=""),"",'OddsRatio_working_3-way'!I13)</f>
        <v>3.3619280997149437</v>
      </c>
      <c r="M14" s="22">
        <f>IF(OR($A14="",$B14="",$C14=""),"",'OddsRatio_working_3-way'!J13)</f>
        <v>2.7215831482366704</v>
      </c>
      <c r="N14" s="23">
        <f t="shared" si="16"/>
        <v>33.512875896899089</v>
      </c>
      <c r="O14" s="24">
        <f t="shared" si="17"/>
        <v>29.800680412934881</v>
      </c>
      <c r="P14" s="24">
        <f t="shared" si="18"/>
        <v>36.686443690166051</v>
      </c>
      <c r="Q14" t="s">
        <v>106</v>
      </c>
      <c r="R14" t="s">
        <v>108</v>
      </c>
      <c r="S14" s="48" t="s">
        <v>151</v>
      </c>
      <c r="T14" s="35">
        <v>100</v>
      </c>
      <c r="U14" s="35">
        <f t="shared" si="19"/>
        <v>47.643979057591622</v>
      </c>
      <c r="V14" s="35">
        <f t="shared" si="20"/>
        <v>73.821989528795811</v>
      </c>
      <c r="W14" s="35">
        <f t="shared" si="21"/>
        <v>73.890339425587456</v>
      </c>
      <c r="X14" s="35">
        <f t="shared" si="22"/>
        <v>52.287671045616712</v>
      </c>
      <c r="Y14" s="35">
        <f t="shared" si="23"/>
        <v>78.465681516820908</v>
      </c>
      <c r="Z14" s="35">
        <f t="shared" si="24"/>
        <v>78.534031413612567</v>
      </c>
      <c r="AA14" s="35">
        <f t="shared" si="25"/>
        <v>-4.6436919880250898</v>
      </c>
      <c r="AB14" s="35">
        <f t="shared" si="26"/>
        <v>-4.6436919880250969</v>
      </c>
      <c r="AC14" s="35">
        <f t="shared" si="27"/>
        <v>-4.6436919880251111</v>
      </c>
      <c r="AF14">
        <v>2.31</v>
      </c>
      <c r="AG14">
        <v>1.65</v>
      </c>
      <c r="AJ14" t="s">
        <v>150</v>
      </c>
    </row>
    <row r="15" spans="1:36" ht="15" x14ac:dyDescent="0.25">
      <c r="A15">
        <v>1.91</v>
      </c>
      <c r="B15">
        <v>3.82</v>
      </c>
      <c r="C15">
        <v>3.83</v>
      </c>
      <c r="D15" s="20">
        <f t="shared" si="3"/>
        <v>4.6436919880251004E-2</v>
      </c>
      <c r="E15" s="17">
        <f>IF(OR($A15="",$B15="",$C15=""),"",A15*'MPTO_working_3-way'!$I14)</f>
        <v>1.9986945169712793</v>
      </c>
      <c r="F15" s="21">
        <f>IF(OR($A15="",$B15="",$C15=""),"",B15*'MPTO_working_3-way'!$I14)</f>
        <v>3.9973890339425586</v>
      </c>
      <c r="G15" s="22">
        <f>IF(OR($A15="",$B15="",$C15=""),"",C15*'MPTO_working_3-way'!$I14)</f>
        <v>4.0078534031413611</v>
      </c>
      <c r="H15" s="17">
        <f>IF(OR($A15="",$B15="",$C15=""),"",'MPTO_working_3-way'!E14)</f>
        <v>1.9681891967032277</v>
      </c>
      <c r="I15" s="21">
        <f>IF(OR($A15="",$B15="",$C15=""),"",'MPTO_working_3-way'!F14)</f>
        <v>4.0600706713780914</v>
      </c>
      <c r="J15" s="22">
        <f>IF(OR($A15="",$B15="",$C15=""),"",'MPTO_working_3-way'!G14)</f>
        <v>4.0713689405042395</v>
      </c>
      <c r="K15" s="17">
        <f>IF(OR($A15="",$B15="",$C15=""),"",'OddsRatio_working_3-way'!H14)</f>
        <v>1.9797138882913776</v>
      </c>
      <c r="L15" s="21">
        <f>IF(OR($A15="",$B15="",$C15=""),"",'OddsRatio_working_3-way'!I14)</f>
        <v>4.036036445034819</v>
      </c>
      <c r="M15" s="22">
        <f>IF(OR($A15="",$B15="",$C15=""),"",'OddsRatio_working_3-way'!J14)</f>
        <v>4.046802531719341</v>
      </c>
      <c r="N15" s="23">
        <f t="shared" si="16"/>
        <v>50.032658393207051</v>
      </c>
      <c r="O15" s="24">
        <f t="shared" si="17"/>
        <v>25.016329196603525</v>
      </c>
      <c r="P15" s="24">
        <f t="shared" si="18"/>
        <v>24.951012410189417</v>
      </c>
      <c r="Q15" t="s">
        <v>126</v>
      </c>
      <c r="R15" t="s">
        <v>116</v>
      </c>
      <c r="S15" s="48" t="s">
        <v>151</v>
      </c>
      <c r="T15" s="35">
        <v>100</v>
      </c>
      <c r="U15" s="35">
        <f t="shared" si="19"/>
        <v>71.014492753623188</v>
      </c>
      <c r="V15" s="35">
        <f t="shared" si="20"/>
        <v>73.045822102425873</v>
      </c>
      <c r="W15" s="35">
        <f t="shared" si="21"/>
        <v>51.456310679611654</v>
      </c>
      <c r="X15" s="35">
        <f t="shared" si="22"/>
        <v>75.497867217962479</v>
      </c>
      <c r="Y15" s="35">
        <f t="shared" si="23"/>
        <v>77.529196566765151</v>
      </c>
      <c r="Z15" s="35">
        <f t="shared" si="24"/>
        <v>55.939685143950932</v>
      </c>
      <c r="AA15" s="35">
        <f t="shared" si="25"/>
        <v>-4.4833744643392919</v>
      </c>
      <c r="AB15" s="35">
        <f t="shared" si="26"/>
        <v>-4.4833744643392777</v>
      </c>
      <c r="AC15" s="35">
        <f t="shared" si="27"/>
        <v>-4.4833744643392777</v>
      </c>
      <c r="AF15">
        <v>1.66</v>
      </c>
      <c r="AG15">
        <v>2.2400000000000002</v>
      </c>
      <c r="AJ15" t="s">
        <v>148</v>
      </c>
    </row>
    <row r="16" spans="1:36" ht="15" x14ac:dyDescent="0.25">
      <c r="A16">
        <v>3.45</v>
      </c>
      <c r="B16">
        <v>3.71</v>
      </c>
      <c r="C16">
        <v>2.06</v>
      </c>
      <c r="D16" s="20">
        <f t="shared" si="3"/>
        <v>4.4833744643392848E-2</v>
      </c>
      <c r="E16" s="17">
        <f>IF(OR($A16="",$B16="",$C16=""),"",A16*'MPTO_working_3-way'!$I15)</f>
        <v>3.6046764190197056</v>
      </c>
      <c r="F16" s="21">
        <f>IF(OR($A16="",$B16="",$C16=""),"",B16*'MPTO_working_3-way'!$I15)</f>
        <v>3.8763331926269875</v>
      </c>
      <c r="G16" s="22">
        <f>IF(OR($A16="",$B16="",$C16=""),"",C16*'MPTO_working_3-way'!$I15)</f>
        <v>2.1523575139653892</v>
      </c>
      <c r="H16" s="17">
        <f>IF(OR($A16="",$B16="",$C16=""),"",'MPTO_working_3-way'!E15)</f>
        <v>3.6375476129270798</v>
      </c>
      <c r="I16" s="21">
        <f>IF(OR($A16="",$B16="",$C16=""),"",'MPTO_working_3-way'!F15)</f>
        <v>3.9277730081181317</v>
      </c>
      <c r="J16" s="22">
        <f>IF(OR($A16="",$B16="",$C16=""),"",'MPTO_working_3-way'!G15)</f>
        <v>2.1254332434893568</v>
      </c>
      <c r="K16" s="17">
        <f>IF(OR($A16="",$B16="",$C16=""),"",'OddsRatio_working_3-way'!H15)</f>
        <v>3.6260890407697235</v>
      </c>
      <c r="L16" s="21">
        <f>IF(OR($A16="",$B16="",$C16=""),"",'OddsRatio_working_3-way'!I15)</f>
        <v>3.9047760410146748</v>
      </c>
      <c r="M16" s="22">
        <f>IF(OR($A16="",$B16="",$C16=""),"",'OddsRatio_working_3-way'!J15)</f>
        <v>2.1361854625371053</v>
      </c>
      <c r="N16" s="23">
        <f t="shared" si="16"/>
        <v>27.741741109509928</v>
      </c>
      <c r="O16" s="24">
        <f t="shared" si="17"/>
        <v>25.797575964369074</v>
      </c>
      <c r="P16" s="24">
        <f t="shared" si="18"/>
        <v>46.460682926121002</v>
      </c>
      <c r="Q16" t="s">
        <v>110</v>
      </c>
      <c r="R16" t="s">
        <v>123</v>
      </c>
      <c r="S16" s="48" t="s">
        <v>151</v>
      </c>
      <c r="T16" s="35">
        <v>100</v>
      </c>
      <c r="U16" s="35">
        <f t="shared" si="19"/>
        <v>33.333333333333329</v>
      </c>
      <c r="V16" s="35">
        <f t="shared" si="20"/>
        <v>79.079497907949786</v>
      </c>
      <c r="W16" s="35">
        <f t="shared" si="21"/>
        <v>82.817869415807564</v>
      </c>
      <c r="X16" s="35">
        <f t="shared" si="22"/>
        <v>38.102632676242649</v>
      </c>
      <c r="Y16" s="35">
        <f t="shared" si="23"/>
        <v>83.848797250859093</v>
      </c>
      <c r="Z16" s="35">
        <f t="shared" si="24"/>
        <v>87.587168758716871</v>
      </c>
      <c r="AA16" s="35">
        <f t="shared" si="25"/>
        <v>-4.7692993429093207</v>
      </c>
      <c r="AB16" s="35">
        <f t="shared" si="26"/>
        <v>-4.7692993429093065</v>
      </c>
      <c r="AC16" s="35">
        <f t="shared" si="27"/>
        <v>-4.7692993429093065</v>
      </c>
      <c r="AF16">
        <v>1.72</v>
      </c>
      <c r="AG16">
        <v>2.15</v>
      </c>
      <c r="AJ16" t="s">
        <v>148</v>
      </c>
    </row>
    <row r="17" spans="1:36" ht="15" x14ac:dyDescent="0.25">
      <c r="A17">
        <v>1.5</v>
      </c>
      <c r="B17">
        <v>4.78</v>
      </c>
      <c r="C17">
        <v>5.82</v>
      </c>
      <c r="D17" s="20">
        <f t="shared" si="3"/>
        <v>4.7692993429093056E-2</v>
      </c>
      <c r="E17" s="17">
        <f>IF(OR($A17="",$B17="",$C17=""),"",A17*'MPTO_working_3-way'!$I16)</f>
        <v>1.5715394901436395</v>
      </c>
      <c r="F17" s="21">
        <f>IF(OR($A17="",$B17="",$C17=""),"",B17*'MPTO_working_3-way'!$I16)</f>
        <v>5.0079725085910649</v>
      </c>
      <c r="G17" s="22">
        <f>IF(OR($A17="",$B17="",$C17=""),"",C17*'MPTO_working_3-way'!$I16)</f>
        <v>6.0975732217573215</v>
      </c>
      <c r="H17" s="17">
        <f>IF(OR($A17="",$B17="",$C17=""),"",'MPTO_working_3-way'!E16)</f>
        <v>1.5366435657418931</v>
      </c>
      <c r="I17" s="21">
        <f>IF(OR($A17="",$B17="",$C17=""),"",'MPTO_working_3-way'!F16)</f>
        <v>5.1731088686683346</v>
      </c>
      <c r="J17" s="22">
        <f>IF(OR($A17="",$B17="",$C17=""),"",'MPTO_working_3-way'!G16)</f>
        <v>6.4133956290535759</v>
      </c>
      <c r="K17" s="17">
        <f>IF(OR($A17="",$B17="",$C17=""),"",'OddsRatio_working_3-way'!H16)</f>
        <v>1.54758339766581</v>
      </c>
      <c r="L17" s="21">
        <f>IF(OR($A17="",$B17="",$C17=""),"",'OddsRatio_working_3-way'!I16)</f>
        <v>5.1397304863535256</v>
      </c>
      <c r="M17" s="22">
        <f>IF(OR($A17="",$B17="",$C17=""),"",'OddsRatio_working_3-way'!J16)</f>
        <v>6.278703953498411</v>
      </c>
      <c r="N17" s="23">
        <f t="shared" si="16"/>
        <v>63.631872203771309</v>
      </c>
      <c r="O17" s="24">
        <f t="shared" si="17"/>
        <v>19.968160733401039</v>
      </c>
      <c r="P17" s="24">
        <f t="shared" si="18"/>
        <v>16.39996706282766</v>
      </c>
      <c r="Q17" t="s">
        <v>113</v>
      </c>
      <c r="R17" t="s">
        <v>117</v>
      </c>
      <c r="S17" s="48" t="s">
        <v>151</v>
      </c>
      <c r="T17" s="35">
        <v>100</v>
      </c>
      <c r="U17" s="35">
        <f t="shared" si="19"/>
        <v>45.652173913043477</v>
      </c>
      <c r="V17" s="35">
        <f t="shared" si="20"/>
        <v>73.333333333333329</v>
      </c>
      <c r="W17" s="35">
        <f t="shared" si="21"/>
        <v>76.24703087885986</v>
      </c>
      <c r="X17" s="35">
        <f t="shared" si="22"/>
        <v>50.419635787806818</v>
      </c>
      <c r="Y17" s="35">
        <f t="shared" si="23"/>
        <v>78.100795208096656</v>
      </c>
      <c r="Z17" s="35">
        <f t="shared" si="24"/>
        <v>81.014492753623173</v>
      </c>
      <c r="AA17" s="35">
        <f t="shared" si="25"/>
        <v>-4.7674618747633417</v>
      </c>
      <c r="AB17" s="35">
        <f t="shared" si="26"/>
        <v>-4.7674618747633275</v>
      </c>
      <c r="AC17" s="35">
        <f t="shared" si="27"/>
        <v>-4.7674618747633133</v>
      </c>
      <c r="AF17">
        <v>1.58</v>
      </c>
      <c r="AG17">
        <v>2.41</v>
      </c>
      <c r="AJ17" t="s">
        <v>148</v>
      </c>
    </row>
    <row r="18" spans="1:36" ht="15" x14ac:dyDescent="0.25">
      <c r="A18">
        <v>1.84</v>
      </c>
      <c r="B18">
        <v>3.75</v>
      </c>
      <c r="C18">
        <v>4.21</v>
      </c>
      <c r="D18" s="20">
        <f t="shared" si="3"/>
        <v>4.7674618747633346E-2</v>
      </c>
      <c r="E18" s="17">
        <f>IF(OR($A18="",$B18="",$C18=""),"",A18*'MPTO_working_3-way'!$I17)</f>
        <v>1.9277212984956453</v>
      </c>
      <c r="F18" s="21">
        <f>IF(OR($A18="",$B18="",$C18=""),"",B18*'MPTO_working_3-way'!$I17)</f>
        <v>3.928779820303625</v>
      </c>
      <c r="G18" s="22">
        <f>IF(OR($A18="",$B18="",$C18=""),"",C18*'MPTO_working_3-way'!$I17)</f>
        <v>4.4107101449275365</v>
      </c>
      <c r="H18" s="17">
        <f>IF(OR($A18="",$B18="",$C18=""),"",'MPTO_working_3-way'!E17)</f>
        <v>1.8954229885857463</v>
      </c>
      <c r="I18" s="21">
        <f>IF(OR($A18="",$B18="",$C18=""),"",'MPTO_working_3-way'!F17)</f>
        <v>3.9876363004077002</v>
      </c>
      <c r="J18" s="22">
        <f>IF(OR($A18="",$B18="",$C18=""),"",'MPTO_working_3-way'!G17)</f>
        <v>4.511858597677465</v>
      </c>
      <c r="K18" s="17">
        <f>IF(OR($A18="",$B18="",$C18=""),"",'OddsRatio_working_3-way'!H17)</f>
        <v>1.907336392129289</v>
      </c>
      <c r="L18" s="21">
        <f>IF(OR($A18="",$B18="",$C18=""),"",'OddsRatio_working_3-way'!I17)</f>
        <v>3.9704465218518386</v>
      </c>
      <c r="M18" s="22">
        <f>IF(OR($A18="",$B18="",$C18=""),"",'OddsRatio_working_3-way'!J17)</f>
        <v>4.4673212127797841</v>
      </c>
      <c r="N18" s="23">
        <f t="shared" si="16"/>
        <v>51.87471865255521</v>
      </c>
      <c r="O18" s="24">
        <f t="shared" si="17"/>
        <v>25.453195285520426</v>
      </c>
      <c r="P18" s="24">
        <f t="shared" si="18"/>
        <v>22.672086061924364</v>
      </c>
      <c r="Q18" t="s">
        <v>122</v>
      </c>
      <c r="R18" t="s">
        <v>124</v>
      </c>
      <c r="S18" s="48" t="s">
        <v>151</v>
      </c>
      <c r="T18" s="35">
        <v>100</v>
      </c>
      <c r="U18" s="35">
        <f t="shared" si="19"/>
        <v>50.980392156862742</v>
      </c>
      <c r="V18" s="35">
        <f t="shared" si="20"/>
        <v>73.40425531914893</v>
      </c>
      <c r="W18" s="35">
        <f t="shared" si="21"/>
        <v>71.098265895953759</v>
      </c>
      <c r="X18" s="35">
        <f t="shared" si="22"/>
        <v>55.497478784897304</v>
      </c>
      <c r="Y18" s="35">
        <f t="shared" si="23"/>
        <v>77.921341947183492</v>
      </c>
      <c r="Z18" s="35">
        <f t="shared" si="24"/>
        <v>75.615352523988321</v>
      </c>
      <c r="AA18" s="35">
        <f t="shared" si="25"/>
        <v>-4.5170866280345621</v>
      </c>
      <c r="AB18" s="35">
        <f t="shared" si="26"/>
        <v>-4.5170866280345621</v>
      </c>
      <c r="AC18" s="35">
        <f t="shared" si="27"/>
        <v>-4.5170866280345621</v>
      </c>
      <c r="AF18">
        <v>1.88</v>
      </c>
      <c r="AG18">
        <v>1.95</v>
      </c>
      <c r="AJ18" t="s">
        <v>148</v>
      </c>
    </row>
    <row r="19" spans="1:36" ht="15" x14ac:dyDescent="0.25">
      <c r="A19">
        <v>2.04</v>
      </c>
      <c r="B19">
        <v>3.76</v>
      </c>
      <c r="C19">
        <v>3.46</v>
      </c>
      <c r="D19" s="20">
        <f t="shared" si="3"/>
        <v>4.5170866280345612E-2</v>
      </c>
      <c r="E19" s="17">
        <f>IF(OR($A19="",$B19="",$C19=""),"",A19*'MPTO_working_3-way'!$I18)</f>
        <v>2.1321485672119049</v>
      </c>
      <c r="F19" s="21">
        <f>IF(OR($A19="",$B19="",$C19=""),"",B19*'MPTO_working_3-way'!$I18)</f>
        <v>3.9298424572140993</v>
      </c>
      <c r="G19" s="22">
        <f>IF(OR($A19="",$B19="",$C19=""),"",C19*'MPTO_working_3-way'!$I18)</f>
        <v>3.6162911973299958</v>
      </c>
      <c r="H19" s="17">
        <f>IF(OR($A19="",$B19="",$C19=""),"",'MPTO_working_3-way'!E18)</f>
        <v>2.1046467267868789</v>
      </c>
      <c r="I19" s="21">
        <f>IF(OR($A19="",$B19="",$C19=""),"",'MPTO_working_3-way'!F18)</f>
        <v>3.9856438482560206</v>
      </c>
      <c r="J19" s="22">
        <f>IF(OR($A19="",$B19="",$C19=""),"",'MPTO_working_3-way'!G18)</f>
        <v>3.6501627699200596</v>
      </c>
      <c r="K19" s="17">
        <f>IF(OR($A19="",$B19="",$C19=""),"",'OddsRatio_working_3-way'!H18)</f>
        <v>2.1155620334809782</v>
      </c>
      <c r="L19" s="21">
        <f>IF(OR($A19="",$B19="",$C19=""),"",'OddsRatio_working_3-way'!I18)</f>
        <v>3.9605300119302869</v>
      </c>
      <c r="M19" s="22">
        <f>IF(OR($A19="",$B19="",$C19=""),"",'OddsRatio_working_3-way'!J18)</f>
        <v>3.6387332715030816</v>
      </c>
      <c r="N19" s="23">
        <f t="shared" si="16"/>
        <v>46.901046924119633</v>
      </c>
      <c r="O19" s="24">
        <f t="shared" si="17"/>
        <v>25.44631269287342</v>
      </c>
      <c r="P19" s="24">
        <f t="shared" si="18"/>
        <v>27.65264038300695</v>
      </c>
      <c r="Q19" t="s">
        <v>119</v>
      </c>
      <c r="R19" t="s">
        <v>115</v>
      </c>
      <c r="S19" s="48" t="s">
        <v>151</v>
      </c>
      <c r="T19" s="35">
        <v>100</v>
      </c>
      <c r="U19" s="35">
        <f t="shared" si="19"/>
        <v>75.786924939467312</v>
      </c>
      <c r="V19" s="35">
        <f t="shared" si="20"/>
        <v>77.375565610859724</v>
      </c>
      <c r="W19" s="35">
        <f t="shared" si="21"/>
        <v>41.860465116279073</v>
      </c>
      <c r="X19" s="35">
        <f t="shared" si="22"/>
        <v>80.763969272861203</v>
      </c>
      <c r="Y19" s="35">
        <f t="shared" si="23"/>
        <v>82.352609944253615</v>
      </c>
      <c r="Z19" s="35">
        <f t="shared" si="24"/>
        <v>46.837509449672957</v>
      </c>
      <c r="AA19" s="35">
        <f t="shared" si="25"/>
        <v>-4.9770443333938914</v>
      </c>
      <c r="AB19" s="35">
        <f t="shared" si="26"/>
        <v>-4.9770443333938914</v>
      </c>
      <c r="AC19" s="35">
        <f t="shared" si="27"/>
        <v>-4.9770443333938843</v>
      </c>
      <c r="AF19">
        <v>1.59</v>
      </c>
      <c r="AG19">
        <v>2.4</v>
      </c>
      <c r="AJ19" t="s">
        <v>148</v>
      </c>
    </row>
    <row r="20" spans="1:36" ht="15" x14ac:dyDescent="0.25">
      <c r="A20">
        <v>4.13</v>
      </c>
      <c r="B20">
        <v>4.42</v>
      </c>
      <c r="C20">
        <v>1.72</v>
      </c>
      <c r="D20" s="20">
        <f t="shared" si="3"/>
        <v>4.9770443333938985E-2</v>
      </c>
      <c r="E20" s="17">
        <f>IF(OR($A20="",$B20="",$C20=""),"",A20*'MPTO_working_3-way'!$I19)</f>
        <v>4.3355519309691681</v>
      </c>
      <c r="F20" s="21">
        <f>IF(OR($A20="",$B20="",$C20=""),"",B20*'MPTO_working_3-way'!$I19)</f>
        <v>4.6399853595360101</v>
      </c>
      <c r="G20" s="22">
        <f>IF(OR($A20="",$B20="",$C20=""),"",C20*'MPTO_working_3-way'!$I19)</f>
        <v>1.805605162534375</v>
      </c>
      <c r="H20" s="17">
        <f>IF(OR($A20="",$B20="",$C20=""),"",'MPTO_working_3-way'!E19)</f>
        <v>4.4337914657677242</v>
      </c>
      <c r="I20" s="21">
        <f>IF(OR($A20="",$B20="",$C20=""),"",'MPTO_working_3-way'!F19)</f>
        <v>4.7697590534224235</v>
      </c>
      <c r="J20" s="22">
        <f>IF(OR($A20="",$B20="",$C20=""),"",'MPTO_working_3-way'!G19)</f>
        <v>1.7705219394662277</v>
      </c>
      <c r="K20" s="17">
        <f>IF(OR($A20="",$B20="",$C20=""),"",'OddsRatio_working_3-way'!H19)</f>
        <v>4.4028538174889666</v>
      </c>
      <c r="L20" s="21">
        <f>IF(OR($A20="",$B20="",$C20=""),"",'OddsRatio_working_3-way'!I19)</f>
        <v>4.7181342031349089</v>
      </c>
      <c r="M20" s="22">
        <f>IF(OR($A20="",$B20="",$C20=""),"",'OddsRatio_working_3-way'!J19)</f>
        <v>1.782765095396823</v>
      </c>
      <c r="N20" s="23">
        <f t="shared" si="16"/>
        <v>23.065114105932537</v>
      </c>
      <c r="O20" s="24">
        <f t="shared" si="17"/>
        <v>21.551792139706194</v>
      </c>
      <c r="P20" s="24">
        <f t="shared" si="18"/>
        <v>55.383093754361269</v>
      </c>
      <c r="Q20" t="s">
        <v>95</v>
      </c>
      <c r="R20" t="s">
        <v>121</v>
      </c>
      <c r="S20" s="48" t="s">
        <v>151</v>
      </c>
      <c r="T20" s="35">
        <v>100</v>
      </c>
      <c r="U20" s="35">
        <f t="shared" si="19"/>
        <v>27.007299270072991</v>
      </c>
      <c r="V20" s="35">
        <f t="shared" si="20"/>
        <v>80.732177263969163</v>
      </c>
      <c r="W20" s="35">
        <f t="shared" si="21"/>
        <v>87.0633893919793</v>
      </c>
      <c r="X20" s="35">
        <f t="shared" si="22"/>
        <v>32.204433344051523</v>
      </c>
      <c r="Y20" s="35">
        <f t="shared" si="23"/>
        <v>85.929311337947695</v>
      </c>
      <c r="Z20" s="35">
        <f t="shared" si="24"/>
        <v>92.260523465957831</v>
      </c>
      <c r="AA20" s="35">
        <f t="shared" si="25"/>
        <v>-5.1971340739785319</v>
      </c>
      <c r="AB20" s="35">
        <f t="shared" si="26"/>
        <v>-5.1971340739785319</v>
      </c>
      <c r="AC20" s="35">
        <f t="shared" si="27"/>
        <v>-5.1971340739785319</v>
      </c>
      <c r="AF20">
        <v>1.58</v>
      </c>
      <c r="AG20">
        <v>2.42</v>
      </c>
      <c r="AJ20" t="s">
        <v>148</v>
      </c>
    </row>
    <row r="21" spans="1:36" ht="15" x14ac:dyDescent="0.25">
      <c r="A21">
        <v>1.37</v>
      </c>
      <c r="B21">
        <v>5.19</v>
      </c>
      <c r="C21">
        <v>7.73</v>
      </c>
      <c r="D21" s="20">
        <f t="shared" si="3"/>
        <v>5.1971340739785266E-2</v>
      </c>
      <c r="E21" s="17">
        <f>IF(OR($A21="",$B21="",$C21=""),"",A21*'MPTO_working_3-way'!$I20)</f>
        <v>1.441200736813506</v>
      </c>
      <c r="F21" s="21">
        <f>IF(OR($A21="",$B21="",$C21=""),"",B21*'MPTO_working_3-way'!$I20)</f>
        <v>5.4597312584394864</v>
      </c>
      <c r="G21" s="22">
        <f>IF(OR($A21="",$B21="",$C21=""),"",C21*'MPTO_working_3-way'!$I20)</f>
        <v>8.1317384639185413</v>
      </c>
      <c r="H21" s="17">
        <f>IF(OR($A21="",$B21="",$C21=""),"",'MPTO_working_3-way'!E20)</f>
        <v>1.403305460930899</v>
      </c>
      <c r="I21" s="21">
        <f>IF(OR($A21="",$B21="",$C21=""),"",'MPTO_working_3-way'!F20)</f>
        <v>5.7027353252781996</v>
      </c>
      <c r="J21" s="22">
        <f>IF(OR($A21="",$B21="",$C21=""),"",'MPTO_working_3-way'!G20)</f>
        <v>8.9251985136853271</v>
      </c>
      <c r="K21" s="17">
        <f>IF(OR($A21="",$B21="",$C21=""),"",'OddsRatio_working_3-way'!H20)</f>
        <v>1.4142207603166812</v>
      </c>
      <c r="L21" s="21">
        <f>IF(OR($A21="",$B21="",$C21=""),"",'OddsRatio_working_3-way'!I20)</f>
        <v>5.6907702316943105</v>
      </c>
      <c r="M21" s="22">
        <f>IF(OR($A21="",$B21="",$C21=""),"",'OddsRatio_working_3-way'!J20)</f>
        <v>8.5343397754899044</v>
      </c>
      <c r="N21" s="23">
        <f t="shared" si="16"/>
        <v>69.386586785335638</v>
      </c>
      <c r="O21" s="24">
        <f t="shared" si="17"/>
        <v>18.315919825801508</v>
      </c>
      <c r="P21" s="24">
        <f t="shared" si="18"/>
        <v>12.297493388862849</v>
      </c>
      <c r="Q21" t="s">
        <v>94</v>
      </c>
      <c r="R21" t="s">
        <v>114</v>
      </c>
      <c r="S21" s="48" t="s">
        <v>151</v>
      </c>
      <c r="T21" s="35">
        <v>100</v>
      </c>
      <c r="U21" s="35">
        <f t="shared" si="19"/>
        <v>70.059880239520965</v>
      </c>
      <c r="V21" s="35">
        <f t="shared" si="20"/>
        <v>71.428571428571431</v>
      </c>
      <c r="W21" s="35">
        <f t="shared" si="21"/>
        <v>53.917050691244242</v>
      </c>
      <c r="X21" s="35">
        <f t="shared" si="22"/>
        <v>74.654377880184327</v>
      </c>
      <c r="Y21" s="35">
        <f t="shared" si="23"/>
        <v>76.023069069234808</v>
      </c>
      <c r="Z21" s="35">
        <f t="shared" si="24"/>
        <v>58.511548331907612</v>
      </c>
      <c r="AA21" s="35">
        <f t="shared" si="25"/>
        <v>-4.5944976406633629</v>
      </c>
      <c r="AB21" s="35">
        <f t="shared" si="26"/>
        <v>-4.5944976406633771</v>
      </c>
      <c r="AC21" s="35">
        <f t="shared" si="27"/>
        <v>-4.59449764066337</v>
      </c>
      <c r="AF21">
        <v>1.56</v>
      </c>
      <c r="AG21">
        <v>2.48</v>
      </c>
      <c r="AJ21" t="s">
        <v>148</v>
      </c>
    </row>
    <row r="22" spans="1:36" ht="15" x14ac:dyDescent="0.25">
      <c r="A22">
        <v>3.34</v>
      </c>
      <c r="B22">
        <v>3.5</v>
      </c>
      <c r="C22">
        <v>2.17</v>
      </c>
      <c r="D22" s="20">
        <f t="shared" si="3"/>
        <v>4.5944976406633753E-2</v>
      </c>
      <c r="E22" s="17">
        <f>IF(OR($A22="",$B22="",$C22=""),"",A22*'MPTO_working_3-way'!$I21)</f>
        <v>3.4934562211981568</v>
      </c>
      <c r="F22" s="21">
        <f>IF(OR($A22="",$B22="",$C22=""),"",B22*'MPTO_working_3-way'!$I21)</f>
        <v>3.6608074174232179</v>
      </c>
      <c r="G22" s="22">
        <f>IF(OR($A22="",$B22="",$C22=""),"",C22*'MPTO_working_3-way'!$I21)</f>
        <v>2.2697005988023951</v>
      </c>
      <c r="H22" s="17">
        <f>IF(OR($A22="",$B22="",$C22=""),"",'MPTO_working_3-way'!E21)</f>
        <v>3.5200582807187959</v>
      </c>
      <c r="I22" s="21">
        <f>IF(OR($A22="",$B22="",$C22=""),"",'MPTO_working_3-way'!F21)</f>
        <v>3.6982345137258901</v>
      </c>
      <c r="J22" s="22">
        <f>IF(OR($A22="",$B22="",$C22=""),"",'MPTO_working_3-way'!G21)</f>
        <v>2.2445958501083925</v>
      </c>
      <c r="K22" s="17">
        <f>IF(OR($A22="",$B22="",$C22=""),"",'OddsRatio_working_3-way'!H21)</f>
        <v>3.5099169012867271</v>
      </c>
      <c r="L22" s="21">
        <f>IF(OR($A22="",$B22="",$C22=""),"",'OddsRatio_working_3-way'!I21)</f>
        <v>3.6815351509473588</v>
      </c>
      <c r="M22" s="22">
        <f>IF(OR($A22="",$B22="",$C22=""),"",'OddsRatio_working_3-way'!J21)</f>
        <v>2.2549584506433638</v>
      </c>
      <c r="N22" s="23">
        <f t="shared" si="16"/>
        <v>28.624947235120302</v>
      </c>
      <c r="O22" s="24">
        <f t="shared" si="17"/>
        <v>27.316378218657661</v>
      </c>
      <c r="P22" s="24">
        <f t="shared" si="18"/>
        <v>44.058674546222036</v>
      </c>
      <c r="Q22" t="s">
        <v>125</v>
      </c>
      <c r="R22" t="s">
        <v>109</v>
      </c>
      <c r="S22" s="48" t="s">
        <v>151</v>
      </c>
      <c r="T22" s="35">
        <v>100</v>
      </c>
      <c r="U22" s="35">
        <f t="shared" si="19"/>
        <v>39.024390243902438</v>
      </c>
      <c r="V22" s="35">
        <f t="shared" si="20"/>
        <v>75.062344139650875</v>
      </c>
      <c r="W22" s="35">
        <f t="shared" si="21"/>
        <v>81.060606060606062</v>
      </c>
      <c r="X22" s="35">
        <f t="shared" si="22"/>
        <v>43.87704979974307</v>
      </c>
      <c r="Y22" s="35">
        <f t="shared" si="23"/>
        <v>79.915003695491492</v>
      </c>
      <c r="Z22" s="35">
        <f t="shared" si="24"/>
        <v>85.913265616446694</v>
      </c>
      <c r="AA22" s="35">
        <f t="shared" si="25"/>
        <v>-4.8526595558406314</v>
      </c>
      <c r="AB22" s="35">
        <f t="shared" si="26"/>
        <v>-4.8526595558406171</v>
      </c>
      <c r="AC22" s="35">
        <f t="shared" si="27"/>
        <v>-4.8526595558406314</v>
      </c>
      <c r="AF22">
        <v>1.83</v>
      </c>
      <c r="AG22">
        <v>2.02</v>
      </c>
      <c r="AJ22" t="s">
        <v>148</v>
      </c>
    </row>
    <row r="23" spans="1:36" ht="15" x14ac:dyDescent="0.25">
      <c r="A23">
        <v>1.64</v>
      </c>
      <c r="B23">
        <v>4.01</v>
      </c>
      <c r="C23">
        <v>5.28</v>
      </c>
      <c r="D23" s="20">
        <f t="shared" si="3"/>
        <v>4.8526595558406216E-2</v>
      </c>
      <c r="E23" s="17">
        <f>IF(OR($A23="",$B23="",$C23=""),"",A23*'MPTO_working_3-way'!$I22)</f>
        <v>1.7195836167157861</v>
      </c>
      <c r="F23" s="21">
        <f>IF(OR($A23="",$B23="",$C23=""),"",B23*'MPTO_working_3-way'!$I22)</f>
        <v>4.2045916481892087</v>
      </c>
      <c r="G23" s="22">
        <f>IF(OR($A23="",$B23="",$C23=""),"",C23*'MPTO_working_3-way'!$I22)</f>
        <v>5.536220424548385</v>
      </c>
      <c r="H23" s="17">
        <f>IF(OR($A23="",$B23="",$C23=""),"",'MPTO_working_3-way'!E22)</f>
        <v>1.6846912749020788</v>
      </c>
      <c r="I23" s="21">
        <f>IF(OR($A23="",$B23="",$C23=""),"",'MPTO_working_3-way'!F22)</f>
        <v>4.2881457853488829</v>
      </c>
      <c r="J23" s="22">
        <f>IF(OR($A23="",$B23="",$C23=""),"",'MPTO_working_3-way'!G22)</f>
        <v>5.7730584999317225</v>
      </c>
      <c r="K23" s="17">
        <f>IF(OR($A23="",$B23="",$C23=""),"",'OddsRatio_working_3-way'!H22)</f>
        <v>1.6965897591221817</v>
      </c>
      <c r="L23" s="21">
        <f>IF(OR($A23="",$B23="",$C23=""),"",'OddsRatio_working_3-way'!I22)</f>
        <v>4.2761487108715102</v>
      </c>
      <c r="M23" s="22">
        <f>IF(OR($A23="",$B23="",$C23=""),"",'OddsRatio_working_3-way'!J22)</f>
        <v>5.6584440141295893</v>
      </c>
      <c r="N23" s="23">
        <f t="shared" si="16"/>
        <v>58.153612902517004</v>
      </c>
      <c r="O23" s="24">
        <f t="shared" si="17"/>
        <v>23.783522483822416</v>
      </c>
      <c r="P23" s="24">
        <f t="shared" si="18"/>
        <v>18.062864613660583</v>
      </c>
      <c r="Q23" t="s">
        <v>118</v>
      </c>
      <c r="R23" t="s">
        <v>120</v>
      </c>
      <c r="S23" s="48" t="s">
        <v>151</v>
      </c>
      <c r="T23" s="35">
        <v>100</v>
      </c>
      <c r="U23" s="35">
        <f t="shared" si="19"/>
        <v>19.35483870967742</v>
      </c>
      <c r="V23" s="35">
        <f t="shared" si="20"/>
        <v>84.076433121019107</v>
      </c>
      <c r="W23" s="35">
        <f t="shared" si="21"/>
        <v>90.783410138248854</v>
      </c>
      <c r="X23" s="35">
        <f t="shared" si="22"/>
        <v>25.140156740732046</v>
      </c>
      <c r="Y23" s="35">
        <f t="shared" si="23"/>
        <v>89.861751152073737</v>
      </c>
      <c r="Z23" s="35">
        <f t="shared" si="24"/>
        <v>96.568728169303469</v>
      </c>
      <c r="AA23" s="35">
        <f t="shared" si="25"/>
        <v>-5.7853180310546257</v>
      </c>
      <c r="AB23" s="35">
        <f t="shared" si="26"/>
        <v>-5.7853180310546293</v>
      </c>
      <c r="AC23" s="35">
        <f t="shared" si="27"/>
        <v>-5.7853180310546151</v>
      </c>
      <c r="AF23">
        <v>1.92</v>
      </c>
      <c r="AG23">
        <v>1.92</v>
      </c>
      <c r="AJ23" t="s">
        <v>148</v>
      </c>
    </row>
    <row r="24" spans="1:36" ht="15" x14ac:dyDescent="0.25">
      <c r="A24">
        <v>1.24</v>
      </c>
      <c r="B24">
        <v>6.28</v>
      </c>
      <c r="C24">
        <v>10.85</v>
      </c>
      <c r="D24" s="20">
        <f t="shared" si="3"/>
        <v>5.7853180310546204E-2</v>
      </c>
      <c r="E24" s="17">
        <f>IF(OR($A24="",$B24="",$C24=""),"",A24*'MPTO_working_3-way'!$I23)</f>
        <v>1.3117379435850773</v>
      </c>
      <c r="F24" s="21">
        <f>IF(OR($A24="",$B24="",$C24=""),"",B24*'MPTO_working_3-way'!$I23)</f>
        <v>6.6433179723502302</v>
      </c>
      <c r="G24" s="22">
        <f>IF(OR($A24="",$B24="",$C24=""),"",C24*'MPTO_working_3-way'!$I23)</f>
        <v>11.477707006369426</v>
      </c>
      <c r="H24" s="17">
        <f>IF(OR($A24="",$B24="",$C24=""),"",'MPTO_working_3-way'!E23)</f>
        <v>1.270378104258334</v>
      </c>
      <c r="I24" s="21">
        <f>IF(OR($A24="",$B24="",$C24=""),"",'MPTO_working_3-way'!F23)</f>
        <v>7.1453439597315427</v>
      </c>
      <c r="J24" s="22">
        <f>IF(OR($A24="",$B24="",$C24=""),"",'MPTO_working_3-way'!G23)</f>
        <v>13.720902134514697</v>
      </c>
      <c r="K24" s="17">
        <f>IF(OR($A24="",$B24="",$C24=""),"",'OddsRatio_working_3-way'!H23)</f>
        <v>1.2807444449157641</v>
      </c>
      <c r="L24" s="21">
        <f>IF(OR($A24="",$B24="",$C24=""),"",'OddsRatio_working_3-way'!I23)</f>
        <v>7.1763777881468087</v>
      </c>
      <c r="M24" s="22">
        <f>IF(OR($A24="",$B24="",$C24=""),"",'OddsRatio_working_3-way'!J23)</f>
        <v>12.522219926751148</v>
      </c>
      <c r="N24" s="23">
        <f t="shared" si="16"/>
        <v>76.234739178690347</v>
      </c>
      <c r="O24" s="24">
        <f t="shared" si="17"/>
        <v>15.052719200887903</v>
      </c>
      <c r="P24" s="24">
        <f t="shared" si="18"/>
        <v>8.7125416204217547</v>
      </c>
      <c r="Q24" t="s">
        <v>112</v>
      </c>
      <c r="R24" t="s">
        <v>111</v>
      </c>
      <c r="S24" s="48" t="s">
        <v>151</v>
      </c>
      <c r="T24" s="35">
        <v>100</v>
      </c>
      <c r="U24" s="35">
        <f t="shared" si="19"/>
        <v>64.788732394366207</v>
      </c>
      <c r="V24" s="35">
        <f t="shared" si="20"/>
        <v>67.532467532467535</v>
      </c>
      <c r="W24" s="35">
        <f t="shared" si="21"/>
        <v>64.285714285714292</v>
      </c>
      <c r="X24" s="35">
        <f t="shared" si="22"/>
        <v>68.181818181818187</v>
      </c>
      <c r="Y24" s="35">
        <f t="shared" si="23"/>
        <v>70.925553319919516</v>
      </c>
      <c r="Z24" s="35">
        <f t="shared" si="24"/>
        <v>67.678800073166272</v>
      </c>
      <c r="AA24" s="35">
        <f t="shared" si="25"/>
        <v>-3.3930857874519802</v>
      </c>
      <c r="AB24" s="35">
        <f t="shared" si="26"/>
        <v>-3.3930857874519802</v>
      </c>
      <c r="AC24" s="35">
        <f t="shared" si="27"/>
        <v>-3.3930857874519802</v>
      </c>
      <c r="AF24">
        <v>1.46</v>
      </c>
      <c r="AG24">
        <v>2.68</v>
      </c>
      <c r="AJ24" t="s">
        <v>148</v>
      </c>
    </row>
    <row r="25" spans="1:36" ht="15" x14ac:dyDescent="0.25">
      <c r="A25">
        <v>2.84</v>
      </c>
      <c r="B25">
        <v>3.08</v>
      </c>
      <c r="C25">
        <v>2.8</v>
      </c>
      <c r="D25" s="20">
        <f t="shared" si="3"/>
        <v>3.3930857874519882E-2</v>
      </c>
      <c r="E25" s="17">
        <f>IF(OR($A25="",$B25="",$C25=""),"",A25*'MPTO_working_3-way'!$I24)</f>
        <v>2.9363636363636365</v>
      </c>
      <c r="F25" s="21">
        <f>IF(OR($A25="",$B25="",$C25=""),"",B25*'MPTO_working_3-way'!$I24)</f>
        <v>3.1845070422535211</v>
      </c>
      <c r="G25" s="22">
        <f>IF(OR($A25="",$B25="",$C25=""),"",C25*'MPTO_working_3-way'!$I24)</f>
        <v>2.8950064020486557</v>
      </c>
      <c r="H25" s="17">
        <f>IF(OR($A25="",$B25="",$C25=""),"",'MPTO_working_3-way'!E24)</f>
        <v>2.9342517219787103</v>
      </c>
      <c r="I25" s="21">
        <f>IF(OR($A25="",$B25="",$C25=""),"",'MPTO_working_3-way'!F24)</f>
        <v>3.1911664558809223</v>
      </c>
      <c r="J25" s="22">
        <f>IF(OR($A25="",$B25="",$C25=""),"",'MPTO_working_3-way'!G24)</f>
        <v>2.8915726375176303</v>
      </c>
      <c r="K25" s="17">
        <f>IF(OR($A25="",$B25="",$C25=""),"",'OddsRatio_working_3-way'!H24)</f>
        <v>2.935352774272316</v>
      </c>
      <c r="L25" s="21">
        <f>IF(OR($A25="",$B25="",$C25=""),"",'OddsRatio_working_3-way'!I24)</f>
        <v>3.1877900926556624</v>
      </c>
      <c r="M25" s="22">
        <f>IF(OR($A25="",$B25="",$C25=""),"",'OddsRatio_working_3-way'!J24)</f>
        <v>2.8932798878750927</v>
      </c>
      <c r="N25" s="23">
        <f t="shared" si="16"/>
        <v>34.055727554179569</v>
      </c>
      <c r="O25" s="24">
        <f t="shared" si="17"/>
        <v>31.40203449800973</v>
      </c>
      <c r="P25" s="24">
        <f t="shared" si="18"/>
        <v>34.542237947810698</v>
      </c>
      <c r="Q25" t="s">
        <v>136</v>
      </c>
      <c r="R25" t="s">
        <v>132</v>
      </c>
      <c r="S25" s="48" t="s">
        <v>151</v>
      </c>
      <c r="T25" s="35">
        <v>100</v>
      </c>
      <c r="U25" s="35">
        <f t="shared" si="19"/>
        <v>55.947136563876647</v>
      </c>
      <c r="V25" s="35">
        <f t="shared" si="20"/>
        <v>67.10526315789474</v>
      </c>
      <c r="W25" s="35">
        <f t="shared" si="21"/>
        <v>73.68421052631578</v>
      </c>
      <c r="X25" s="35">
        <f t="shared" si="22"/>
        <v>59.210526315789465</v>
      </c>
      <c r="Y25" s="35">
        <f t="shared" si="23"/>
        <v>70.368652909807565</v>
      </c>
      <c r="Z25" s="35">
        <f t="shared" si="24"/>
        <v>76.947600278228606</v>
      </c>
      <c r="AA25" s="35">
        <f t="shared" si="25"/>
        <v>-3.2633897519128183</v>
      </c>
      <c r="AB25" s="35">
        <f t="shared" si="26"/>
        <v>-3.2633897519128254</v>
      </c>
      <c r="AC25" s="35">
        <f t="shared" si="27"/>
        <v>-3.2633897519128254</v>
      </c>
      <c r="AF25">
        <v>2.33</v>
      </c>
      <c r="AG25">
        <v>1.65</v>
      </c>
      <c r="AJ25" t="s">
        <v>149</v>
      </c>
    </row>
    <row r="26" spans="1:36" ht="15" x14ac:dyDescent="0.25">
      <c r="A26">
        <v>2.27</v>
      </c>
      <c r="B26">
        <v>3.04</v>
      </c>
      <c r="C26">
        <v>3.8</v>
      </c>
      <c r="D26" s="20">
        <f t="shared" si="3"/>
        <v>3.2633897519128263E-2</v>
      </c>
      <c r="E26" s="17">
        <f>IF(OR($A26="",$B26="",$C26=""),"",A26*'MPTO_working_3-way'!$I25)</f>
        <v>2.3440789473684212</v>
      </c>
      <c r="F26" s="21">
        <f>IF(OR($A26="",$B26="",$C26=""),"",B26*'MPTO_working_3-way'!$I25)</f>
        <v>3.1392070484581498</v>
      </c>
      <c r="G26" s="22">
        <f>IF(OR($A26="",$B26="",$C26=""),"",C26*'MPTO_working_3-way'!$I25)</f>
        <v>3.9240088105726874</v>
      </c>
      <c r="H26" s="17">
        <f>IF(OR($A26="",$B26="",$C26=""),"",'MPTO_working_3-way'!E25)</f>
        <v>2.3274722309664075</v>
      </c>
      <c r="I26" s="21">
        <f>IF(OR($A26="",$B26="",$C26=""),"",'MPTO_working_3-way'!F25)</f>
        <v>3.1439679261329125</v>
      </c>
      <c r="J26" s="22">
        <f>IF(OR($A26="",$B26="",$C26=""),"",'MPTO_working_3-way'!G25)</f>
        <v>3.9638508079957111</v>
      </c>
      <c r="K26" s="17">
        <f>IF(OR($A26="",$B26="",$C26=""),"",'OddsRatio_working_3-way'!H25)</f>
        <v>2.3347632113962904</v>
      </c>
      <c r="L26" s="21">
        <f>IF(OR($A26="",$B26="",$C26=""),"",'OddsRatio_working_3-way'!I25)</f>
        <v>3.1440290954712062</v>
      </c>
      <c r="M26" s="22">
        <f>IF(OR($A26="",$B26="",$C26=""),"",'OddsRatio_working_3-way'!J25)</f>
        <v>3.9427850329996947</v>
      </c>
      <c r="N26" s="23">
        <f t="shared" si="16"/>
        <v>42.660679202918885</v>
      </c>
      <c r="O26" s="24">
        <f t="shared" si="17"/>
        <v>31.855178220600617</v>
      </c>
      <c r="P26" s="24">
        <f t="shared" si="18"/>
        <v>25.484142576480494</v>
      </c>
      <c r="Q26" t="s">
        <v>97</v>
      </c>
      <c r="R26" t="s">
        <v>128</v>
      </c>
      <c r="S26" s="48" t="s">
        <v>151</v>
      </c>
      <c r="T26" s="35">
        <v>100</v>
      </c>
      <c r="U26" s="35">
        <f t="shared" si="19"/>
        <v>41.176470588235297</v>
      </c>
      <c r="V26" s="35">
        <f t="shared" si="20"/>
        <v>70.760233918128648</v>
      </c>
      <c r="W26" s="35">
        <f t="shared" si="21"/>
        <v>84.423676012461058</v>
      </c>
      <c r="X26" s="35">
        <f t="shared" si="22"/>
        <v>44.816090069410286</v>
      </c>
      <c r="Y26" s="35">
        <f t="shared" si="23"/>
        <v>74.399853399303652</v>
      </c>
      <c r="Z26" s="35">
        <f t="shared" si="24"/>
        <v>88.063295493636048</v>
      </c>
      <c r="AA26" s="35">
        <f t="shared" si="25"/>
        <v>-3.6396194811749893</v>
      </c>
      <c r="AB26" s="35">
        <f t="shared" si="26"/>
        <v>-3.6396194811750036</v>
      </c>
      <c r="AC26" s="35">
        <f t="shared" si="27"/>
        <v>-3.6396194811749893</v>
      </c>
      <c r="AF26">
        <v>2.63</v>
      </c>
      <c r="AG26">
        <v>1.52</v>
      </c>
      <c r="AJ26" t="s">
        <v>149</v>
      </c>
    </row>
    <row r="27" spans="1:36" ht="15" x14ac:dyDescent="0.25">
      <c r="A27">
        <v>1.7</v>
      </c>
      <c r="B27">
        <v>3.42</v>
      </c>
      <c r="C27">
        <v>6.42</v>
      </c>
      <c r="D27" s="20">
        <f t="shared" si="3"/>
        <v>3.6396194811749938E-2</v>
      </c>
      <c r="E27" s="17">
        <f>IF(OR($A27="",$B27="",$C27=""),"",A27*'MPTO_working_3-way'!$I26)</f>
        <v>1.7618735311799749</v>
      </c>
      <c r="F27" s="21">
        <f>IF(OR($A27="",$B27="",$C27=""),"",B27*'MPTO_working_3-way'!$I26)</f>
        <v>3.5444749862561848</v>
      </c>
      <c r="G27" s="22">
        <f>IF(OR($A27="",$B27="",$C27=""),"",C27*'MPTO_working_3-way'!$I26)</f>
        <v>6.6536635706914344</v>
      </c>
      <c r="H27" s="17">
        <f>IF(OR($A27="",$B27="",$C27=""),"",'MPTO_working_3-way'!E26)</f>
        <v>1.735800025670168</v>
      </c>
      <c r="I27" s="21">
        <f>IF(OR($A27="",$B27="",$C27=""),"",'MPTO_working_3-way'!F26)</f>
        <v>3.5680440792416905</v>
      </c>
      <c r="J27" s="22">
        <f>IF(OR($A27="",$B27="",$C27=""),"",'MPTO_working_3-way'!G26)</f>
        <v>6.9622768206880599</v>
      </c>
      <c r="K27" s="17">
        <f>IF(OR($A27="",$B27="",$C27=""),"",'OddsRatio_working_3-way'!H26)</f>
        <v>1.7456336261150964</v>
      </c>
      <c r="L27" s="21">
        <f>IF(OR($A27="",$B27="",$C27=""),"",'OddsRatio_working_3-way'!I26)</f>
        <v>3.5777619645693326</v>
      </c>
      <c r="M27" s="22">
        <f>IF(OR($A27="",$B27="",$C27=""),"",'OddsRatio_working_3-way'!J26)</f>
        <v>6.7733346479197447</v>
      </c>
      <c r="N27" s="23">
        <f t="shared" si="16"/>
        <v>56.757762819120885</v>
      </c>
      <c r="O27" s="24">
        <f t="shared" si="17"/>
        <v>28.212923038744297</v>
      </c>
      <c r="P27" s="24">
        <f t="shared" si="18"/>
        <v>15.029314142134814</v>
      </c>
      <c r="Q27" t="s">
        <v>143</v>
      </c>
      <c r="R27" t="s">
        <v>138</v>
      </c>
      <c r="S27" s="48" t="s">
        <v>151</v>
      </c>
      <c r="T27" s="35">
        <v>100</v>
      </c>
      <c r="U27" s="35">
        <f t="shared" si="19"/>
        <v>65.03496503496504</v>
      </c>
      <c r="V27" s="35">
        <f t="shared" si="20"/>
        <v>66.442953020134226</v>
      </c>
      <c r="W27" s="35">
        <f t="shared" si="21"/>
        <v>65.277777777777771</v>
      </c>
      <c r="X27" s="35">
        <f t="shared" si="22"/>
        <v>68.279269202088003</v>
      </c>
      <c r="Y27" s="35">
        <f t="shared" si="23"/>
        <v>69.687257187257188</v>
      </c>
      <c r="Z27" s="35">
        <f t="shared" si="24"/>
        <v>68.522081944900748</v>
      </c>
      <c r="AA27" s="35">
        <f t="shared" si="25"/>
        <v>-3.2443041671229622</v>
      </c>
      <c r="AB27" s="35">
        <f t="shared" si="26"/>
        <v>-3.2443041671229622</v>
      </c>
      <c r="AC27" s="35">
        <f t="shared" si="27"/>
        <v>-3.2443041671229764</v>
      </c>
      <c r="AF27">
        <v>2.57</v>
      </c>
      <c r="AG27">
        <v>1.54</v>
      </c>
      <c r="AJ27" t="s">
        <v>149</v>
      </c>
    </row>
    <row r="28" spans="1:36" ht="15" x14ac:dyDescent="0.25">
      <c r="A28">
        <v>2.86</v>
      </c>
      <c r="B28">
        <v>2.98</v>
      </c>
      <c r="C28">
        <v>2.88</v>
      </c>
      <c r="D28" s="20">
        <f t="shared" si="3"/>
        <v>3.24430416712298E-2</v>
      </c>
      <c r="E28" s="17">
        <f>IF(OR($A28="",$B28="",$C28=""),"",A28*'MPTO_working_3-way'!$I27)</f>
        <v>2.9527870991797172</v>
      </c>
      <c r="F28" s="21">
        <f>IF(OR($A28="",$B28="",$C28=""),"",B28*'MPTO_working_3-way'!$I27)</f>
        <v>3.0766802641802649</v>
      </c>
      <c r="G28" s="22">
        <f>IF(OR($A28="",$B28="",$C28=""),"",C28*'MPTO_working_3-way'!$I27)</f>
        <v>2.9734359600131417</v>
      </c>
      <c r="H28" s="17">
        <f>IF(OR($A28="",$B28="",$C28=""),"",'MPTO_working_3-way'!E27)</f>
        <v>2.9512802442432462</v>
      </c>
      <c r="I28" s="21">
        <f>IF(OR($A28="",$B28="",$C28=""),"",'MPTO_working_3-way'!F27)</f>
        <v>3.0792337095024926</v>
      </c>
      <c r="J28" s="22">
        <f>IF(OR($A28="",$B28="",$C28=""),"",'MPTO_working_3-way'!G27)</f>
        <v>2.9725820181959817</v>
      </c>
      <c r="K28" s="17">
        <f>IF(OR($A28="",$B28="",$C28=""),"",'OddsRatio_working_3-way'!H27)</f>
        <v>2.9520242547001132</v>
      </c>
      <c r="L28" s="21">
        <f>IF(OR($A28="",$B28="",$C28=""),"",'OddsRatio_working_3-way'!I27)</f>
        <v>3.0779613033904432</v>
      </c>
      <c r="M28" s="22">
        <f>IF(OR($A28="",$B28="",$C28=""),"",'OddsRatio_working_3-way'!J27)</f>
        <v>2.9730137628151678</v>
      </c>
      <c r="N28" s="23">
        <f t="shared" si="16"/>
        <v>33.86630889432562</v>
      </c>
      <c r="O28" s="24">
        <f t="shared" si="17"/>
        <v>32.502564912003777</v>
      </c>
      <c r="P28" s="24">
        <f t="shared" si="18"/>
        <v>33.631126193670582</v>
      </c>
      <c r="Q28" t="s">
        <v>135</v>
      </c>
      <c r="R28" t="s">
        <v>129</v>
      </c>
      <c r="S28" s="48" t="s">
        <v>151</v>
      </c>
      <c r="T28" s="35">
        <v>100</v>
      </c>
      <c r="U28" s="35">
        <f t="shared" si="19"/>
        <v>63.369963369963365</v>
      </c>
      <c r="V28" s="35">
        <f t="shared" si="20"/>
        <v>66.996699669967001</v>
      </c>
      <c r="W28" s="35">
        <f t="shared" si="21"/>
        <v>66.329966329966325</v>
      </c>
      <c r="X28" s="35">
        <f t="shared" si="22"/>
        <v>66.673334000066674</v>
      </c>
      <c r="Y28" s="35">
        <f t="shared" si="23"/>
        <v>70.300070300070288</v>
      </c>
      <c r="Z28" s="35">
        <f t="shared" si="24"/>
        <v>69.633336960069641</v>
      </c>
      <c r="AA28" s="35">
        <f t="shared" si="25"/>
        <v>-3.3033706301033092</v>
      </c>
      <c r="AB28" s="35">
        <f t="shared" si="26"/>
        <v>-3.3033706301032879</v>
      </c>
      <c r="AC28" s="35">
        <f t="shared" si="27"/>
        <v>-3.3033706301033163</v>
      </c>
      <c r="AF28">
        <v>2.65</v>
      </c>
      <c r="AG28">
        <v>1.51</v>
      </c>
      <c r="AJ28" t="s">
        <v>149</v>
      </c>
    </row>
    <row r="29" spans="1:36" ht="15" x14ac:dyDescent="0.25">
      <c r="A29">
        <v>2.73</v>
      </c>
      <c r="B29">
        <v>3.03</v>
      </c>
      <c r="C29">
        <v>2.97</v>
      </c>
      <c r="D29" s="20">
        <f t="shared" si="3"/>
        <v>3.3033706301033083E-2</v>
      </c>
      <c r="E29" s="17">
        <f>IF(OR($A29="",$B29="",$C29=""),"",A29*'MPTO_working_3-way'!$I28)</f>
        <v>2.8201820182018205</v>
      </c>
      <c r="F29" s="21">
        <f>IF(OR($A29="",$B29="",$C29=""),"",B29*'MPTO_working_3-way'!$I28)</f>
        <v>3.1300921300921298</v>
      </c>
      <c r="G29" s="22">
        <f>IF(OR($A29="",$B29="",$C29=""),"",C29*'MPTO_working_3-way'!$I28)</f>
        <v>3.0681101077140687</v>
      </c>
      <c r="H29" s="17">
        <f>IF(OR($A29="",$B29="",$C29=""),"",'MPTO_working_3-way'!E28)</f>
        <v>2.8146090412634082</v>
      </c>
      <c r="I29" s="21">
        <f>IF(OR($A29="",$B29="",$C29=""),"",'MPTO_working_3-way'!F28)</f>
        <v>3.1345823411585791</v>
      </c>
      <c r="J29" s="22">
        <f>IF(OR($A29="",$B29="",$C29=""),"",'MPTO_working_3-way'!G28)</f>
        <v>3.0704128449826351</v>
      </c>
      <c r="K29" s="17">
        <f>IF(OR($A29="",$B29="",$C29=""),"",'OddsRatio_working_3-way'!H28)</f>
        <v>2.8172597887810755</v>
      </c>
      <c r="L29" s="21">
        <f>IF(OR($A29="",$B29="",$C29=""),"",'OddsRatio_working_3-way'!I28)</f>
        <v>3.1323915440610306</v>
      </c>
      <c r="M29" s="22">
        <f>IF(OR($A29="",$B29="",$C29=""),"",'OddsRatio_working_3-way'!J28)</f>
        <v>3.0693651930050394</v>
      </c>
      <c r="N29" s="23">
        <f t="shared" si="16"/>
        <v>35.458704209369124</v>
      </c>
      <c r="O29" s="24">
        <f t="shared" si="17"/>
        <v>31.947941416362287</v>
      </c>
      <c r="P29" s="24">
        <f t="shared" si="18"/>
        <v>32.593354374268586</v>
      </c>
      <c r="Q29" t="s">
        <v>133</v>
      </c>
      <c r="R29" t="s">
        <v>141</v>
      </c>
      <c r="S29" s="48" t="s">
        <v>151</v>
      </c>
      <c r="T29" s="35">
        <v>100</v>
      </c>
      <c r="U29" s="35">
        <f t="shared" si="19"/>
        <v>61.832061068702288</v>
      </c>
      <c r="V29" s="35">
        <f t="shared" si="20"/>
        <v>67.948717948717942</v>
      </c>
      <c r="W29" s="35">
        <f t="shared" si="21"/>
        <v>67.426710097719877</v>
      </c>
      <c r="X29" s="35">
        <f t="shared" si="22"/>
        <v>64.624571953562182</v>
      </c>
      <c r="Y29" s="35">
        <f t="shared" si="23"/>
        <v>70.741228833577836</v>
      </c>
      <c r="Z29" s="35">
        <f t="shared" si="24"/>
        <v>70.219220982579756</v>
      </c>
      <c r="AA29" s="35">
        <f t="shared" si="25"/>
        <v>-2.7925108848598938</v>
      </c>
      <c r="AB29" s="35">
        <f t="shared" si="26"/>
        <v>-2.7925108848598938</v>
      </c>
      <c r="AC29" s="35">
        <f t="shared" si="27"/>
        <v>-2.7925108848598796</v>
      </c>
      <c r="AF29">
        <v>2.67</v>
      </c>
      <c r="AG29">
        <v>1.51</v>
      </c>
      <c r="AJ29" t="s">
        <v>149</v>
      </c>
    </row>
    <row r="30" spans="1:36" s="35" customFormat="1" ht="15" x14ac:dyDescent="0.25">
      <c r="A30">
        <v>2.62</v>
      </c>
      <c r="B30">
        <v>3.12</v>
      </c>
      <c r="C30">
        <v>3.07</v>
      </c>
      <c r="D30" s="20">
        <f t="shared" si="3"/>
        <v>2.7925108848598779E-2</v>
      </c>
      <c r="E30" s="17">
        <f>IF(OR($A30="",$B30="",$C30=""),"",A30*'MPTO_working_3-way'!$I29)</f>
        <v>2.6931637851833288</v>
      </c>
      <c r="F30" s="21">
        <f>IF(OR($A30="",$B30="",$C30=""),"",B30*'MPTO_working_3-way'!$I29)</f>
        <v>3.2071263396076284</v>
      </c>
      <c r="G30" s="22">
        <f>IF(OR($A30="",$B30="",$C30=""),"",C30*'MPTO_working_3-way'!$I29)</f>
        <v>3.1557300841651981</v>
      </c>
      <c r="H30" s="17">
        <f>IF(OR($A30="",$B30="",$C30=""),"",'MPTO_working_3-way'!E29)</f>
        <v>2.6854936262609859</v>
      </c>
      <c r="I30" s="21">
        <f>IF(OR($A30="",$B30="",$C30=""),"",'MPTO_working_3-way'!F29)</f>
        <v>3.213321651148846</v>
      </c>
      <c r="J30" s="22">
        <f>IF(OR($A30="",$B30="",$C30=""),"",'MPTO_working_3-way'!G29)</f>
        <v>3.1603112498115213</v>
      </c>
      <c r="K30" s="17">
        <f>IF(OR($A30="",$B30="",$C30=""),"",'OddsRatio_working_3-way'!H29)</f>
        <v>2.6890574178724997</v>
      </c>
      <c r="L30" s="21">
        <f>IF(OR($A30="",$B30="",$C30=""),"",'OddsRatio_working_3-way'!I29)</f>
        <v>3.2103714357343822</v>
      </c>
      <c r="M30" s="22">
        <f>IF(OR($A30="",$B30="",$C30=""),"",'OddsRatio_working_3-way'!J29)</f>
        <v>3.1582400339481933</v>
      </c>
      <c r="N30" s="23">
        <f t="shared" si="16"/>
        <v>37.131050309735549</v>
      </c>
      <c r="O30" s="24">
        <f t="shared" si="17"/>
        <v>31.18056147804716</v>
      </c>
      <c r="P30" s="24">
        <f t="shared" si="18"/>
        <v>31.688388212217312</v>
      </c>
      <c r="Q30" t="s">
        <v>83</v>
      </c>
      <c r="R30" t="s">
        <v>69</v>
      </c>
      <c r="S30" s="48" t="s">
        <v>152</v>
      </c>
      <c r="T30" s="35">
        <v>100</v>
      </c>
      <c r="U30" s="35">
        <f t="shared" si="19"/>
        <v>31.972789115646258</v>
      </c>
      <c r="V30" s="35">
        <f t="shared" si="20"/>
        <v>78.308026030368765</v>
      </c>
      <c r="W30" s="35">
        <f t="shared" si="21"/>
        <v>86.73740053050399</v>
      </c>
      <c r="X30" s="35">
        <f t="shared" si="22"/>
        <v>34.954573439127259</v>
      </c>
      <c r="Y30" s="35">
        <f t="shared" si="23"/>
        <v>81.289810353849774</v>
      </c>
      <c r="Z30" s="35">
        <f t="shared" si="24"/>
        <v>89.719184853984984</v>
      </c>
      <c r="AA30" s="35">
        <f t="shared" si="25"/>
        <v>-2.9817843234810013</v>
      </c>
      <c r="AB30" s="35">
        <f t="shared" si="26"/>
        <v>-2.9817843234810084</v>
      </c>
      <c r="AC30" s="35">
        <f t="shared" si="27"/>
        <v>-2.9817843234809942</v>
      </c>
      <c r="AD30" s="36"/>
      <c r="AE30" s="36"/>
      <c r="AF30">
        <v>2.38</v>
      </c>
      <c r="AG30">
        <v>1.65</v>
      </c>
      <c r="AH30" s="36"/>
      <c r="AI30" s="36"/>
      <c r="AJ30" t="s">
        <v>92</v>
      </c>
    </row>
    <row r="31" spans="1:36" ht="15" x14ac:dyDescent="0.25">
      <c r="A31">
        <v>1.47</v>
      </c>
      <c r="B31">
        <v>4.6100000000000003</v>
      </c>
      <c r="C31">
        <v>7.54</v>
      </c>
      <c r="D31" s="20">
        <f t="shared" si="3"/>
        <v>2.981784323480996E-2</v>
      </c>
      <c r="E31" s="17">
        <f>IF(OR($A31="",$B31="",$C31=""),"",A31*'MPTO_working_3-way'!$I30)</f>
        <v>1.5138322295551707</v>
      </c>
      <c r="F31" s="21">
        <f>IF(OR($A31="",$B31="",$C31=""),"",B31*'MPTO_working_3-way'!$I30)</f>
        <v>4.7474602573124747</v>
      </c>
      <c r="G31" s="22">
        <f>IF(OR($A31="",$B31="",$C31=""),"",C31*'MPTO_working_3-way'!$I30)</f>
        <v>7.7648265379904675</v>
      </c>
      <c r="H31" s="17">
        <f>IF(OR($A31="",$B31="",$C31=""),"",'MPTO_working_3-way'!E30)</f>
        <v>1.4917962519212518</v>
      </c>
      <c r="I31" s="21">
        <f>IF(OR($A31="",$B31="",$C31=""),"",'MPTO_working_3-way'!F30)</f>
        <v>4.8313739696817475</v>
      </c>
      <c r="J31" s="22">
        <f>IF(OR($A31="",$B31="",$C31=""),"",'MPTO_working_3-way'!G30)</f>
        <v>8.1508418517452288</v>
      </c>
      <c r="K31" s="17">
        <f>IF(OR($A31="",$B31="",$C31=""),"",'OddsRatio_working_3-way'!H30)</f>
        <v>1.4989213153224474</v>
      </c>
      <c r="L31" s="21">
        <f>IF(OR($A31="",$B31="",$C31=""),"",'OddsRatio_working_3-way'!I30)</f>
        <v>4.8321403155617784</v>
      </c>
      <c r="M31" s="22">
        <f>IF(OR($A31="",$B31="",$C31=""),"",'OddsRatio_working_3-way'!J30)</f>
        <v>7.942437025976183</v>
      </c>
      <c r="N31" s="23">
        <f t="shared" si="16"/>
        <v>66.05751816328042</v>
      </c>
      <c r="O31" s="24">
        <f t="shared" si="17"/>
        <v>21.063894078095927</v>
      </c>
      <c r="P31" s="24">
        <f t="shared" si="18"/>
        <v>12.878587758623638</v>
      </c>
      <c r="Q31" t="s">
        <v>75</v>
      </c>
      <c r="R31" t="s">
        <v>80</v>
      </c>
      <c r="S31" s="48" t="s">
        <v>152</v>
      </c>
      <c r="T31" s="35">
        <v>100</v>
      </c>
      <c r="U31" s="35">
        <f t="shared" si="19"/>
        <v>66.777408637873762</v>
      </c>
      <c r="V31" s="35">
        <f t="shared" si="20"/>
        <v>69.78851963746223</v>
      </c>
      <c r="W31" s="35">
        <f t="shared" si="21"/>
        <v>60.629921259842511</v>
      </c>
      <c r="X31" s="35">
        <f t="shared" si="22"/>
        <v>69.581559102695238</v>
      </c>
      <c r="Y31" s="35">
        <f t="shared" si="23"/>
        <v>72.592670102283719</v>
      </c>
      <c r="Z31" s="35">
        <f t="shared" si="24"/>
        <v>63.434071724664008</v>
      </c>
      <c r="AA31" s="35">
        <f t="shared" si="25"/>
        <v>-2.8041504648214755</v>
      </c>
      <c r="AB31" s="35">
        <f t="shared" si="26"/>
        <v>-2.8041504648214897</v>
      </c>
      <c r="AC31" s="35">
        <f t="shared" si="27"/>
        <v>-2.8041504648214968</v>
      </c>
      <c r="AF31">
        <v>1.86</v>
      </c>
      <c r="AG31">
        <v>2.0499999999999998</v>
      </c>
      <c r="AJ31" t="s">
        <v>92</v>
      </c>
    </row>
    <row r="32" spans="1:36" ht="15" x14ac:dyDescent="0.25">
      <c r="A32">
        <v>3.01</v>
      </c>
      <c r="B32">
        <v>3.31</v>
      </c>
      <c r="C32">
        <v>2.54</v>
      </c>
      <c r="D32" s="20">
        <f t="shared" si="3"/>
        <v>2.8041504648214755E-2</v>
      </c>
      <c r="E32" s="17">
        <f>IF(OR($A32="",$B32="",$C32=""),"",A32*'MPTO_working_3-way'!$I31)</f>
        <v>3.0944049289911262</v>
      </c>
      <c r="F32" s="21">
        <f>IF(OR($A32="",$B32="",$C32=""),"",B32*'MPTO_working_3-way'!$I31)</f>
        <v>3.4028173803855908</v>
      </c>
      <c r="G32" s="22">
        <f>IF(OR($A32="",$B32="",$C32=""),"",C32*'MPTO_working_3-way'!$I31)</f>
        <v>2.6112254218064654</v>
      </c>
      <c r="H32" s="17">
        <f>IF(OR($A32="",$B32="",$C32=""),"",'MPTO_working_3-way'!E31)</f>
        <v>3.0971379015520761</v>
      </c>
      <c r="I32" s="21">
        <f>IF(OR($A32="",$B32="",$C32=""),"",'MPTO_working_3-way'!F31)</f>
        <v>3.4156780977581152</v>
      </c>
      <c r="J32" s="22">
        <f>IF(OR($A32="",$B32="",$C32=""),"",'MPTO_working_3-way'!G31)</f>
        <v>2.6017707394537712</v>
      </c>
      <c r="K32" s="17">
        <f>IF(OR($A32="",$B32="",$C32=""),"",'OddsRatio_working_3-way'!H31)</f>
        <v>3.0963122274465174</v>
      </c>
      <c r="L32" s="21">
        <f>IF(OR($A32="",$B32="",$C32=""),"",'OddsRatio_working_3-way'!I31)</f>
        <v>3.4091946494534606</v>
      </c>
      <c r="M32" s="22">
        <f>IF(OR($A32="",$B32="",$C32=""),"",'OddsRatio_working_3-way'!J31)</f>
        <v>2.6061297663023071</v>
      </c>
      <c r="N32" s="23">
        <f t="shared" si="16"/>
        <v>32.316391130039712</v>
      </c>
      <c r="O32" s="24">
        <f t="shared" si="17"/>
        <v>29.38741308199986</v>
      </c>
      <c r="P32" s="24">
        <f t="shared" si="18"/>
        <v>38.29619578796045</v>
      </c>
      <c r="Q32" t="s">
        <v>74</v>
      </c>
      <c r="R32" t="s">
        <v>89</v>
      </c>
      <c r="S32" s="48" t="s">
        <v>152</v>
      </c>
      <c r="T32" s="35">
        <v>100</v>
      </c>
      <c r="U32" s="35">
        <f t="shared" si="19"/>
        <v>62.546816479400754</v>
      </c>
      <c r="V32" s="35">
        <f t="shared" si="20"/>
        <v>69.6048632218845</v>
      </c>
      <c r="W32" s="35">
        <f t="shared" si="21"/>
        <v>65.156794425087099</v>
      </c>
      <c r="X32" s="35">
        <f t="shared" si="22"/>
        <v>65.238342353028386</v>
      </c>
      <c r="Y32" s="35">
        <f t="shared" si="23"/>
        <v>72.296389095512154</v>
      </c>
      <c r="Z32" s="35">
        <f t="shared" si="24"/>
        <v>67.848320298714754</v>
      </c>
      <c r="AA32" s="35">
        <f t="shared" si="25"/>
        <v>-2.6915258736276328</v>
      </c>
      <c r="AB32" s="35">
        <f t="shared" si="26"/>
        <v>-2.6915258736276542</v>
      </c>
      <c r="AC32" s="35">
        <f t="shared" si="27"/>
        <v>-2.6915258736276542</v>
      </c>
      <c r="AF32">
        <v>2.19</v>
      </c>
      <c r="AG32">
        <v>1.75</v>
      </c>
      <c r="AJ32" t="s">
        <v>92</v>
      </c>
    </row>
    <row r="33" spans="1:36" ht="15" x14ac:dyDescent="0.25">
      <c r="A33">
        <v>2.67</v>
      </c>
      <c r="B33">
        <v>3.29</v>
      </c>
      <c r="C33">
        <v>2.87</v>
      </c>
      <c r="D33" s="20">
        <f t="shared" si="3"/>
        <v>2.6915258736276426E-2</v>
      </c>
      <c r="E33" s="17">
        <f>IF(OR($A33="",$B33="",$C33=""),"",A33*'MPTO_working_3-way'!$I32)</f>
        <v>2.7418637408258579</v>
      </c>
      <c r="F33" s="21">
        <f>IF(OR($A33="",$B33="",$C33=""),"",B33*'MPTO_working_3-way'!$I32)</f>
        <v>3.3785512012423493</v>
      </c>
      <c r="G33" s="22">
        <f>IF(OR($A33="",$B33="",$C33=""),"",C33*'MPTO_working_3-way'!$I32)</f>
        <v>2.9472467925731136</v>
      </c>
      <c r="H33" s="17">
        <f>IF(OR($A33="",$B33="",$C33=""),"",'MPTO_working_3-way'!E32)</f>
        <v>2.7355284355035985</v>
      </c>
      <c r="I33" s="21">
        <f>IF(OR($A33="",$B33="",$C33=""),"",'MPTO_working_3-way'!F32)</f>
        <v>3.3900647692006967</v>
      </c>
      <c r="J33" s="22">
        <f>IF(OR($A33="",$B33="",$C33=""),"",'MPTO_working_3-way'!G32)</f>
        <v>2.9458525537228004</v>
      </c>
      <c r="K33" s="17">
        <f>IF(OR($A33="",$B33="",$C33=""),"",'OddsRatio_working_3-way'!H32)</f>
        <v>2.7386046007843614</v>
      </c>
      <c r="L33" s="21">
        <f>IF(OR($A33="",$B33="",$C33=""),"",'OddsRatio_working_3-way'!I32)</f>
        <v>3.3840745723330463</v>
      </c>
      <c r="M33" s="22">
        <f>IF(OR($A33="",$B33="",$C33=""),"",'OddsRatio_working_3-way'!J32)</f>
        <v>2.9468207206387769</v>
      </c>
      <c r="N33" s="23">
        <f t="shared" si="16"/>
        <v>36.47154251723672</v>
      </c>
      <c r="O33" s="24">
        <f t="shared" si="17"/>
        <v>29.598485872651075</v>
      </c>
      <c r="P33" s="24">
        <f t="shared" si="18"/>
        <v>33.929971610112204</v>
      </c>
      <c r="Q33" t="s">
        <v>79</v>
      </c>
      <c r="R33" t="s">
        <v>84</v>
      </c>
      <c r="S33" s="48" t="s">
        <v>152</v>
      </c>
      <c r="T33" s="35">
        <v>100</v>
      </c>
      <c r="U33" s="35">
        <f t="shared" si="19"/>
        <v>49.748743718592962</v>
      </c>
      <c r="V33" s="35">
        <f t="shared" si="20"/>
        <v>72.972972972972968</v>
      </c>
      <c r="W33" s="35">
        <f t="shared" si="21"/>
        <v>74.293059125964007</v>
      </c>
      <c r="X33" s="35">
        <f t="shared" si="22"/>
        <v>52.733967901063018</v>
      </c>
      <c r="Y33" s="35">
        <f t="shared" si="23"/>
        <v>75.958197155443017</v>
      </c>
      <c r="Z33" s="35">
        <f t="shared" si="24"/>
        <v>77.278283308434055</v>
      </c>
      <c r="AA33" s="35">
        <f t="shared" si="25"/>
        <v>-2.9852241824700556</v>
      </c>
      <c r="AB33" s="35">
        <f t="shared" si="26"/>
        <v>-2.9852241824700485</v>
      </c>
      <c r="AC33" s="35">
        <f t="shared" si="27"/>
        <v>-2.9852241824700485</v>
      </c>
      <c r="AF33">
        <v>2.2200000000000002</v>
      </c>
      <c r="AG33">
        <v>1.73</v>
      </c>
      <c r="AJ33" t="s">
        <v>92</v>
      </c>
    </row>
    <row r="34" spans="1:36" ht="15" x14ac:dyDescent="0.25">
      <c r="A34">
        <v>1.99</v>
      </c>
      <c r="B34">
        <v>3.7</v>
      </c>
      <c r="C34">
        <v>3.89</v>
      </c>
      <c r="D34" s="20">
        <f t="shared" si="3"/>
        <v>2.9852241824700254E-2</v>
      </c>
      <c r="E34" s="17">
        <f>IF(OR($A34="",$B34="",$C34=""),"",A34*'MPTO_working_3-way'!$I33)</f>
        <v>2.0494059612311535</v>
      </c>
      <c r="F34" s="21">
        <f>IF(OR($A34="",$B34="",$C34=""),"",B34*'MPTO_working_3-way'!$I33)</f>
        <v>3.8104532947513912</v>
      </c>
      <c r="G34" s="22">
        <f>IF(OR($A34="",$B34="",$C34=""),"",C34*'MPTO_working_3-way'!$I33)</f>
        <v>4.0061252206980837</v>
      </c>
      <c r="H34" s="17">
        <f>IF(OR($A34="",$B34="",$C34=""),"",'MPTO_working_3-way'!E33)</f>
        <v>2.0302020344499816</v>
      </c>
      <c r="I34" s="21">
        <f>IF(OR($A34="",$B34="",$C34=""),"",'MPTO_working_3-way'!F33)</f>
        <v>3.8414329762650388</v>
      </c>
      <c r="J34" s="22">
        <f>IF(OR($A34="",$B34="",$C34=""),"",'MPTO_working_3-way'!G33)</f>
        <v>4.0466389469326733</v>
      </c>
      <c r="K34" s="17">
        <f>IF(OR($A34="",$B34="",$C34=""),"",'OddsRatio_working_3-way'!H33)</f>
        <v>2.0377415615786441</v>
      </c>
      <c r="L34" s="21">
        <f>IF(OR($A34="",$B34="",$C34=""),"",'OddsRatio_working_3-way'!I33)</f>
        <v>3.8302042588508485</v>
      </c>
      <c r="M34" s="22">
        <f>IF(OR($A34="",$B34="",$C34=""),"",'OddsRatio_working_3-way'!J33)</f>
        <v>4.0293667807699816</v>
      </c>
      <c r="N34" s="23">
        <f t="shared" si="16"/>
        <v>48.79462726844335</v>
      </c>
      <c r="O34" s="24">
        <f t="shared" si="17"/>
        <v>26.243596828162772</v>
      </c>
      <c r="P34" s="24">
        <f t="shared" si="18"/>
        <v>24.9617759033939</v>
      </c>
      <c r="Q34" t="s">
        <v>71</v>
      </c>
      <c r="R34" t="s">
        <v>73</v>
      </c>
      <c r="S34" s="48" t="s">
        <v>152</v>
      </c>
      <c r="T34" s="35">
        <v>100</v>
      </c>
      <c r="U34" s="35">
        <f t="shared" si="19"/>
        <v>64.912280701754383</v>
      </c>
      <c r="V34" s="35">
        <f t="shared" si="20"/>
        <v>69.696969696969703</v>
      </c>
      <c r="W34" s="35">
        <f t="shared" si="21"/>
        <v>62.686567164179095</v>
      </c>
      <c r="X34" s="35">
        <f t="shared" si="22"/>
        <v>67.616463138851188</v>
      </c>
      <c r="Y34" s="35">
        <f t="shared" si="23"/>
        <v>72.401152134066507</v>
      </c>
      <c r="Z34" s="35">
        <f t="shared" si="24"/>
        <v>65.390749601275914</v>
      </c>
      <c r="AA34" s="35">
        <f t="shared" si="25"/>
        <v>-2.7041824370968044</v>
      </c>
      <c r="AB34" s="35">
        <f t="shared" si="26"/>
        <v>-2.7041824370968044</v>
      </c>
      <c r="AC34" s="35">
        <f t="shared" si="27"/>
        <v>-2.7041824370968186</v>
      </c>
      <c r="AF34">
        <v>1.88</v>
      </c>
      <c r="AG34">
        <v>2.0299999999999998</v>
      </c>
      <c r="AJ34" t="s">
        <v>92</v>
      </c>
    </row>
    <row r="35" spans="1:36" s="35" customFormat="1" ht="15" x14ac:dyDescent="0.25">
      <c r="A35">
        <v>2.85</v>
      </c>
      <c r="B35">
        <v>3.3</v>
      </c>
      <c r="C35">
        <v>2.68</v>
      </c>
      <c r="D35" s="20">
        <f t="shared" si="3"/>
        <v>2.7041824370968026E-2</v>
      </c>
      <c r="E35" s="17">
        <f>IF(OR($A35="",$B35="",$C35=""),"",A35*'MPTO_working_3-way'!$I34)</f>
        <v>2.9270691994572591</v>
      </c>
      <c r="F35" s="21">
        <f>IF(OR($A35="",$B35="",$C35=""),"",B35*'MPTO_working_3-way'!$I34)</f>
        <v>3.3892380204241941</v>
      </c>
      <c r="G35" s="22">
        <f>IF(OR($A35="",$B35="",$C35=""),"",C35*'MPTO_working_3-way'!$I34)</f>
        <v>2.7524720893141943</v>
      </c>
      <c r="H35" s="17">
        <f>IF(OR($A35="",$B35="",$C35=""),"",'MPTO_working_3-way'!E34)</f>
        <v>2.9251462259771608</v>
      </c>
      <c r="I35" s="21">
        <f>IF(OR($A35="",$B35="",$C35=""),"",'MPTO_working_3-way'!F34)</f>
        <v>3.4011712635612885</v>
      </c>
      <c r="J35" s="22">
        <f>IF(OR($A35="",$B35="",$C35=""),"",'MPTO_working_3-way'!G34)</f>
        <v>2.7463444398439711</v>
      </c>
      <c r="K35" s="17">
        <f>IF(OR($A35="",$B35="",$C35=""),"",'OddsRatio_working_3-way'!H34)</f>
        <v>2.9263635679856774</v>
      </c>
      <c r="L35" s="21">
        <f>IF(OR($A35="",$B35="",$C35=""),"",'OddsRatio_working_3-way'!I34)</f>
        <v>3.3949384899281392</v>
      </c>
      <c r="M35" s="22">
        <f>IF(OR($A35="",$B35="",$C35=""),"",'OddsRatio_working_3-way'!J34)</f>
        <v>2.7493463752518594</v>
      </c>
      <c r="N35" s="23">
        <f t="shared" si="16"/>
        <v>34.163866033144053</v>
      </c>
      <c r="O35" s="24">
        <f t="shared" si="17"/>
        <v>29.505157028624414</v>
      </c>
      <c r="P35" s="24">
        <f t="shared" si="18"/>
        <v>36.330976938231544</v>
      </c>
      <c r="Q35" t="s">
        <v>81</v>
      </c>
      <c r="R35" t="s">
        <v>88</v>
      </c>
      <c r="S35" s="48" t="s">
        <v>152</v>
      </c>
      <c r="T35" s="35">
        <v>100</v>
      </c>
      <c r="U35" s="35">
        <f t="shared" si="19"/>
        <v>35.897435897435898</v>
      </c>
      <c r="V35" s="35">
        <f t="shared" si="20"/>
        <v>75.062344139650875</v>
      </c>
      <c r="W35" s="35">
        <f t="shared" si="21"/>
        <v>85.337243401759522</v>
      </c>
      <c r="X35" s="35">
        <f t="shared" si="22"/>
        <v>39.600412458589595</v>
      </c>
      <c r="Y35" s="35">
        <f t="shared" si="23"/>
        <v>78.765320700804565</v>
      </c>
      <c r="Z35" s="35">
        <f t="shared" si="24"/>
        <v>89.040219962913227</v>
      </c>
      <c r="AA35" s="35">
        <f t="shared" si="25"/>
        <v>-3.7029765611536973</v>
      </c>
      <c r="AB35" s="35">
        <f t="shared" si="26"/>
        <v>-3.7029765611536902</v>
      </c>
      <c r="AC35" s="35">
        <f t="shared" si="27"/>
        <v>-3.7029765611537044</v>
      </c>
      <c r="AD35" s="36"/>
      <c r="AE35" s="36"/>
      <c r="AF35">
        <v>2.2200000000000002</v>
      </c>
      <c r="AG35">
        <v>1.73</v>
      </c>
      <c r="AH35" s="36"/>
      <c r="AI35" s="36"/>
      <c r="AJ35" t="s">
        <v>92</v>
      </c>
    </row>
    <row r="36" spans="1:36" ht="15" x14ac:dyDescent="0.25">
      <c r="A36">
        <v>1.56</v>
      </c>
      <c r="B36">
        <v>4.01</v>
      </c>
      <c r="C36">
        <v>6.82</v>
      </c>
      <c r="D36" s="20">
        <f t="shared" si="3"/>
        <v>3.7029765611536813E-2</v>
      </c>
      <c r="E36" s="17">
        <f>IF(OR($A36="",$B36="",$C36=""),"",A36*'MPTO_working_3-way'!$I35)</f>
        <v>1.6177664343539975</v>
      </c>
      <c r="F36" s="21">
        <f>IF(OR($A36="",$B36="",$C36=""),"",B36*'MPTO_working_3-way'!$I35)</f>
        <v>4.1584893601022621</v>
      </c>
      <c r="G36" s="22">
        <f>IF(OR($A36="",$B36="",$C36=""),"",C36*'MPTO_working_3-way'!$I35)</f>
        <v>7.0725430014706809</v>
      </c>
      <c r="H36" s="17">
        <f>IF(OR($A36="",$B36="",$C36=""),"",'MPTO_working_3-way'!E35)</f>
        <v>1.5906283085899233</v>
      </c>
      <c r="I36" s="21">
        <f>IF(OR($A36="",$B36="",$C36=""),"",'MPTO_working_3-way'!F35)</f>
        <v>4.2188164517707802</v>
      </c>
      <c r="J36" s="22">
        <f>IF(OR($A36="",$B36="",$C36=""),"",'MPTO_working_3-way'!G35)</f>
        <v>7.4468863428807062</v>
      </c>
      <c r="K36" s="17">
        <f>IF(OR($A36="",$B36="",$C36=""),"",'OddsRatio_working_3-way'!H35)</f>
        <v>1.5998761692561974</v>
      </c>
      <c r="L36" s="21">
        <f>IF(OR($A36="",$B36="",$C36=""),"",'OddsRatio_working_3-way'!I35)</f>
        <v>4.2243344097520596</v>
      </c>
      <c r="M36" s="22">
        <f>IF(OR($A36="",$B36="",$C36=""),"",'OddsRatio_working_3-way'!J35)</f>
        <v>7.2344273304840501</v>
      </c>
      <c r="N36" s="23">
        <f t="shared" si="16"/>
        <v>61.813620233709301</v>
      </c>
      <c r="O36" s="24">
        <f t="shared" si="17"/>
        <v>24.047193906380677</v>
      </c>
      <c r="P36" s="24">
        <f t="shared" si="18"/>
        <v>14.139185859910045</v>
      </c>
      <c r="Q36" t="s">
        <v>139</v>
      </c>
      <c r="R36" t="s">
        <v>137</v>
      </c>
      <c r="S36" s="48" t="s">
        <v>152</v>
      </c>
      <c r="T36" s="35">
        <v>100</v>
      </c>
      <c r="U36" s="35">
        <f t="shared" si="19"/>
        <v>65.397923875432525</v>
      </c>
      <c r="V36" s="35">
        <f t="shared" si="20"/>
        <v>67.320261437908499</v>
      </c>
      <c r="W36" s="35">
        <f t="shared" si="21"/>
        <v>64.02877697841727</v>
      </c>
      <c r="X36" s="35">
        <f t="shared" si="22"/>
        <v>68.650961583674246</v>
      </c>
      <c r="Y36" s="35">
        <f t="shared" si="23"/>
        <v>70.573299146150205</v>
      </c>
      <c r="Z36" s="35">
        <f t="shared" si="24"/>
        <v>67.281814686658976</v>
      </c>
      <c r="AA36" s="35">
        <f t="shared" si="25"/>
        <v>-3.2530377082417203</v>
      </c>
      <c r="AB36" s="35">
        <f t="shared" si="26"/>
        <v>-3.2530377082417061</v>
      </c>
      <c r="AC36" s="35">
        <f t="shared" si="27"/>
        <v>-3.2530377082417061</v>
      </c>
      <c r="AF36">
        <v>2.1800000000000002</v>
      </c>
      <c r="AG36">
        <v>1.72</v>
      </c>
      <c r="AJ36" t="s">
        <v>149</v>
      </c>
    </row>
    <row r="37" spans="1:36" ht="15" x14ac:dyDescent="0.25">
      <c r="A37">
        <v>2.89</v>
      </c>
      <c r="B37">
        <v>3.06</v>
      </c>
      <c r="C37">
        <v>2.78</v>
      </c>
      <c r="D37" s="20">
        <f t="shared" si="3"/>
        <v>3.2530377082417017E-2</v>
      </c>
      <c r="E37" s="17">
        <f>IF(OR($A37="",$B37="",$C37=""),"",A37*'MPTO_working_3-way'!$I36)</f>
        <v>2.9840127897681854</v>
      </c>
      <c r="F37" s="21">
        <f>IF(OR($A37="",$B37="",$C37=""),"",B37*'MPTO_working_3-way'!$I36)</f>
        <v>3.159542953872196</v>
      </c>
      <c r="G37" s="22">
        <f>IF(OR($A37="",$B37="",$C37=""),"",C37*'MPTO_working_3-way'!$I36)</f>
        <v>2.8704344482891191</v>
      </c>
      <c r="H37" s="17">
        <f>IF(OR($A37="",$B37="",$C37=""),"",'MPTO_working_3-way'!E36)</f>
        <v>2.9834955809417969</v>
      </c>
      <c r="I37" s="21">
        <f>IF(OR($A37="",$B37="",$C37=""),"",'MPTO_working_3-way'!F36)</f>
        <v>3.1650184277872935</v>
      </c>
      <c r="J37" s="22">
        <f>IF(OR($A37="",$B37="",$C37=""),"",'MPTO_working_3-way'!G36)</f>
        <v>2.8664073215659016</v>
      </c>
      <c r="K37" s="17">
        <f>IF(OR($A37="",$B37="",$C37=""),"",'OddsRatio_working_3-way'!H36)</f>
        <v>2.9838254595033566</v>
      </c>
      <c r="L37" s="21">
        <f>IF(OR($A37="",$B37="",$C37=""),"",'OddsRatio_working_3-way'!I36)</f>
        <v>3.162264786548632</v>
      </c>
      <c r="M37" s="22">
        <f>IF(OR($A37="",$B37="",$C37=""),"",'OddsRatio_working_3-way'!J36)</f>
        <v>2.8683647184740604</v>
      </c>
      <c r="N37" s="23">
        <f t="shared" si="16"/>
        <v>33.511920707206002</v>
      </c>
      <c r="O37" s="24">
        <f t="shared" si="17"/>
        <v>31.650147334583451</v>
      </c>
      <c r="P37" s="24">
        <f t="shared" si="18"/>
        <v>34.837931958210561</v>
      </c>
      <c r="Q37" t="s">
        <v>127</v>
      </c>
      <c r="R37" t="s">
        <v>145</v>
      </c>
      <c r="S37" s="48" t="s">
        <v>152</v>
      </c>
      <c r="T37" s="35">
        <v>100</v>
      </c>
      <c r="U37" s="35">
        <f t="shared" si="19"/>
        <v>64.412811387900362</v>
      </c>
      <c r="V37" s="35">
        <f t="shared" si="20"/>
        <v>68.55345911949685</v>
      </c>
      <c r="W37" s="35">
        <f t="shared" si="21"/>
        <v>63.768115942028999</v>
      </c>
      <c r="X37" s="35">
        <f t="shared" si="22"/>
        <v>67.678424938474151</v>
      </c>
      <c r="Y37" s="35">
        <f t="shared" si="23"/>
        <v>71.819072670070653</v>
      </c>
      <c r="Z37" s="35">
        <f t="shared" si="24"/>
        <v>67.033729492602788</v>
      </c>
      <c r="AA37" s="35">
        <f t="shared" si="25"/>
        <v>-3.2656135505737893</v>
      </c>
      <c r="AB37" s="35">
        <f t="shared" si="26"/>
        <v>-3.2656135505738035</v>
      </c>
      <c r="AC37" s="35">
        <f t="shared" si="27"/>
        <v>-3.2656135505737893</v>
      </c>
      <c r="AF37">
        <v>2.6</v>
      </c>
      <c r="AG37">
        <v>1.53</v>
      </c>
      <c r="AJ37" t="s">
        <v>149</v>
      </c>
    </row>
    <row r="38" spans="1:36" ht="15" x14ac:dyDescent="0.25">
      <c r="A38">
        <v>2.81</v>
      </c>
      <c r="B38">
        <v>3.18</v>
      </c>
      <c r="C38">
        <v>2.76</v>
      </c>
      <c r="D38" s="20">
        <f t="shared" si="3"/>
        <v>3.2656135505737982E-2</v>
      </c>
      <c r="E38" s="17">
        <f>IF(OR($A38="",$B38="",$C38=""),"",A38*'MPTO_working_3-way'!$I37)</f>
        <v>2.9017637407711239</v>
      </c>
      <c r="F38" s="21">
        <f>IF(OR($A38="",$B38="",$C38=""),"",B38*'MPTO_working_3-way'!$I37)</f>
        <v>3.2838465109082469</v>
      </c>
      <c r="G38" s="22">
        <f>IF(OR($A38="",$B38="",$C38=""),"",C38*'MPTO_working_3-way'!$I37)</f>
        <v>2.8501309339958367</v>
      </c>
      <c r="H38" s="17">
        <f>IF(OR($A38="",$B38="",$C38=""),"",'MPTO_working_3-way'!E37)</f>
        <v>2.8986640866087092</v>
      </c>
      <c r="I38" s="21">
        <f>IF(OR($A38="",$B38="",$C38=""),"",'MPTO_working_3-way'!F37)</f>
        <v>3.294024310497365</v>
      </c>
      <c r="J38" s="22">
        <f>IF(OR($A38="",$B38="",$C38=""),"",'MPTO_working_3-way'!G37)</f>
        <v>2.8454888560914218</v>
      </c>
      <c r="K38" s="17">
        <f>IF(OR($A38="",$B38="",$C38=""),"",'OddsRatio_working_3-way'!H37)</f>
        <v>2.900315832540366</v>
      </c>
      <c r="L38" s="21">
        <f>IF(OR($A38="",$B38="",$C38=""),"",'OddsRatio_working_3-way'!I37)</f>
        <v>3.288778185048618</v>
      </c>
      <c r="M38" s="22">
        <f>IF(OR($A38="",$B38="",$C38=""),"",'OddsRatio_working_3-way'!J37)</f>
        <v>2.8478209200392506</v>
      </c>
      <c r="N38" s="23">
        <f t="shared" si="16"/>
        <v>34.461799420453744</v>
      </c>
      <c r="O38" s="24">
        <f t="shared" si="17"/>
        <v>30.452093198577053</v>
      </c>
      <c r="P38" s="24">
        <f t="shared" si="18"/>
        <v>35.08610738096921</v>
      </c>
      <c r="Q38" t="s">
        <v>131</v>
      </c>
      <c r="R38" t="s">
        <v>142</v>
      </c>
      <c r="S38" s="48" t="s">
        <v>152</v>
      </c>
      <c r="T38" s="35">
        <v>100</v>
      </c>
      <c r="U38" s="35">
        <f t="shared" si="19"/>
        <v>48.186528497409334</v>
      </c>
      <c r="V38" s="35">
        <f t="shared" si="20"/>
        <v>69.040247678018574</v>
      </c>
      <c r="W38" s="35">
        <f t="shared" si="21"/>
        <v>78.021978021978015</v>
      </c>
      <c r="X38" s="35">
        <f t="shared" si="22"/>
        <v>52.937774300003404</v>
      </c>
      <c r="Y38" s="35">
        <f t="shared" si="23"/>
        <v>73.791493480612658</v>
      </c>
      <c r="Z38" s="35">
        <f t="shared" si="24"/>
        <v>82.773223824572113</v>
      </c>
      <c r="AA38" s="35">
        <f t="shared" si="25"/>
        <v>-4.7512458025940703</v>
      </c>
      <c r="AB38" s="35">
        <f t="shared" si="26"/>
        <v>-4.7512458025940845</v>
      </c>
      <c r="AC38" s="35">
        <f t="shared" si="27"/>
        <v>-4.7512458025940987</v>
      </c>
      <c r="AF38">
        <v>2.42</v>
      </c>
      <c r="AG38">
        <v>1.6</v>
      </c>
      <c r="AJ38" t="s">
        <v>149</v>
      </c>
    </row>
    <row r="39" spans="1:36" ht="15" x14ac:dyDescent="0.25">
      <c r="A39">
        <v>1.93</v>
      </c>
      <c r="B39">
        <v>3.23</v>
      </c>
      <c r="C39">
        <v>4.55</v>
      </c>
      <c r="D39" s="20">
        <f t="shared" si="3"/>
        <v>4.7512458025940951E-2</v>
      </c>
      <c r="E39" s="17">
        <f>IF(OR($A39="",$B39="",$C39=""),"",A39*'MPTO_working_3-way'!$I38)</f>
        <v>2.0216990439900662</v>
      </c>
      <c r="F39" s="21">
        <f>IF(OR($A39="",$B39="",$C39=""),"",B39*'MPTO_working_3-way'!$I38)</f>
        <v>3.3834652394237894</v>
      </c>
      <c r="G39" s="22">
        <f>IF(OR($A39="",$B39="",$C39=""),"",C39*'MPTO_working_3-way'!$I38)</f>
        <v>4.7661816840180311</v>
      </c>
      <c r="H39" s="17">
        <f>IF(OR($A39="",$B39="",$C39=""),"",'MPTO_working_3-way'!E38)</f>
        <v>1.9908531089380912</v>
      </c>
      <c r="I39" s="21">
        <f>IF(OR($A39="",$B39="",$C39=""),"",'MPTO_working_3-way'!F38)</f>
        <v>3.4041390023420965</v>
      </c>
      <c r="J39" s="22">
        <f>IF(OR($A39="",$B39="",$C39=""),"",'MPTO_working_3-way'!G38)</f>
        <v>4.9033372334807259</v>
      </c>
      <c r="K39" s="17">
        <f>IF(OR($A39="",$B39="",$C39=""),"",'OddsRatio_working_3-way'!H38)</f>
        <v>2.0030486284140285</v>
      </c>
      <c r="L39" s="21">
        <f>IF(OR($A39="",$B39="",$C39=""),"",'OddsRatio_working_3-way'!I38)</f>
        <v>3.4051596143691225</v>
      </c>
      <c r="M39" s="22">
        <f>IF(OR($A39="",$B39="",$C39=""),"",'OddsRatio_working_3-way'!J38)</f>
        <v>4.828841538569681</v>
      </c>
      <c r="N39" s="23">
        <f t="shared" si="16"/>
        <v>49.46334633597985</v>
      </c>
      <c r="O39" s="24">
        <f t="shared" si="17"/>
        <v>29.55549796546164</v>
      </c>
      <c r="P39" s="24">
        <f t="shared" si="18"/>
        <v>20.981155698558489</v>
      </c>
      <c r="Q39" t="s">
        <v>144</v>
      </c>
      <c r="R39" t="s">
        <v>146</v>
      </c>
      <c r="S39" s="48" t="s">
        <v>153</v>
      </c>
      <c r="T39" s="35">
        <v>100</v>
      </c>
      <c r="U39" s="35">
        <f t="shared" si="19"/>
        <v>53.051643192488264</v>
      </c>
      <c r="V39" s="35">
        <f t="shared" si="20"/>
        <v>68.253968253968253</v>
      </c>
      <c r="W39" s="35">
        <f t="shared" si="21"/>
        <v>72.67759562841529</v>
      </c>
      <c r="X39" s="35">
        <f t="shared" si="22"/>
        <v>59.068436117616443</v>
      </c>
      <c r="Y39" s="35">
        <f t="shared" si="23"/>
        <v>74.270761179096439</v>
      </c>
      <c r="Z39" s="35">
        <f t="shared" si="24"/>
        <v>78.694388553543476</v>
      </c>
      <c r="AA39" s="35">
        <f t="shared" si="25"/>
        <v>-6.0167929251281791</v>
      </c>
      <c r="AB39" s="35">
        <f t="shared" si="26"/>
        <v>-6.0167929251281862</v>
      </c>
      <c r="AC39" s="35">
        <f t="shared" si="27"/>
        <v>-6.0167929251281862</v>
      </c>
      <c r="AF39">
        <v>2.34</v>
      </c>
      <c r="AG39">
        <v>1.61</v>
      </c>
      <c r="AJ39" t="s">
        <v>149</v>
      </c>
    </row>
    <row r="40" spans="1:36" ht="15" x14ac:dyDescent="0.25">
      <c r="A40">
        <v>2.13</v>
      </c>
      <c r="B40">
        <v>3.15</v>
      </c>
      <c r="C40">
        <v>3.66</v>
      </c>
      <c r="D40" s="20">
        <f t="shared" si="3"/>
        <v>6.0167929251281782E-2</v>
      </c>
      <c r="E40" s="17">
        <f>IF(OR($A40="",$B40="",$C40=""),"",A40*'MPTO_working_3-way'!$I39)</f>
        <v>2.25815768930523</v>
      </c>
      <c r="F40" s="21">
        <f>IF(OR($A40="",$B40="",$C40=""),"",B40*'MPTO_working_3-way'!$I39)</f>
        <v>3.3395289771415375</v>
      </c>
      <c r="G40" s="22">
        <f>IF(OR($A40="",$B40="",$C40=""),"",C40*'MPTO_working_3-way'!$I39)</f>
        <v>3.8802146210596913</v>
      </c>
      <c r="H40" s="17">
        <f>IF(OR($A40="",$B40="",$C40=""),"",'MPTO_working_3-way'!E39)</f>
        <v>2.2250525302881621</v>
      </c>
      <c r="I40" s="21">
        <f>IF(OR($A40="",$B40="",$C40=""),"",'MPTO_working_3-way'!F39)</f>
        <v>3.3624257012935264</v>
      </c>
      <c r="J40" s="22">
        <f>IF(OR($A40="",$B40="",$C40=""),"",'MPTO_working_3-way'!G39)</f>
        <v>3.9499452307306266</v>
      </c>
      <c r="K40" s="17">
        <f>IF(OR($A40="",$B40="",$C40=""),"",'OddsRatio_working_3-way'!H39)</f>
        <v>2.2386224090006093</v>
      </c>
      <c r="L40" s="21">
        <f>IF(OR($A40="",$B40="",$C40=""),"",'OddsRatio_working_3-way'!I39)</f>
        <v>3.3566709551781506</v>
      </c>
      <c r="M40" s="22">
        <f>IF(OR($A40="",$B40="",$C40=""),"",'OddsRatio_working_3-way'!J39)</f>
        <v>3.9156952282669208</v>
      </c>
      <c r="N40" s="23">
        <f t="shared" si="16"/>
        <v>44.28388702596191</v>
      </c>
      <c r="O40" s="24">
        <f t="shared" si="17"/>
        <v>29.944342655650431</v>
      </c>
      <c r="P40" s="24">
        <f t="shared" si="18"/>
        <v>25.771770318387667</v>
      </c>
      <c r="Q40" t="s">
        <v>130</v>
      </c>
      <c r="R40" t="s">
        <v>140</v>
      </c>
      <c r="S40" s="48" t="s">
        <v>153</v>
      </c>
      <c r="T40" s="35">
        <v>100</v>
      </c>
      <c r="U40" s="35">
        <f t="shared" si="19"/>
        <v>60.784313725490193</v>
      </c>
      <c r="V40" s="35">
        <f t="shared" si="20"/>
        <v>65.986394557823132</v>
      </c>
      <c r="W40" s="35">
        <f t="shared" si="21"/>
        <v>68.944099378881987</v>
      </c>
      <c r="X40" s="35">
        <f t="shared" si="22"/>
        <v>65.069506063294881</v>
      </c>
      <c r="Y40" s="35">
        <f t="shared" si="23"/>
        <v>70.27158689562782</v>
      </c>
      <c r="Z40" s="35">
        <f t="shared" si="24"/>
        <v>73.229291716686689</v>
      </c>
      <c r="AA40" s="35">
        <f t="shared" si="25"/>
        <v>-4.2851923378046877</v>
      </c>
      <c r="AB40" s="35">
        <f t="shared" si="26"/>
        <v>-4.2851923378046877</v>
      </c>
      <c r="AC40" s="35">
        <f t="shared" si="27"/>
        <v>-4.2851923378047019</v>
      </c>
      <c r="AF40">
        <v>2.31</v>
      </c>
      <c r="AG40">
        <v>1.6</v>
      </c>
      <c r="AJ40" t="s">
        <v>149</v>
      </c>
    </row>
    <row r="41" spans="1:36" s="35" customFormat="1" ht="15" x14ac:dyDescent="0.25">
      <c r="A41">
        <v>2.5499999999999998</v>
      </c>
      <c r="B41">
        <v>2.94</v>
      </c>
      <c r="C41">
        <v>3.22</v>
      </c>
      <c r="D41" s="20">
        <f t="shared" si="3"/>
        <v>4.2851923378046886E-2</v>
      </c>
      <c r="E41" s="17">
        <f>IF(OR($A41="",$B41="",$C41=""),"",A41*'MPTO_working_3-way'!$I40)</f>
        <v>2.6592724046140193</v>
      </c>
      <c r="F41" s="21">
        <f>IF(OR($A41="",$B41="",$C41=""),"",B41*'MPTO_working_3-way'!$I40)</f>
        <v>3.0659846547314578</v>
      </c>
      <c r="G41" s="22">
        <f>IF(OR($A41="",$B41="",$C41=""),"",C41*'MPTO_working_3-way'!$I40)</f>
        <v>3.357983193277311</v>
      </c>
      <c r="H41" s="17">
        <f>IF(OR($A41="",$B41="",$C41=""),"",'MPTO_working_3-way'!E40)</f>
        <v>2.6463925595101059</v>
      </c>
      <c r="I41" s="21">
        <f>IF(OR($A41="",$B41="",$C41=""),"",'MPTO_working_3-way'!F40)</f>
        <v>3.0688771423994874</v>
      </c>
      <c r="J41" s="22">
        <f>IF(OR($A41="",$B41="",$C41=""),"",'MPTO_working_3-way'!G40)</f>
        <v>3.3752422338363965</v>
      </c>
      <c r="K41" s="17">
        <f>IF(OR($A41="",$B41="",$C41=""),"",'OddsRatio_working_3-way'!H40)</f>
        <v>2.6523370893586873</v>
      </c>
      <c r="L41" s="21">
        <f>IF(OR($A41="",$B41="",$C41=""),"",'OddsRatio_working_3-way'!I40)</f>
        <v>3.0680864215199057</v>
      </c>
      <c r="M41" s="22">
        <f>IF(OR($A41="",$B41="",$C41=""),"",'OddsRatio_working_3-way'!J40)</f>
        <v>3.3665731215330887</v>
      </c>
      <c r="N41" s="23">
        <f t="shared" si="16"/>
        <v>37.604270937604269</v>
      </c>
      <c r="O41" s="24">
        <f t="shared" si="17"/>
        <v>32.615949282615951</v>
      </c>
      <c r="P41" s="24">
        <f t="shared" si="18"/>
        <v>29.77977977977978</v>
      </c>
      <c r="Q41" t="s">
        <v>96</v>
      </c>
      <c r="R41" t="s">
        <v>134</v>
      </c>
      <c r="S41" s="48" t="s">
        <v>153</v>
      </c>
      <c r="T41" s="35">
        <v>100</v>
      </c>
      <c r="U41" s="35" t="e">
        <f t="shared" si="19"/>
        <v>#DIV/0!</v>
      </c>
      <c r="V41" s="35" t="e">
        <f t="shared" si="20"/>
        <v>#DIV/0!</v>
      </c>
      <c r="W41" s="35" t="e">
        <f t="shared" si="21"/>
        <v>#DIV/0!</v>
      </c>
      <c r="X41" s="35" t="e">
        <f t="shared" si="22"/>
        <v>#DIV/0!</v>
      </c>
      <c r="Y41" s="35" t="e">
        <f t="shared" si="23"/>
        <v>#DIV/0!</v>
      </c>
      <c r="Z41" s="35" t="e">
        <f t="shared" si="24"/>
        <v>#DIV/0!</v>
      </c>
      <c r="AA41" s="35" t="e">
        <f t="shared" si="25"/>
        <v>#DIV/0!</v>
      </c>
      <c r="AB41" s="35" t="e">
        <f t="shared" si="26"/>
        <v>#DIV/0!</v>
      </c>
      <c r="AC41" s="35" t="e">
        <f t="shared" si="27"/>
        <v>#DIV/0!</v>
      </c>
      <c r="AD41" s="36"/>
      <c r="AE41" s="36"/>
      <c r="AF41">
        <v>2.4</v>
      </c>
      <c r="AG41">
        <v>1.58</v>
      </c>
      <c r="AH41" s="36"/>
      <c r="AI41" s="36"/>
      <c r="AJ41" t="s">
        <v>149</v>
      </c>
    </row>
    <row r="42" spans="1:36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48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F42"/>
      <c r="AG42"/>
      <c r="AJ42"/>
    </row>
    <row r="43" spans="1:36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48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F43"/>
      <c r="AG43"/>
      <c r="AJ43"/>
    </row>
    <row r="44" spans="1:36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48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F44"/>
      <c r="AG44"/>
      <c r="AJ44"/>
    </row>
    <row r="45" spans="1:36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48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F45"/>
      <c r="AG45"/>
      <c r="AJ45"/>
    </row>
    <row r="46" spans="1:36" s="35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48"/>
      <c r="AD46" s="36"/>
      <c r="AE46" s="36"/>
      <c r="AF46"/>
      <c r="AG46"/>
      <c r="AH46" s="36"/>
      <c r="AI46" s="36"/>
      <c r="AJ46"/>
    </row>
    <row r="47" spans="1:36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48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F47"/>
      <c r="AG47"/>
      <c r="AJ47"/>
    </row>
    <row r="48" spans="1:36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48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F48"/>
      <c r="AG48"/>
      <c r="AJ48"/>
    </row>
    <row r="49" spans="1:36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48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F49"/>
      <c r="AG49"/>
      <c r="AJ49"/>
    </row>
    <row r="50" spans="1:36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48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F50"/>
      <c r="AG50"/>
      <c r="AJ50"/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48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48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s="35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48"/>
      <c r="AD53" s="36"/>
      <c r="AE53" s="36"/>
      <c r="AF53"/>
      <c r="AG53"/>
      <c r="AH53" s="36"/>
      <c r="AI53" s="36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48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48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48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48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4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48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48"/>
      <c r="AD60" s="36"/>
      <c r="AE60" s="36"/>
      <c r="AF60"/>
      <c r="AG60"/>
      <c r="AH60" s="36"/>
      <c r="AI60" s="36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48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48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s="35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48"/>
      <c r="AD63" s="36"/>
      <c r="AE63" s="36"/>
      <c r="AF63"/>
      <c r="AG63"/>
      <c r="AH63" s="36"/>
      <c r="AI63" s="36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48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48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48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48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2022-11-02T16:59:52Z</dcterms:modified>
</cp:coreProperties>
</file>