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8507EE57-4C6C-487D-BD52-F7DDEE839284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D5" i="2"/>
  <c r="D6" i="2"/>
  <c r="D7" i="2"/>
  <c r="D8" i="2"/>
  <c r="D9" i="2"/>
  <c r="D10" i="2"/>
  <c r="D1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J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E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89" i="4" l="1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2" i="4" l="1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959" i="4" l="1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26" i="4" l="1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2" i="3"/>
  <c r="D3" i="3"/>
  <c r="D61" i="3"/>
  <c r="D48" i="3"/>
  <c r="D78" i="3"/>
  <c r="D75" i="3"/>
  <c r="D36" i="3"/>
  <c r="D41" i="3"/>
  <c r="D31" i="3"/>
  <c r="D77" i="3"/>
  <c r="D74" i="3"/>
  <c r="D57" i="3"/>
  <c r="D63" i="3"/>
  <c r="D71" i="3"/>
  <c r="D52" i="3"/>
  <c r="D76" i="3"/>
  <c r="D81" i="3"/>
  <c r="D62" i="3"/>
  <c r="D9" i="3"/>
  <c r="D7" i="3"/>
  <c r="D23" i="3"/>
  <c r="D17" i="3"/>
  <c r="D19" i="3"/>
  <c r="D20" i="3"/>
  <c r="D79" i="3"/>
  <c r="D66" i="3"/>
  <c r="D86" i="3"/>
  <c r="D60" i="3"/>
  <c r="D33" i="3"/>
  <c r="D43" i="3"/>
  <c r="D70" i="3"/>
  <c r="D50" i="3"/>
  <c r="D64" i="3"/>
  <c r="D88" i="3"/>
  <c r="D46" i="3"/>
  <c r="D93" i="3"/>
  <c r="D91" i="3"/>
  <c r="D32" i="3"/>
  <c r="D90" i="3"/>
  <c r="D55" i="3"/>
  <c r="D14" i="3"/>
  <c r="D6" i="3"/>
  <c r="D11" i="3"/>
  <c r="D25" i="3"/>
  <c r="D8" i="3"/>
  <c r="D15" i="3"/>
  <c r="D12" i="3"/>
  <c r="D18" i="3"/>
  <c r="D4" i="3"/>
  <c r="D85" i="3"/>
  <c r="D53" i="3"/>
  <c r="D37" i="3"/>
  <c r="D54" i="3"/>
  <c r="D44" i="3"/>
  <c r="D58" i="3"/>
  <c r="D87" i="3"/>
  <c r="D59" i="3"/>
  <c r="D72" i="3"/>
  <c r="D83" i="3"/>
  <c r="D69" i="3"/>
  <c r="D56" i="3"/>
  <c r="D35" i="3"/>
  <c r="D45" i="3"/>
  <c r="D67" i="3"/>
  <c r="D82" i="3"/>
  <c r="D24" i="3"/>
  <c r="D28" i="3"/>
  <c r="D27" i="3"/>
  <c r="D16" i="3"/>
  <c r="D21" i="3"/>
  <c r="D26" i="3"/>
  <c r="D65" i="3"/>
  <c r="D47" i="3"/>
  <c r="D89" i="3"/>
  <c r="D34" i="3"/>
  <c r="D51" i="3"/>
  <c r="D84" i="3"/>
  <c r="D42" i="3"/>
  <c r="D92" i="3"/>
  <c r="D29" i="3"/>
  <c r="D49" i="3"/>
  <c r="D80" i="3"/>
  <c r="D40" i="3"/>
  <c r="D68" i="3"/>
  <c r="D73" i="3"/>
  <c r="D30" i="3"/>
  <c r="D22" i="3"/>
  <c r="D13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<sst xmlns="http://schemas.openxmlformats.org/spreadsheetml/2006/main" count="170" uniqueCount="93">
  <si>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</si>
  <si>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</si>
  <si>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</si>
  <si>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</si>
  <si>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</si>
  <si>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</si>
  <si>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</si>
  <si>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</si>
  <si>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</si>
  <si>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</si>
  <si>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</si>
  <si>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</si>
  <si>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</si>
  <si>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</si>
  <si>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</si>
  <si>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</si>
  <si>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</si>
  <si>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</si>
  <si>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</si>
  <si>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</si>
  <si>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</si>
  <si>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</si>
  <si>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</si>
  <si>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</si>
  <si>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</si>
  <si>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</si>
  <si>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</si>
  <si>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</si>
  <si>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</si>
  <si>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</si>
  <si>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</si>
  <si>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</si>
  <si>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</si>
  <si>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</si>
  <si>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</si>
  <si>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</si>
  <si>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</si>
  <si>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</si>
  <si>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</si>
  <si>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</si>
  <si>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</si>
  <si>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</si>
  <si>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</si>
  <si>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</si>
  <si>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</si>
  <si>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</si>
  <si>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</si>
  <si>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</si>
  <si>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</si>
  <si>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</si>
  <si>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</si>
  <si>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</si>
  <si>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</si>
  <si>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</si>
  <si>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</si>
  <si>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</si>
  <si>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</si>
  <si>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</si>
  <si>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</si>
  <si>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</si>
  <si>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</si>
  <si>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</si>
  <si>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</si>
  <si>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</si>
  <si>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</si>
  <si>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</si>
  <si>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</si>
  <si>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</si>
  <si>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</si>
  <si>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</si>
  <si>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</si>
  <si>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Serie A</t>
  </si>
  <si>
    <t>Corinthians</t>
  </si>
  <si>
    <t>Goias</t>
  </si>
  <si>
    <t>Botafogo RJ</t>
  </si>
  <si>
    <t>Cuiaba</t>
  </si>
  <si>
    <t>Sao Paulo</t>
  </si>
  <si>
    <t>Atletico-MG</t>
  </si>
  <si>
    <t>America MG</t>
  </si>
  <si>
    <t>Internacional</t>
  </si>
  <si>
    <t>Athletico-PR</t>
  </si>
  <si>
    <t>Atletico GO</t>
  </si>
  <si>
    <t>Santos</t>
  </si>
  <si>
    <t>Avai</t>
  </si>
  <si>
    <t>Bragantino</t>
  </si>
  <si>
    <t>Juventude</t>
  </si>
  <si>
    <t>Coritiba</t>
  </si>
  <si>
    <t>Flamengo RJ</t>
  </si>
  <si>
    <t>Palmeiras</t>
  </si>
  <si>
    <t>Fortaleza</t>
  </si>
  <si>
    <t>11/01/2022</t>
  </si>
  <si>
    <t>11/02/2022</t>
  </si>
  <si>
    <t>11/03/2022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</si>
</sst>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1.0296682412171818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25.614491169091767</v>
      </c>
      <c r="I2" s="6">
        <f>IF('Log_working_3-way'!$D2="","",'True_Odds_Calculator_3-way'!O3/'True_Odds_Calculator_3-way'!B3-1)</f>
        <v>7.6001563593009216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2.9947524266513259E-2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1.0247489760785522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16.05361528539019</v>
      </c>
      <c r="I3" s="6">
        <f>IF('Log_working_3-way'!$D3="","",'True_Odds_Calculator_3-way'!O4/'True_Odds_Calculator_3-way'!B4-1)</f>
        <v>8.8172795033184475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2.6568033719926332E-2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1.0256884280977701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11.147824547101626</v>
      </c>
      <c r="I4" s="6">
        <f>IF('Log_working_3-way'!$D4="","",'True_Odds_Calculator_3-way'!O5/'True_Odds_Calculator_3-way'!B5-1)</f>
        <v>8.5607071486406578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2.7847344608725066E-2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1.0331747228885533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2.9843817236284265E-2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1.0253032897885648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17.844165925370362</v>
      </c>
      <c r="I7" s="6">
        <f>IF('Log_working_3-way'!$D7="","",'True_Odds_Calculator_3-way'!O7/'True_Odds_Calculator_3-way'!B7-1)</f>
        <v>8.2499335654664812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2.6948387447653044E-2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1.0264168284689137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7.9962100437831598</v>
      </c>
      <c r="I8" s="6">
        <f>IF('Log_working_3-way'!$D8="","",'True_Odds_Calculator_3-way'!O8/'True_Odds_Calculator_3-way'!B8-1)</f>
        <v>7.3741864221079343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2.8240982504585066E-2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1.0263229980566806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9.4545516315590863</v>
      </c>
      <c r="I9" s="6">
        <f>IF('Log_working_3-way'!$D9="","",'True_Odds_Calculator_3-way'!O9/'True_Odds_Calculator_3-way'!B9-1)</f>
        <v>7.8766501357762699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2.8390030586386228E-2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1.0336944225756461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33.452725083366445</v>
      </c>
      <c r="I10" s="6">
        <f>IF('Log_working_3-way'!$D10="","",'True_Odds_Calculator_3-way'!O10/'True_Odds_Calculator_3-way'!B10-1)</f>
        <v>5.1696585395055772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3.1970147552821793E-2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1.0408474684772786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49.153733176752127</v>
      </c>
      <c r="I11" s="6">
        <f>IF('Log_working_3-way'!$D11="","",'True_Odds_Calculator_3-way'!O11/'True_Odds_Calculator_3-way'!B11-1)</f>
        <v>2.7549610899157879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3.201559487318284E-2</v>
      </c>
    </row>
    <row r="12" spans="1:11" x14ac:dyDescent="0.25">
      <c r="D12" t="str">
        <f>solve_for_c('True_Odds_Calculator_3-way'!A12,'True_Odds_Calculator_3-way'!B12,'True_Odds_Calculator_3-way'!C12,'Log_working_3-way'!B$1,'Log_working_3-way'!B$2)</f>
        <v/>
      </c>
      <c r="F12" s="6" t="str">
        <f>IF('Log_working_3-way'!D12="","",1/'True_Odds_Calculator_3-way'!N12+1/'True_Odds_Calculator_3-way'!O12+1/'True_Odds_Calculator_3-way'!#REF!-1)</f>
        <v/>
      </c>
      <c r="H12" s="6" t="str">
        <f>IF('Log_working_3-way'!$D12="","",'True_Odds_Calculator_3-way'!N12/'True_Odds_Calculator_3-way'!A12-1)</f>
        <v/>
      </c>
      <c r="I12" s="6" t="str">
        <f>IF('Log_working_3-way'!$D12="","",'True_Odds_Calculator_3-way'!O12/'True_Odds_Calculator_3-way'!B12-1)</f>
        <v/>
      </c>
      <c r="J12" s="6" t="str">
        <f>IF('Log_working_3-way'!$D12="","",'True_Odds_Calculator_3-way'!#REF!/'True_Odds_Calculator_3-way'!C12-1)</f>
        <v/>
      </c>
      <c r="K12" s="6" t="str">
        <f>IF('Log_working_3-way'!$D12="","",1/'True_Odds_Calculator_3-way'!A12+1/'True_Odds_Calculator_3-way'!B12+1/'True_Odds_Calculator_3-way'!C12-1)</f>
        <v/>
      </c>
    </row>
    <row r="13" spans="1:11" x14ac:dyDescent="0.25">
      <c r="D13" t="str">
        <f>solve_for_c('True_Odds_Calculator_3-way'!A13,'True_Odds_Calculator_3-way'!B13,'True_Odds_Calculator_3-way'!C13,'Log_working_3-way'!B$1,'Log_working_3-way'!B$2)</f>
        <v/>
      </c>
      <c r="F13" s="6" t="str">
        <f>IF('Log_working_3-way'!D13="","",1/'True_Odds_Calculator_3-way'!N13+1/'True_Odds_Calculator_3-way'!O13+1/'True_Odds_Calculator_3-way'!#REF!-1)</f>
        <v/>
      </c>
      <c r="H13" s="6" t="str">
        <f>IF('Log_working_3-way'!$D13="","",'True_Odds_Calculator_3-way'!N13/'True_Odds_Calculator_3-way'!A13-1)</f>
        <v/>
      </c>
      <c r="I13" s="6" t="str">
        <f>IF('Log_working_3-way'!$D13="","",'True_Odds_Calculator_3-way'!O13/'True_Odds_Calculator_3-way'!B13-1)</f>
        <v/>
      </c>
      <c r="J13" s="6" t="str">
        <f>IF('Log_working_3-way'!$D13="","",'True_Odds_Calculator_3-way'!#REF!/'True_Odds_Calculator_3-way'!C13-1)</f>
        <v/>
      </c>
      <c r="K13" s="6" t="str">
        <f>IF('Log_working_3-way'!$D13="","",1/'True_Odds_Calculator_3-way'!A13+1/'True_Odds_Calculator_3-way'!B13+1/'True_Odds_Calculator_3-way'!C13-1)</f>
        <v/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4.79</v>
      </c>
      <c r="D2" s="9">
        <f>(K2/(AR2+K2-(AR2*K2)))</f>
        <v>0.5114906176498788</v>
      </c>
      <c r="E2" s="9">
        <f>(L2/(AR2+L2-(AR2*L2)))</f>
        <v>0.28761376685551554</v>
      </c>
      <c r="F2" s="9">
        <f>(M2/(AR2+M2-(AR2*M2)))</f>
        <v>0.20089561549460597</v>
      </c>
      <c r="G2" s="9">
        <f>AR2</f>
        <v>1.0495275544927147</v>
      </c>
      <c r="H2" s="9">
        <f>IF(A2="","",1/D2)</f>
        <v>1.95507007458837</v>
      </c>
      <c r="I2" s="9">
        <f>IF(B2="","",1/E2)</f>
        <v>3.4768850286028061</v>
      </c>
      <c r="J2" s="9">
        <f>IF(C2="","",1/F2)</f>
        <v>4.9777094315273889</v>
      </c>
      <c r="K2" s="11">
        <f>1/A2</f>
        <v>0.52356020942408377</v>
      </c>
      <c r="L2" s="11">
        <f>1/B2</f>
        <v>0.29761904761904762</v>
      </c>
      <c r="M2" s="11">
        <f>1/C2</f>
        <v>0.20876826722338204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-0.26477955455482827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0.22966591351861709</v>
      </c>
      <c r="Q2" s="11">
        <f>2*'OddsRatio_working_3-way'!K2*'OddsRatio_working_3-way'!L2*'OddsRatio_working_3-way'!M2</f>
        <v>6.5061165302724391E-2</v>
      </c>
      <c r="R2" s="11">
        <f>O2/N2</f>
        <v>0</v>
      </c>
      <c r="S2" s="11">
        <f>P2/N2</f>
        <v>-0.86738537612827604</v>
      </c>
      <c r="T2" s="11">
        <f>Q2/N2</f>
        <v>-0.24571823686353428</v>
      </c>
      <c r="U2" s="11">
        <f>'OddsRatio_working_3-way'!S2-'OddsRatio_working_3-way'!R2^2/3</f>
        <v>-0.86738537612827604</v>
      </c>
      <c r="V2" s="11">
        <f>'OddsRatio_working_3-way'!S2*'OddsRatio_working_3-way'!R2/3-2*'OddsRatio_working_3-way'!R2^3/27-'OddsRatio_working_3-way'!T2</f>
        <v>0.24571823686353428</v>
      </c>
      <c r="W2" s="11">
        <f>'OddsRatio_working_3-way'!V2^2+4*'OddsRatio_working_3-way'!U2^3/27</f>
        <v>-3.6301629307281758E-2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0.1554662995914273</v>
      </c>
      <c r="Y2" s="11">
        <f>IF('OddsRatio_working_3-way'!W2&gt;=0,IF('OddsRatio_working_3-way'!V2+SQRT('OddsRatio_working_3-way'!W2)&gt;0,0,PI()),ACOS('OddsRatio_working_3-way'!V2/(2*'OddsRatio_working_3-way'!X2)))</f>
        <v>0.65955977933806265</v>
      </c>
      <c r="Z2" s="11">
        <f>'OddsRatio_working_3-way'!X2^(1/3)*COS('OddsRatio_working_3-way'!Y2/3)</f>
        <v>0.52476377724635737</v>
      </c>
      <c r="AA2" s="11">
        <f>'OddsRatio_working_3-way'!X2^(1/3)*COS(('OddsRatio_working_3-way'!Y2+2*PI())/3)</f>
        <v>-0.36393767427653567</v>
      </c>
      <c r="AB2" s="11">
        <f>'OddsRatio_working_3-way'!X2^(1/3)*COS(('OddsRatio_working_3-way'!Y2+4*PI())/3)</f>
        <v>-0.16082610296982186</v>
      </c>
      <c r="AC2" s="11">
        <f>'OddsRatio_working_3-way'!X2^(1/3)*SIN('OddsRatio_working_3-way'!Y2/3)</f>
        <v>0.11726652036945931</v>
      </c>
      <c r="AD2" s="11">
        <f>'OddsRatio_working_3-way'!X2^(1/3)*SIN(('OddsRatio_working_3-way'!Y2+2*PI())/3)</f>
        <v>0.39582550189649435</v>
      </c>
      <c r="AE2" s="11">
        <f>'OddsRatio_working_3-way'!X2^(1/3)*SIN(('OddsRatio_working_3-way'!Y2+4*PI())/3)</f>
        <v>-0.51309202226595341</v>
      </c>
      <c r="AF2" s="11">
        <f>-'OddsRatio_working_3-way'!U2/(3*'OddsRatio_working_3-way'!X2^(1/3))*COS(('OddsRatio_working_3-way'!Y2)/3)</f>
        <v>0.52476377724635737</v>
      </c>
      <c r="AG2" s="11">
        <f>-'OddsRatio_working_3-way'!U2/(3*'OddsRatio_working_3-way'!X2^(1/3))*COS(('OddsRatio_working_3-way'!Y2+2*PI())/3)</f>
        <v>-0.36393767427653567</v>
      </c>
      <c r="AH2" s="11">
        <f>-'OddsRatio_working_3-way'!U2/(3*'OddsRatio_working_3-way'!X2^(1/3))*COS(('OddsRatio_working_3-way'!Y2+4*PI())/3)</f>
        <v>-0.16082610296982186</v>
      </c>
      <c r="AI2" s="11">
        <f>'OddsRatio_working_3-way'!U2/(3*'OddsRatio_working_3-way'!X2^(1/3))*SIN(('OddsRatio_working_3-way'!Y2)/3)</f>
        <v>-0.11726652036945931</v>
      </c>
      <c r="AJ2" s="11">
        <f>'OddsRatio_working_3-way'!U2/(3*'OddsRatio_working_3-way'!X2^(1/3))*SIN(('OddsRatio_working_3-way'!Y2+2*PI())/3)</f>
        <v>-0.39582550189649435</v>
      </c>
      <c r="AK2" s="11">
        <f>'OddsRatio_working_3-way'!U2/(3*'OddsRatio_working_3-way'!X2^(1/3))*SIN(('OddsRatio_working_3-way'!Y2+4*PI())/3)</f>
        <v>0.51309202226595341</v>
      </c>
      <c r="AL2" s="11">
        <f>'OddsRatio_working_3-way'!Z2+'OddsRatio_working_3-way'!AF2</f>
        <v>1.0495275544927147</v>
      </c>
      <c r="AM2" s="11">
        <f>'OddsRatio_working_3-way'!AA2+'OddsRatio_working_3-way'!AG2</f>
        <v>-0.72787534855307134</v>
      </c>
      <c r="AN2" s="11">
        <f>'OddsRatio_working_3-way'!AB2+'OddsRatio_working_3-way'!AH2</f>
        <v>-0.32165220593964372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1.0495275544927147</v>
      </c>
      <c r="AS2" s="11">
        <f>IF(('OddsRatio_working_3-way'!X2=0),IF(Q2&gt;0,-Q2^(1/3),(-Q2)^(1/3)),'OddsRatio_working_3-way'!AM2-'OddsRatio_working_3-way'!R2/3)</f>
        <v>-0.72787534855307134</v>
      </c>
      <c r="AT2" s="11">
        <f>IF(('OddsRatio_working_3-way'!X2=0),IF(Q2&gt;0,-Q2^(1/3),(-Q2)^(1/3)),'OddsRatio_working_3-way'!AN2-'OddsRatio_working_3-way'!R2/3)</f>
        <v>-0.32165220593964372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2.39</v>
      </c>
      <c r="B3" s="4">
        <f>IF('True_Odds_Calculator_3-way'!B4="","",'True_Odds_Calculator_3-way'!B4)</f>
        <v>3.15</v>
      </c>
      <c r="C3" s="4">
        <f>IF('True_Odds_Calculator_3-way'!C4="","",'True_Odds_Calculator_3-way'!C4)</f>
        <v>3.44</v>
      </c>
      <c r="D3" s="9">
        <f t="shared" ref="D3" si="0">(K3/(AR3+K3-(AR3*K3)))</f>
        <v>0.40867770923179308</v>
      </c>
      <c r="E3" s="9">
        <f t="shared" ref="E3" si="1">(L3/(AR3+L3-(AR3*L3)))</f>
        <v>0.30882923231050724</v>
      </c>
      <c r="F3" s="9">
        <f t="shared" ref="F3" si="2">(M3/(AR3+M3-(AR3*M3)))</f>
        <v>0.28249305845769951</v>
      </c>
      <c r="G3" s="9">
        <f t="shared" ref="G3" si="3">AR3</f>
        <v>1.0409467175902247</v>
      </c>
      <c r="H3" s="9">
        <f t="shared" ref="H3" si="4">IF(A3="","",1/D3)</f>
        <v>2.4469159374504121</v>
      </c>
      <c r="I3" s="9">
        <f t="shared" ref="I3" si="5">IF(B3="","",1/E3)</f>
        <v>3.2380354428189833</v>
      </c>
      <c r="J3" s="9">
        <f t="shared" ref="J3" si="6">IF(C3="","",1/F3)</f>
        <v>3.5399099909201484</v>
      </c>
      <c r="K3" s="11">
        <f t="shared" ref="K3" si="7">1/A3</f>
        <v>0.41841004184100417</v>
      </c>
      <c r="L3" s="11">
        <f t="shared" ref="L3" si="8">1/B3</f>
        <v>0.31746031746031744</v>
      </c>
      <c r="M3" s="11">
        <f t="shared" ref="M3" si="9">1/C3</f>
        <v>0.29069767441860467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-0.28156339244205342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0.23090550481812525</v>
      </c>
      <c r="Q3" s="11">
        <f>2*'OddsRatio_working_3-way'!K3*'OddsRatio_working_3-way'!L3*'OddsRatio_working_3-way'!M3</f>
        <v>7.7225921343854587E-2</v>
      </c>
      <c r="R3" s="11">
        <f t="shared" ref="R3" si="10">O3/N3</f>
        <v>0</v>
      </c>
      <c r="S3" s="11">
        <f t="shared" ref="S3" si="11">P3/N3</f>
        <v>-0.82008354429685415</v>
      </c>
      <c r="T3" s="11">
        <f t="shared" ref="T3" si="12">Q3/N3</f>
        <v>-0.27427543287520201</v>
      </c>
      <c r="U3" s="11">
        <f>'OddsRatio_working_3-way'!S3-'OddsRatio_working_3-way'!R3^2/3</f>
        <v>-0.82008354429685415</v>
      </c>
      <c r="V3" s="11">
        <f>'OddsRatio_working_3-way'!S3*'OddsRatio_working_3-way'!R3/3-2*'OddsRatio_working_3-way'!R3^3/27-'OddsRatio_working_3-way'!T3</f>
        <v>0.27427543287520201</v>
      </c>
      <c r="W3" s="11">
        <f>'OddsRatio_working_3-way'!V3^2+4*'OddsRatio_working_3-way'!U3^3/27</f>
        <v>-6.4821043620294783E-3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0.14292403352909974</v>
      </c>
      <c r="Y3" s="11">
        <f>IF('OddsRatio_working_3-way'!W3&gt;=0,IF('OddsRatio_working_3-way'!V3+SQRT('OddsRatio_working_3-way'!W3)&gt;0,0,PI()),ACOS('OddsRatio_working_3-way'!V3/(2*'OddsRatio_working_3-way'!X3)))</f>
        <v>0.2855220737191595</v>
      </c>
      <c r="Z3" s="11">
        <f>'OddsRatio_working_3-way'!X3^(1/3)*COS('OddsRatio_working_3-way'!Y3/3)</f>
        <v>0.52047335879511236</v>
      </c>
      <c r="AA3" s="11">
        <f>'OddsRatio_working_3-way'!X3^(1/3)*COS(('OddsRatio_working_3-way'!Y3+2*PI())/3)</f>
        <v>-0.30326571799492924</v>
      </c>
      <c r="AB3" s="11">
        <f>'OddsRatio_working_3-way'!X3^(1/3)*COS(('OddsRatio_working_3-way'!Y3+4*PI())/3)</f>
        <v>-0.21720764080018323</v>
      </c>
      <c r="AC3" s="11">
        <f>'OddsRatio_working_3-way'!X3^(1/3)*SIN('OddsRatio_working_3-way'!Y3/3)</f>
        <v>4.9685654034328473E-2</v>
      </c>
      <c r="AD3" s="11">
        <f>'OddsRatio_working_3-way'!X3^(1/3)*SIN(('OddsRatio_working_3-way'!Y3+2*PI())/3)</f>
        <v>0.42590032369241609</v>
      </c>
      <c r="AE3" s="11">
        <f>'OddsRatio_working_3-way'!X3^(1/3)*SIN(('OddsRatio_working_3-way'!Y3+4*PI())/3)</f>
        <v>-0.47558597772674427</v>
      </c>
      <c r="AF3" s="11">
        <f>-'OddsRatio_working_3-way'!U3/(3*'OddsRatio_working_3-way'!X3^(1/3))*COS(('OddsRatio_working_3-way'!Y3)/3)</f>
        <v>0.52047335879511236</v>
      </c>
      <c r="AG3" s="11">
        <f>-'OddsRatio_working_3-way'!U3/(3*'OddsRatio_working_3-way'!X3^(1/3))*COS(('OddsRatio_working_3-way'!Y3+2*PI())/3)</f>
        <v>-0.30326571799492924</v>
      </c>
      <c r="AH3" s="11">
        <f>-'OddsRatio_working_3-way'!U3/(3*'OddsRatio_working_3-way'!X3^(1/3))*COS(('OddsRatio_working_3-way'!Y3+4*PI())/3)</f>
        <v>-0.21720764080018323</v>
      </c>
      <c r="AI3" s="11">
        <f>'OddsRatio_working_3-way'!U3/(3*'OddsRatio_working_3-way'!X3^(1/3))*SIN(('OddsRatio_working_3-way'!Y3)/3)</f>
        <v>-4.9685654034328473E-2</v>
      </c>
      <c r="AJ3" s="11">
        <f>'OddsRatio_working_3-way'!U3/(3*'OddsRatio_working_3-way'!X3^(1/3))*SIN(('OddsRatio_working_3-way'!Y3+2*PI())/3)</f>
        <v>-0.42590032369241609</v>
      </c>
      <c r="AK3" s="11">
        <f>'OddsRatio_working_3-way'!U3/(3*'OddsRatio_working_3-way'!X3^(1/3))*SIN(('OddsRatio_working_3-way'!Y3+4*PI())/3)</f>
        <v>0.47558597772674427</v>
      </c>
      <c r="AL3" s="11">
        <f>'OddsRatio_working_3-way'!Z3+'OddsRatio_working_3-way'!AF3</f>
        <v>1.0409467175902247</v>
      </c>
      <c r="AM3" s="11">
        <f>'OddsRatio_working_3-way'!AA3+'OddsRatio_working_3-way'!AG3</f>
        <v>-0.60653143598985848</v>
      </c>
      <c r="AN3" s="11">
        <f>'OddsRatio_working_3-way'!AB3+'OddsRatio_working_3-way'!AH3</f>
        <v>-0.43441528160036647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1.0409467175902247</v>
      </c>
      <c r="AS3" s="11">
        <f>IF(('OddsRatio_working_3-way'!X3=0),IF(Q3&gt;0,-Q3^(1/3),(-Q3)^(1/3)),'OddsRatio_working_3-way'!AM3-'OddsRatio_working_3-way'!R3/3)</f>
        <v>-0.60653143598985848</v>
      </c>
      <c r="AT3" s="11">
        <f>IF(('OddsRatio_working_3-way'!X3=0),IF(Q3&gt;0,-Q3^(1/3),(-Q3)^(1/3)),'OddsRatio_working_3-way'!AN3-'OddsRatio_working_3-way'!R3/3)</f>
        <v>-0.43441528160036647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2.83</v>
      </c>
      <c r="B4" s="4">
        <f>IF('True_Odds_Calculator_3-way'!B5="","",'True_Odds_Calculator_3-way'!B5)</f>
        <v>3.19</v>
      </c>
      <c r="C4" s="4">
        <f>IF('True_Odds_Calculator_3-way'!C5="","",'True_Odds_Calculator_3-way'!C5)</f>
        <v>2.77</v>
      </c>
      <c r="D4" s="9">
        <f t="shared" ref="D4:D67" si="13">(K4/(AR4+K4-(AR4*K4)))</f>
        <v>0.34391773402933506</v>
      </c>
      <c r="E4" s="9">
        <f t="shared" ref="E4:E67" si="14">(L4/(AR4+L4-(AR4*L4)))</f>
        <v>0.30460391847695978</v>
      </c>
      <c r="F4" s="9">
        <f t="shared" ref="F4:F67" si="15">(M4/(AR4+M4-(AR4*M4)))</f>
        <v>0.35147834749370543</v>
      </c>
      <c r="G4" s="9">
        <f t="shared" ref="G4:G67" si="16">AR4</f>
        <v>1.0424437705993426</v>
      </c>
      <c r="H4" s="9">
        <f t="shared" ref="H4:H67" si="17">IF(A4="","",1/D4)</f>
        <v>2.9076721001967964</v>
      </c>
      <c r="I4" s="9">
        <f t="shared" ref="I4:I67" si="18">IF(B4="","",1/E4)</f>
        <v>3.2829518576125603</v>
      </c>
      <c r="J4" s="9">
        <f t="shared" ref="J4:J67" si="19">IF(C4="","",1/F4)</f>
        <v>2.8451254739608358</v>
      </c>
      <c r="K4" s="11">
        <f t="shared" ref="K4:K67" si="20">1/A4</f>
        <v>0.35335689045936397</v>
      </c>
      <c r="L4" s="11">
        <f t="shared" ref="L4:L67" si="21">1/B4</f>
        <v>0.31347962382445144</v>
      </c>
      <c r="M4" s="11">
        <f t="shared" ref="M4:M67" si="22">1/C4</f>
        <v>0.36101083032490977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-0.28366880770371872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0.23153767931823474</v>
      </c>
      <c r="Q4" s="11">
        <f>2*'OddsRatio_working_3-way'!K4*'OddsRatio_working_3-way'!L4*'OddsRatio_working_3-way'!M4</f>
        <v>7.9978472994208891E-2</v>
      </c>
      <c r="R4" s="11">
        <f t="shared" ref="R4:R67" si="23">O4/N4</f>
        <v>0</v>
      </c>
      <c r="S4" s="11">
        <f t="shared" ref="S4:S67" si="24">P4/N4</f>
        <v>-0.81622537632007475</v>
      </c>
      <c r="T4" s="11">
        <f t="shared" ref="T4:T67" si="25">Q4/N4</f>
        <v>-0.28194313517101027</v>
      </c>
      <c r="U4" s="11">
        <f>'OddsRatio_working_3-way'!S4-'OddsRatio_working_3-way'!R4^2/3</f>
        <v>-0.81622537632007475</v>
      </c>
      <c r="V4" s="11">
        <f>'OddsRatio_working_3-way'!S4*'OddsRatio_working_3-way'!R4/3-2*'OddsRatio_working_3-way'!R4^3/27-'OddsRatio_working_3-way'!T4</f>
        <v>0.28194313517101027</v>
      </c>
      <c r="W4" s="11">
        <f>'OddsRatio_working_3-way'!V4^2+4*'OddsRatio_working_3-way'!U4^3/27</f>
        <v>-1.0693759197618613E-3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0.14191661934902164</v>
      </c>
      <c r="Y4" s="11">
        <f>IF('OddsRatio_working_3-way'!W4&gt;=0,IF('OddsRatio_working_3-way'!V4+SQRT('OddsRatio_working_3-way'!W4)&gt;0,0,PI()),ACOS('OddsRatio_working_3-way'!V4/(2*'OddsRatio_working_3-way'!X4)))</f>
        <v>0.11546954835289891</v>
      </c>
      <c r="Z4" s="11">
        <f>'OddsRatio_working_3-way'!X4^(1/3)*COS('OddsRatio_working_3-way'!Y4/3)</f>
        <v>0.52122188529967128</v>
      </c>
      <c r="AA4" s="11">
        <f>'OddsRatio_working_3-way'!X4^(1/3)*COS(('OddsRatio_working_3-way'!Y4+2*PI())/3)</f>
        <v>-0.27799351419466034</v>
      </c>
      <c r="AB4" s="11">
        <f>'OddsRatio_working_3-way'!X4^(1/3)*COS(('OddsRatio_working_3-way'!Y4+4*PI())/3)</f>
        <v>-0.24322837110501103</v>
      </c>
      <c r="AC4" s="11">
        <f>'OddsRatio_working_3-way'!X4^(1/3)*SIN('OddsRatio_working_3-way'!Y4/3)</f>
        <v>2.0071664721224868E-2</v>
      </c>
      <c r="AD4" s="11">
        <f>'OddsRatio_working_3-way'!X4^(1/3)*SIN(('OddsRatio_working_3-way'!Y4+2*PI())/3)</f>
        <v>0.44135556131732168</v>
      </c>
      <c r="AE4" s="11">
        <f>'OddsRatio_working_3-way'!X4^(1/3)*SIN(('OddsRatio_working_3-way'!Y4+4*PI())/3)</f>
        <v>-0.46142722603854658</v>
      </c>
      <c r="AF4" s="11">
        <f>-'OddsRatio_working_3-way'!U4/(3*'OddsRatio_working_3-way'!X4^(1/3))*COS(('OddsRatio_working_3-way'!Y4)/3)</f>
        <v>0.52122188529967128</v>
      </c>
      <c r="AG4" s="11">
        <f>-'OddsRatio_working_3-way'!U4/(3*'OddsRatio_working_3-way'!X4^(1/3))*COS(('OddsRatio_working_3-way'!Y4+2*PI())/3)</f>
        <v>-0.27799351419466034</v>
      </c>
      <c r="AH4" s="11">
        <f>-'OddsRatio_working_3-way'!U4/(3*'OddsRatio_working_3-way'!X4^(1/3))*COS(('OddsRatio_working_3-way'!Y4+4*PI())/3)</f>
        <v>-0.24322837110501103</v>
      </c>
      <c r="AI4" s="11">
        <f>'OddsRatio_working_3-way'!U4/(3*'OddsRatio_working_3-way'!X4^(1/3))*SIN(('OddsRatio_working_3-way'!Y4)/3)</f>
        <v>-2.0071664721224868E-2</v>
      </c>
      <c r="AJ4" s="11">
        <f>'OddsRatio_working_3-way'!U4/(3*'OddsRatio_working_3-way'!X4^(1/3))*SIN(('OddsRatio_working_3-way'!Y4+2*PI())/3)</f>
        <v>-0.44135556131732168</v>
      </c>
      <c r="AK4" s="11">
        <f>'OddsRatio_working_3-way'!U4/(3*'OddsRatio_working_3-way'!X4^(1/3))*SIN(('OddsRatio_working_3-way'!Y4+4*PI())/3)</f>
        <v>0.46142722603854658</v>
      </c>
      <c r="AL4" s="11">
        <f>'OddsRatio_working_3-way'!Z4+'OddsRatio_working_3-way'!AF4</f>
        <v>1.0424437705993426</v>
      </c>
      <c r="AM4" s="11">
        <f>'OddsRatio_working_3-way'!AA4+'OddsRatio_working_3-way'!AG4</f>
        <v>-0.55598702838932068</v>
      </c>
      <c r="AN4" s="11">
        <f>'OddsRatio_working_3-way'!AB4+'OddsRatio_working_3-way'!AH4</f>
        <v>-0.48645674221002205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1.0424437705993426</v>
      </c>
      <c r="AS4" s="11">
        <f>IF(('OddsRatio_working_3-way'!X4=0),IF(Q4&gt;0,-Q4^(1/3),(-Q4)^(1/3)),'OddsRatio_working_3-way'!AM4-'OddsRatio_working_3-way'!R4/3)</f>
        <v>-0.55598702838932068</v>
      </c>
      <c r="AT4" s="11">
        <f>IF(('OddsRatio_working_3-way'!X4=0),IF(Q4&gt;0,-Q4^(1/3),(-Q4)^(1/3)),'OddsRatio_working_3-way'!AN4-'OddsRatio_working_3-way'!R4/3)</f>
        <v>-0.48645674221002205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1.57</v>
      </c>
      <c r="B6" s="4">
        <f>IF('True_Odds_Calculator_3-way'!B6="","",'True_Odds_Calculator_3-way'!B6)</f>
        <v>4.2300000000000004</v>
      </c>
      <c r="C6" s="4">
        <f>IF('True_Odds_Calculator_3-way'!C6="","",'True_Odds_Calculator_3-way'!C6)</f>
        <v>6.39</v>
      </c>
      <c r="D6" s="9">
        <f t="shared" si="13"/>
        <v>0.62407668287344165</v>
      </c>
      <c r="E6" s="9">
        <f t="shared" si="14"/>
        <v>0.22658195764744432</v>
      </c>
      <c r="F6" s="9">
        <f t="shared" si="15"/>
        <v>0.14934135947911376</v>
      </c>
      <c r="G6" s="9">
        <f t="shared" si="16"/>
        <v>1.0567845419468218</v>
      </c>
      <c r="H6" s="9">
        <f t="shared" si="17"/>
        <v>1.6023671889096889</v>
      </c>
      <c r="I6" s="9">
        <f t="shared" si="18"/>
        <v>4.4134140704882343</v>
      </c>
      <c r="J6" s="9">
        <f t="shared" si="19"/>
        <v>6.6960686810933696</v>
      </c>
      <c r="K6" s="11">
        <f t="shared" si="20"/>
        <v>0.63694267515923564</v>
      </c>
      <c r="L6" s="11">
        <f t="shared" si="21"/>
        <v>0.23640661938534277</v>
      </c>
      <c r="M6" s="11">
        <f t="shared" si="22"/>
        <v>0.1564945226917058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-0.23384347988620857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0.21655820022839234</v>
      </c>
      <c r="Q6" s="11">
        <f>2*'OddsRatio_working_3-way'!K6*'OddsRatio_working_3-way'!L6*'OddsRatio_working_3-way'!M6</f>
        <v>4.7129096894100608E-2</v>
      </c>
      <c r="R6" s="11">
        <f t="shared" si="23"/>
        <v>0</v>
      </c>
      <c r="S6" s="11">
        <f t="shared" si="24"/>
        <v>-0.92608184044204489</v>
      </c>
      <c r="T6" s="11">
        <f t="shared" si="25"/>
        <v>-0.2015412057545255</v>
      </c>
      <c r="U6" s="11">
        <f>'OddsRatio_working_3-way'!S6-'OddsRatio_working_3-way'!R6^2/3</f>
        <v>-0.92608184044204489</v>
      </c>
      <c r="V6" s="11">
        <f>'OddsRatio_working_3-way'!S6*'OddsRatio_working_3-way'!R6/3-2*'OddsRatio_working_3-way'!R6^3/27-'OddsRatio_working_3-way'!T6</f>
        <v>0.2015412057545255</v>
      </c>
      <c r="W6" s="11">
        <f>'OddsRatio_working_3-way'!V6^2+4*'OddsRatio_working_3-way'!U6^3/27</f>
        <v>-7.7045338420322573E-2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0.17151107547131655</v>
      </c>
      <c r="Y6" s="11">
        <f>IF('OddsRatio_working_3-way'!W6&gt;=0,IF('OddsRatio_working_3-way'!V6+SQRT('OddsRatio_working_3-way'!W6)&gt;0,0,PI()),ACOS('OddsRatio_working_3-way'!V6/(2*'OddsRatio_working_3-way'!X6)))</f>
        <v>0.94277380964398383</v>
      </c>
      <c r="Z6" s="11">
        <f>'OddsRatio_working_3-way'!X6^(1/3)*COS('OddsRatio_working_3-way'!Y6/3)</f>
        <v>0.52839227097341102</v>
      </c>
      <c r="AA6" s="11">
        <f>'OddsRatio_working_3-way'!X6^(1/3)*COS(('OddsRatio_working_3-way'!Y6+2*PI())/3)</f>
        <v>-0.412929676062402</v>
      </c>
      <c r="AB6" s="11">
        <f>'OddsRatio_working_3-way'!X6^(1/3)*COS(('OddsRatio_working_3-way'!Y6+4*PI())/3)</f>
        <v>-0.11546259491100888</v>
      </c>
      <c r="AC6" s="11">
        <f>'OddsRatio_working_3-way'!X6^(1/3)*SIN('OddsRatio_working_3-way'!Y6/3)</f>
        <v>0.17174269937780906</v>
      </c>
      <c r="AD6" s="11">
        <f>'OddsRatio_working_3-way'!X6^(1/3)*SIN(('OddsRatio_working_3-way'!Y6+2*PI())/3)</f>
        <v>0.37172978013742031</v>
      </c>
      <c r="AE6" s="11">
        <f>'OddsRatio_working_3-way'!X6^(1/3)*SIN(('OddsRatio_working_3-way'!Y6+4*PI())/3)</f>
        <v>-0.54347247951522937</v>
      </c>
      <c r="AF6" s="11">
        <f>-'OddsRatio_working_3-way'!U6/(3*'OddsRatio_working_3-way'!X6^(1/3))*COS(('OddsRatio_working_3-way'!Y6)/3)</f>
        <v>0.52839227097341079</v>
      </c>
      <c r="AG6" s="11">
        <f>-'OddsRatio_working_3-way'!U6/(3*'OddsRatio_working_3-way'!X6^(1/3))*COS(('OddsRatio_working_3-way'!Y6+2*PI())/3)</f>
        <v>-0.41292967606240183</v>
      </c>
      <c r="AH6" s="11">
        <f>-'OddsRatio_working_3-way'!U6/(3*'OddsRatio_working_3-way'!X6^(1/3))*COS(('OddsRatio_working_3-way'!Y6+4*PI())/3)</f>
        <v>-0.11546259491100884</v>
      </c>
      <c r="AI6" s="11">
        <f>'OddsRatio_working_3-way'!U6/(3*'OddsRatio_working_3-way'!X6^(1/3))*SIN(('OddsRatio_working_3-way'!Y6)/3)</f>
        <v>-0.171742699377809</v>
      </c>
      <c r="AJ6" s="11">
        <f>'OddsRatio_working_3-way'!U6/(3*'OddsRatio_working_3-way'!X6^(1/3))*SIN(('OddsRatio_working_3-way'!Y6+2*PI())/3)</f>
        <v>-0.3717297801374202</v>
      </c>
      <c r="AK6" s="11">
        <f>'OddsRatio_working_3-way'!U6/(3*'OddsRatio_working_3-way'!X6^(1/3))*SIN(('OddsRatio_working_3-way'!Y6+4*PI())/3)</f>
        <v>0.54347247951522915</v>
      </c>
      <c r="AL6" s="11">
        <f>'OddsRatio_working_3-way'!Z6+'OddsRatio_working_3-way'!AF6</f>
        <v>1.0567845419468218</v>
      </c>
      <c r="AM6" s="11">
        <f>'OddsRatio_working_3-way'!AA6+'OddsRatio_working_3-way'!AG6</f>
        <v>-0.82585935212480388</v>
      </c>
      <c r="AN6" s="11">
        <f>'OddsRatio_working_3-way'!AB6+'OddsRatio_working_3-way'!AH6</f>
        <v>-0.23092518982201771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1.0567845419468218</v>
      </c>
      <c r="AS6" s="11">
        <f>IF(('OddsRatio_working_3-way'!X6=0),IF(Q6&gt;0,-Q6^(1/3),(-Q6)^(1/3)),'OddsRatio_working_3-way'!AM6-'OddsRatio_working_3-way'!R6/3)</f>
        <v>-0.82585935212480388</v>
      </c>
      <c r="AT6" s="11">
        <f>IF(('OddsRatio_working_3-way'!X6=0),IF(Q6&gt;0,-Q6^(1/3),(-Q6)^(1/3)),'OddsRatio_working_3-way'!AN6-'OddsRatio_working_3-way'!R6/3)</f>
        <v>-0.23092518982201771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2.27</v>
      </c>
      <c r="B7" s="4">
        <f>IF('True_Odds_Calculator_3-way'!B7="","",'True_Odds_Calculator_3-way'!B7)</f>
        <v>3.24</v>
      </c>
      <c r="C7" s="4">
        <f>IF('True_Odds_Calculator_3-way'!C7="","",'True_Odds_Calculator_3-way'!C7)</f>
        <v>3.6</v>
      </c>
      <c r="D7" s="9">
        <f t="shared" si="13"/>
        <v>0.43043454919668117</v>
      </c>
      <c r="E7" s="9">
        <f t="shared" si="14"/>
        <v>0.29994970107761454</v>
      </c>
      <c r="F7" s="9">
        <f t="shared" si="15"/>
        <v>0.26961574972570451</v>
      </c>
      <c r="G7" s="9">
        <f t="shared" si="16"/>
        <v>1.0419162071283314</v>
      </c>
      <c r="H7" s="9">
        <f t="shared" si="17"/>
        <v>2.3232335830529807</v>
      </c>
      <c r="I7" s="9">
        <f t="shared" si="18"/>
        <v>3.3338923039674624</v>
      </c>
      <c r="J7" s="9">
        <f t="shared" si="19"/>
        <v>3.7089821385336617</v>
      </c>
      <c r="K7" s="11">
        <f t="shared" si="20"/>
        <v>0.44052863436123346</v>
      </c>
      <c r="L7" s="11">
        <f t="shared" si="21"/>
        <v>0.30864197530864196</v>
      </c>
      <c r="M7" s="11">
        <f t="shared" si="22"/>
        <v>0.27777777777777779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-0.27935195760289588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0.23076388511206586</v>
      </c>
      <c r="Q7" s="11">
        <f>2*'OddsRatio_working_3-way'!K7*'OddsRatio_working_3-way'!L7*'OddsRatio_working_3-way'!M7</f>
        <v>7.5536459938483097E-2</v>
      </c>
      <c r="R7" s="11">
        <f t="shared" si="23"/>
        <v>0</v>
      </c>
      <c r="S7" s="11">
        <f t="shared" si="24"/>
        <v>-0.82606861642294671</v>
      </c>
      <c r="T7" s="11">
        <f t="shared" si="25"/>
        <v>-0.27039889244613641</v>
      </c>
      <c r="U7" s="11">
        <f>'OddsRatio_working_3-way'!S7-'OddsRatio_working_3-way'!R7^2/3</f>
        <v>-0.82606861642294671</v>
      </c>
      <c r="V7" s="11">
        <f>'OddsRatio_working_3-way'!S7*'OddsRatio_working_3-way'!R7/3-2*'OddsRatio_working_3-way'!R7^3/27-'OddsRatio_working_3-way'!T7</f>
        <v>0.27039889244613641</v>
      </c>
      <c r="W7" s="11">
        <f>'OddsRatio_working_3-way'!V7^2+4*'OddsRatio_working_3-way'!U7^3/27</f>
        <v>-1.0395614324350655E-2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0.14449150092691257</v>
      </c>
      <c r="Y7" s="11">
        <f>IF('OddsRatio_working_3-way'!W7&gt;=0,IF('OddsRatio_working_3-way'!V7+SQRT('OddsRatio_working_3-way'!W7)&gt;0,0,PI()),ACOS('OddsRatio_working_3-way'!V7/(2*'OddsRatio_working_3-way'!X7)))</f>
        <v>0.36058285276919189</v>
      </c>
      <c r="Z7" s="11">
        <f>'OddsRatio_working_3-way'!X7^(1/3)*COS('OddsRatio_working_3-way'!Y7/3)</f>
        <v>0.52095810356416572</v>
      </c>
      <c r="AA7" s="11">
        <f>'OddsRatio_working_3-way'!X7^(1/3)*COS(('OddsRatio_working_3-way'!Y7+2*PI())/3)</f>
        <v>-0.31496891188336851</v>
      </c>
      <c r="AB7" s="11">
        <f>'OddsRatio_working_3-way'!X7^(1/3)*COS(('OddsRatio_working_3-way'!Y7+4*PI())/3)</f>
        <v>-0.20598919168079732</v>
      </c>
      <c r="AC7" s="11">
        <f>'OddsRatio_working_3-way'!X7^(1/3)*SIN('OddsRatio_working_3-way'!Y7/3)</f>
        <v>6.2919470795164564E-2</v>
      </c>
      <c r="AD7" s="11">
        <f>'OddsRatio_working_3-way'!X7^(1/3)*SIN(('OddsRatio_working_3-way'!Y7+2*PI())/3)</f>
        <v>0.41970321659634974</v>
      </c>
      <c r="AE7" s="11">
        <f>'OddsRatio_working_3-way'!X7^(1/3)*SIN(('OddsRatio_working_3-way'!Y7+4*PI())/3)</f>
        <v>-0.48262268739151432</v>
      </c>
      <c r="AF7" s="11">
        <f>-'OddsRatio_working_3-way'!U7/(3*'OddsRatio_working_3-way'!X7^(1/3))*COS(('OddsRatio_working_3-way'!Y7)/3)</f>
        <v>0.52095810356416561</v>
      </c>
      <c r="AG7" s="11">
        <f>-'OddsRatio_working_3-way'!U7/(3*'OddsRatio_working_3-way'!X7^(1/3))*COS(('OddsRatio_working_3-way'!Y7+2*PI())/3)</f>
        <v>-0.31496891188336845</v>
      </c>
      <c r="AH7" s="11">
        <f>-'OddsRatio_working_3-way'!U7/(3*'OddsRatio_working_3-way'!X7^(1/3))*COS(('OddsRatio_working_3-way'!Y7+4*PI())/3)</f>
        <v>-0.2059891916807973</v>
      </c>
      <c r="AI7" s="11">
        <f>'OddsRatio_working_3-way'!U7/(3*'OddsRatio_working_3-way'!X7^(1/3))*SIN(('OddsRatio_working_3-way'!Y7)/3)</f>
        <v>-6.291947079516455E-2</v>
      </c>
      <c r="AJ7" s="11">
        <f>'OddsRatio_working_3-way'!U7/(3*'OddsRatio_working_3-way'!X7^(1/3))*SIN(('OddsRatio_working_3-way'!Y7+2*PI())/3)</f>
        <v>-0.41970321659634968</v>
      </c>
      <c r="AK7" s="11">
        <f>'OddsRatio_working_3-way'!U7/(3*'OddsRatio_working_3-way'!X7^(1/3))*SIN(('OddsRatio_working_3-way'!Y7+4*PI())/3)</f>
        <v>0.4826226873915142</v>
      </c>
      <c r="AL7" s="11">
        <f>'OddsRatio_working_3-way'!Z7+'OddsRatio_working_3-way'!AF7</f>
        <v>1.0419162071283314</v>
      </c>
      <c r="AM7" s="11">
        <f>'OddsRatio_working_3-way'!AA7+'OddsRatio_working_3-way'!AG7</f>
        <v>-0.62993782376673702</v>
      </c>
      <c r="AN7" s="11">
        <f>'OddsRatio_working_3-way'!AB7+'OddsRatio_working_3-way'!AH7</f>
        <v>-0.41197838336159465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1.0419162071283314</v>
      </c>
      <c r="AS7" s="11">
        <f>IF(('OddsRatio_working_3-way'!X7=0),IF(Q7&gt;0,-Q7^(1/3),(-Q7)^(1/3)),'OddsRatio_working_3-way'!AM7-'OddsRatio_working_3-way'!R7/3)</f>
        <v>-0.62993782376673702</v>
      </c>
      <c r="AT7" s="11">
        <f>IF(('OddsRatio_working_3-way'!X7=0),IF(Q7&gt;0,-Q7^(1/3),(-Q7)^(1/3)),'OddsRatio_working_3-way'!AN7-'OddsRatio_working_3-way'!R7/3)</f>
        <v>-0.41197838336159465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3.29</v>
      </c>
      <c r="B8" s="4">
        <f>IF('True_Odds_Calculator_3-way'!B8="","",'True_Odds_Calculator_3-way'!B8)</f>
        <v>3.41</v>
      </c>
      <c r="C8" s="4">
        <f>IF('True_Odds_Calculator_3-way'!C8="","",'True_Odds_Calculator_3-way'!C8)</f>
        <v>2.3199999999999998</v>
      </c>
      <c r="D8" s="9">
        <f t="shared" si="13"/>
        <v>0.29497077306060115</v>
      </c>
      <c r="E8" s="9">
        <f t="shared" si="14"/>
        <v>0.28446141355866128</v>
      </c>
      <c r="F8" s="9">
        <f t="shared" si="15"/>
        <v>0.42056781338073751</v>
      </c>
      <c r="G8" s="9">
        <f t="shared" si="16"/>
        <v>1.0437407803827208</v>
      </c>
      <c r="H8" s="9">
        <f t="shared" si="17"/>
        <v>3.3901663870764307</v>
      </c>
      <c r="I8" s="9">
        <f t="shared" si="18"/>
        <v>3.5154152807223578</v>
      </c>
      <c r="J8" s="9">
        <f t="shared" si="19"/>
        <v>2.3777378301051915</v>
      </c>
      <c r="K8" s="11">
        <f t="shared" si="20"/>
        <v>0.303951367781155</v>
      </c>
      <c r="L8" s="11">
        <f t="shared" si="21"/>
        <v>0.29325513196480935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-0.27989052341169351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0.23129073137356573</v>
      </c>
      <c r="Q8" s="11">
        <f>2*'OddsRatio_working_3-way'!K8*'OddsRatio_working_3-way'!L8*'OddsRatio_working_3-way'!M8</f>
        <v>7.6840774542712847E-2</v>
      </c>
      <c r="R8" s="11">
        <f t="shared" si="23"/>
        <v>0</v>
      </c>
      <c r="S8" s="11">
        <f t="shared" si="24"/>
        <v>-0.82636142358188414</v>
      </c>
      <c r="T8" s="11">
        <f t="shared" si="25"/>
        <v>-0.27453867893085848</v>
      </c>
      <c r="U8" s="11">
        <f>'OddsRatio_working_3-way'!S8-'OddsRatio_working_3-way'!R8^2/3</f>
        <v>-0.82636142358188414</v>
      </c>
      <c r="V8" s="11">
        <f>'OddsRatio_working_3-way'!S8*'OddsRatio_working_3-way'!R8/3-2*'OddsRatio_working_3-way'!R8^3/27-'OddsRatio_working_3-way'!T8</f>
        <v>0.27453867893085848</v>
      </c>
      <c r="W8" s="11">
        <f>'OddsRatio_working_3-way'!V8^2+4*'OddsRatio_working_3-way'!U8^3/27</f>
        <v>-8.2285243854459816E-3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0.14456833212580392</v>
      </c>
      <c r="Y8" s="11">
        <f>IF('OddsRatio_working_3-way'!W8&gt;=0,IF('OddsRatio_working_3-way'!V8+SQRT('OddsRatio_working_3-way'!W8)&gt;0,0,PI()),ACOS('OddsRatio_working_3-way'!V8/(2*'OddsRatio_working_3-way'!X8)))</f>
        <v>0.31912017154577654</v>
      </c>
      <c r="Z8" s="11">
        <f>'OddsRatio_working_3-way'!X8^(1/3)*COS('OddsRatio_working_3-way'!Y8/3)</f>
        <v>0.52187039019136039</v>
      </c>
      <c r="AA8" s="11">
        <f>'OddsRatio_working_3-way'!X8^(1/3)*COS(('OddsRatio_working_3-way'!Y8+2*PI())/3)</f>
        <v>-0.30919312477163025</v>
      </c>
      <c r="AB8" s="11">
        <f>'OddsRatio_working_3-way'!X8^(1/3)*COS(('OddsRatio_working_3-way'!Y8+4*PI())/3)</f>
        <v>-0.21267726541973028</v>
      </c>
      <c r="AC8" s="11">
        <f>'OddsRatio_working_3-way'!X8^(1/3)*SIN('OddsRatio_working_3-way'!Y8/3)</f>
        <v>5.5723457377887683E-2</v>
      </c>
      <c r="AD8" s="11">
        <f>'OddsRatio_working_3-way'!X8^(1/3)*SIN(('OddsRatio_working_3-way'!Y8+2*PI())/3)</f>
        <v>0.42409128669967167</v>
      </c>
      <c r="AE8" s="11">
        <f>'OddsRatio_working_3-way'!X8^(1/3)*SIN(('OddsRatio_working_3-way'!Y8+4*PI())/3)</f>
        <v>-0.4798147440775592</v>
      </c>
      <c r="AF8" s="11">
        <f>-'OddsRatio_working_3-way'!U8/(3*'OddsRatio_working_3-way'!X8^(1/3))*COS(('OddsRatio_working_3-way'!Y8)/3)</f>
        <v>0.52187039019136039</v>
      </c>
      <c r="AG8" s="11">
        <f>-'OddsRatio_working_3-way'!U8/(3*'OddsRatio_working_3-way'!X8^(1/3))*COS(('OddsRatio_working_3-way'!Y8+2*PI())/3)</f>
        <v>-0.30919312477163025</v>
      </c>
      <c r="AH8" s="11">
        <f>-'OddsRatio_working_3-way'!U8/(3*'OddsRatio_working_3-way'!X8^(1/3))*COS(('OddsRatio_working_3-way'!Y8+4*PI())/3)</f>
        <v>-0.21267726541973028</v>
      </c>
      <c r="AI8" s="11">
        <f>'OddsRatio_working_3-way'!U8/(3*'OddsRatio_working_3-way'!X8^(1/3))*SIN(('OddsRatio_working_3-way'!Y8)/3)</f>
        <v>-5.5723457377887683E-2</v>
      </c>
      <c r="AJ8" s="11">
        <f>'OddsRatio_working_3-way'!U8/(3*'OddsRatio_working_3-way'!X8^(1/3))*SIN(('OddsRatio_working_3-way'!Y8+2*PI())/3)</f>
        <v>-0.42409128669967167</v>
      </c>
      <c r="AK8" s="11">
        <f>'OddsRatio_working_3-way'!U8/(3*'OddsRatio_working_3-way'!X8^(1/3))*SIN(('OddsRatio_working_3-way'!Y8+4*PI())/3)</f>
        <v>0.4798147440775592</v>
      </c>
      <c r="AL8" s="11">
        <f>'OddsRatio_working_3-way'!Z8+'OddsRatio_working_3-way'!AF8</f>
        <v>1.0437407803827208</v>
      </c>
      <c r="AM8" s="11">
        <f>'OddsRatio_working_3-way'!AA8+'OddsRatio_working_3-way'!AG8</f>
        <v>-0.61838624954326049</v>
      </c>
      <c r="AN8" s="11">
        <f>'OddsRatio_working_3-way'!AB8+'OddsRatio_working_3-way'!AH8</f>
        <v>-0.42535453083946057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1.0437407803827208</v>
      </c>
      <c r="AS8" s="11">
        <f>IF(('OddsRatio_working_3-way'!X8=0),IF(Q8&gt;0,-Q8^(1/3),(-Q8)^(1/3)),'OddsRatio_working_3-way'!AM8-'OddsRatio_working_3-way'!R8/3)</f>
        <v>-0.61838624954326049</v>
      </c>
      <c r="AT8" s="11">
        <f>IF(('OddsRatio_working_3-way'!X8=0),IF(Q8&gt;0,-Q8^(1/3),(-Q8)^(1/3)),'OddsRatio_working_3-way'!AN8-'OddsRatio_working_3-way'!R8/3)</f>
        <v>-0.42535453083946057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3.05</v>
      </c>
      <c r="B9" s="4">
        <f>IF('True_Odds_Calculator_3-way'!B9="","",'True_Odds_Calculator_3-way'!B9)</f>
        <v>3.31</v>
      </c>
      <c r="C9" s="4">
        <f>IF('True_Odds_Calculator_3-way'!C9="","",'True_Odds_Calculator_3-way'!C9)</f>
        <v>2.5099999999999998</v>
      </c>
      <c r="D9" s="9">
        <f t="shared" si="13"/>
        <v>0.31855021396312433</v>
      </c>
      <c r="E9" s="9">
        <f t="shared" si="14"/>
        <v>0.29320882666071568</v>
      </c>
      <c r="F9" s="9">
        <f t="shared" si="15"/>
        <v>0.3882409593761601</v>
      </c>
      <c r="G9" s="9">
        <f t="shared" si="16"/>
        <v>1.0435231721820986</v>
      </c>
      <c r="H9" s="9">
        <f t="shared" si="17"/>
        <v>3.1392225029733019</v>
      </c>
      <c r="I9" s="9">
        <f t="shared" si="18"/>
        <v>3.4105385277406475</v>
      </c>
      <c r="J9" s="9">
        <f t="shared" si="19"/>
        <v>2.5757199899949685</v>
      </c>
      <c r="K9" s="11">
        <f t="shared" si="20"/>
        <v>0.32786885245901642</v>
      </c>
      <c r="L9" s="11">
        <f t="shared" si="21"/>
        <v>0.30211480362537763</v>
      </c>
      <c r="M9" s="11">
        <f t="shared" si="22"/>
        <v>0.39840637450199207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-0.28218974924925133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0.23165226272365841</v>
      </c>
      <c r="Q9" s="11">
        <f>2*'OddsRatio_working_3-way'!K9*'OddsRatio_working_3-way'!L9*'OddsRatio_working_3-way'!M9</f>
        <v>7.8927517111979012E-2</v>
      </c>
      <c r="R9" s="11">
        <f t="shared" si="23"/>
        <v>0</v>
      </c>
      <c r="S9" s="11">
        <f t="shared" si="24"/>
        <v>-0.82090955940091792</v>
      </c>
      <c r="T9" s="11">
        <f t="shared" si="25"/>
        <v>-0.27969661308378801</v>
      </c>
      <c r="U9" s="11">
        <f>'OddsRatio_working_3-way'!S9-'OddsRatio_working_3-way'!R9^2/3</f>
        <v>-0.82090955940091792</v>
      </c>
      <c r="V9" s="11">
        <f>'OddsRatio_working_3-way'!S9*'OddsRatio_working_3-way'!R9/3-2*'OddsRatio_working_3-way'!R9^3/27-'OddsRatio_working_3-way'!T9</f>
        <v>0.27969661308378801</v>
      </c>
      <c r="W9" s="11">
        <f>'OddsRatio_working_3-way'!V9^2+4*'OddsRatio_working_3-way'!U9^3/27</f>
        <v>-3.7260711672112562E-3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0.14314002457187985</v>
      </c>
      <c r="Y9" s="11">
        <f>IF('OddsRatio_working_3-way'!W9&gt;=0,IF('OddsRatio_working_3-way'!V9+SQRT('OddsRatio_working_3-way'!W9)&gt;0,0,PI()),ACOS('OddsRatio_working_3-way'!V9/(2*'OddsRatio_working_3-way'!X9)))</f>
        <v>0.21487286238445802</v>
      </c>
      <c r="Z9" s="11">
        <f>'OddsRatio_working_3-way'!X9^(1/3)*COS('OddsRatio_working_3-way'!Y9/3)</f>
        <v>0.52176158609104939</v>
      </c>
      <c r="AA9" s="11">
        <f>'OddsRatio_working_3-way'!X9^(1/3)*COS(('OddsRatio_working_3-way'!Y9+2*PI())/3)</f>
        <v>-0.29330031355468528</v>
      </c>
      <c r="AB9" s="11">
        <f>'OddsRatio_working_3-way'!X9^(1/3)*COS(('OddsRatio_working_3-way'!Y9+4*PI())/3)</f>
        <v>-0.22846127253636397</v>
      </c>
      <c r="AC9" s="11">
        <f>'OddsRatio_working_3-way'!X9^(1/3)*SIN('OddsRatio_working_3-way'!Y9/3)</f>
        <v>3.7434837785925025E-2</v>
      </c>
      <c r="AD9" s="11">
        <f>'OddsRatio_working_3-way'!X9^(1/3)*SIN(('OddsRatio_working_3-way'!Y9+2*PI())/3)</f>
        <v>0.43314136938074771</v>
      </c>
      <c r="AE9" s="11">
        <f>'OddsRatio_working_3-way'!X9^(1/3)*SIN(('OddsRatio_working_3-way'!Y9+4*PI())/3)</f>
        <v>-0.4705762071666727</v>
      </c>
      <c r="AF9" s="11">
        <f>-'OddsRatio_working_3-way'!U9/(3*'OddsRatio_working_3-way'!X9^(1/3))*COS(('OddsRatio_working_3-way'!Y9)/3)</f>
        <v>0.52176158609104917</v>
      </c>
      <c r="AG9" s="11">
        <f>-'OddsRatio_working_3-way'!U9/(3*'OddsRatio_working_3-way'!X9^(1/3))*COS(('OddsRatio_working_3-way'!Y9+2*PI())/3)</f>
        <v>-0.29330031355468517</v>
      </c>
      <c r="AH9" s="11">
        <f>-'OddsRatio_working_3-way'!U9/(3*'OddsRatio_working_3-way'!X9^(1/3))*COS(('OddsRatio_working_3-way'!Y9+4*PI())/3)</f>
        <v>-0.22846127253636386</v>
      </c>
      <c r="AI9" s="11">
        <f>'OddsRatio_working_3-way'!U9/(3*'OddsRatio_working_3-way'!X9^(1/3))*SIN(('OddsRatio_working_3-way'!Y9)/3)</f>
        <v>-3.7434837785925011E-2</v>
      </c>
      <c r="AJ9" s="11">
        <f>'OddsRatio_working_3-way'!U9/(3*'OddsRatio_working_3-way'!X9^(1/3))*SIN(('OddsRatio_working_3-way'!Y9+2*PI())/3)</f>
        <v>-0.43314136938074754</v>
      </c>
      <c r="AK9" s="11">
        <f>'OddsRatio_working_3-way'!U9/(3*'OddsRatio_working_3-way'!X9^(1/3))*SIN(('OddsRatio_working_3-way'!Y9+4*PI())/3)</f>
        <v>0.47057620716667248</v>
      </c>
      <c r="AL9" s="11">
        <f>'OddsRatio_working_3-way'!Z9+'OddsRatio_working_3-way'!AF9</f>
        <v>1.0435231721820986</v>
      </c>
      <c r="AM9" s="11">
        <f>'OddsRatio_working_3-way'!AA9+'OddsRatio_working_3-way'!AG9</f>
        <v>-0.58660062710937044</v>
      </c>
      <c r="AN9" s="11">
        <f>'OddsRatio_working_3-way'!AB9+'OddsRatio_working_3-way'!AH9</f>
        <v>-0.45692254507272784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1.0435231721820986</v>
      </c>
      <c r="AS9" s="11">
        <f>IF(('OddsRatio_working_3-way'!X9=0),IF(Q9&gt;0,-Q9^(1/3),(-Q9)^(1/3)),'OddsRatio_working_3-way'!AM9-'OddsRatio_working_3-way'!R9/3)</f>
        <v>-0.58660062710937044</v>
      </c>
      <c r="AT9" s="11">
        <f>IF(('OddsRatio_working_3-way'!X9=0),IF(Q9&gt;0,-Q9^(1/3),(-Q9)^(1/3)),'OddsRatio_working_3-way'!AN9-'OddsRatio_working_3-way'!R9/3)</f>
        <v>-0.45692254507272784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1.68</v>
      </c>
      <c r="B10" s="4">
        <f>IF('True_Odds_Calculator_3-way'!B10="","",'True_Odds_Calculator_3-way'!B10)</f>
        <v>3.97</v>
      </c>
      <c r="C10" s="4">
        <f>IF('True_Odds_Calculator_3-way'!C10="","",'True_Odds_Calculator_3-way'!C10)</f>
        <v>5.41</v>
      </c>
      <c r="D10" s="9">
        <f t="shared" si="13"/>
        <v>0.58179871144636197</v>
      </c>
      <c r="E10" s="9">
        <f t="shared" si="14"/>
        <v>0.24157521255480524</v>
      </c>
      <c r="F10" s="9">
        <f t="shared" si="15"/>
        <v>0.1766260759988327</v>
      </c>
      <c r="G10" s="9">
        <f t="shared" si="16"/>
        <v>1.0570698814421837</v>
      </c>
      <c r="H10" s="9">
        <f t="shared" si="17"/>
        <v>1.7188075193806844</v>
      </c>
      <c r="I10" s="9">
        <f t="shared" si="18"/>
        <v>4.1394975478832867</v>
      </c>
      <c r="J10" s="9">
        <f t="shared" si="19"/>
        <v>5.66167817716003</v>
      </c>
      <c r="K10" s="11">
        <f t="shared" si="20"/>
        <v>0.59523809523809523</v>
      </c>
      <c r="L10" s="11">
        <f t="shared" si="21"/>
        <v>0.25188916876574308</v>
      </c>
      <c r="M10" s="11">
        <f t="shared" si="22"/>
        <v>0.18484288354898337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-0.24683508941832666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0.22337676043612903</v>
      </c>
      <c r="Q10" s="11">
        <f>2*'OddsRatio_working_3-way'!K10*'OddsRatio_working_3-way'!L10*'OddsRatio_working_3-way'!M10</f>
        <v>5.5428476535019602E-2</v>
      </c>
      <c r="R10" s="11">
        <f t="shared" si="23"/>
        <v>0</v>
      </c>
      <c r="S10" s="11">
        <f t="shared" si="24"/>
        <v>-0.90496355669091544</v>
      </c>
      <c r="T10" s="11">
        <f t="shared" si="25"/>
        <v>-0.22455671381908568</v>
      </c>
      <c r="U10" s="11">
        <f>'OddsRatio_working_3-way'!S10-'OddsRatio_working_3-way'!R10^2/3</f>
        <v>-0.90496355669091544</v>
      </c>
      <c r="V10" s="11">
        <f>'OddsRatio_working_3-way'!S10*'OddsRatio_working_3-way'!R10/3-2*'OddsRatio_working_3-way'!R10^3/27-'OddsRatio_working_3-way'!T10</f>
        <v>0.22455671381908568</v>
      </c>
      <c r="W10" s="11">
        <f>'OddsRatio_working_3-way'!V10^2+4*'OddsRatio_working_3-way'!U10^3/27</f>
        <v>-5.937103556204943E-2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0.1656779657070277</v>
      </c>
      <c r="Y10" s="11">
        <f>IF('OddsRatio_working_3-way'!W10&gt;=0,IF('OddsRatio_working_3-way'!V10+SQRT('OddsRatio_working_3-way'!W10)&gt;0,0,PI()),ACOS('OddsRatio_working_3-way'!V10/(2*'OddsRatio_working_3-way'!X10)))</f>
        <v>0.82617916643027589</v>
      </c>
      <c r="Z10" s="11">
        <f>'OddsRatio_working_3-way'!X10^(1/3)*COS('OddsRatio_working_3-way'!Y10/3)</f>
        <v>0.52853494072109186</v>
      </c>
      <c r="AA10" s="11">
        <f>'OddsRatio_working_3-way'!X10^(1/3)*COS(('OddsRatio_working_3-way'!Y10+2*PI())/3)</f>
        <v>-0.39360811169358828</v>
      </c>
      <c r="AB10" s="11">
        <f>'OddsRatio_working_3-way'!X10^(1/3)*COS(('OddsRatio_working_3-way'!Y10+4*PI())/3)</f>
        <v>-0.1349268290275038</v>
      </c>
      <c r="AC10" s="11">
        <f>'OddsRatio_working_3-way'!X10^(1/3)*SIN('OddsRatio_working_3-way'!Y10/3)</f>
        <v>0.1493497081815818</v>
      </c>
      <c r="AD10" s="11">
        <f>'OddsRatio_working_3-way'!X10^(1/3)*SIN(('OddsRatio_working_3-way'!Y10+2*PI())/3)</f>
        <v>0.38304983136137721</v>
      </c>
      <c r="AE10" s="11">
        <f>'OddsRatio_working_3-way'!X10^(1/3)*SIN(('OddsRatio_working_3-way'!Y10+4*PI())/3)</f>
        <v>-0.53239953954295882</v>
      </c>
      <c r="AF10" s="11">
        <f>-'OddsRatio_working_3-way'!U10/(3*'OddsRatio_working_3-way'!X10^(1/3))*COS(('OddsRatio_working_3-way'!Y10)/3)</f>
        <v>0.52853494072109186</v>
      </c>
      <c r="AG10" s="11">
        <f>-'OddsRatio_working_3-way'!U10/(3*'OddsRatio_working_3-way'!X10^(1/3))*COS(('OddsRatio_working_3-way'!Y10+2*PI())/3)</f>
        <v>-0.39360811169358828</v>
      </c>
      <c r="AH10" s="11">
        <f>-'OddsRatio_working_3-way'!U10/(3*'OddsRatio_working_3-way'!X10^(1/3))*COS(('OddsRatio_working_3-way'!Y10+4*PI())/3)</f>
        <v>-0.1349268290275038</v>
      </c>
      <c r="AI10" s="11">
        <f>'OddsRatio_working_3-way'!U10/(3*'OddsRatio_working_3-way'!X10^(1/3))*SIN(('OddsRatio_working_3-way'!Y10)/3)</f>
        <v>-0.1493497081815818</v>
      </c>
      <c r="AJ10" s="11">
        <f>'OddsRatio_working_3-way'!U10/(3*'OddsRatio_working_3-way'!X10^(1/3))*SIN(('OddsRatio_working_3-way'!Y10+2*PI())/3)</f>
        <v>-0.38304983136137721</v>
      </c>
      <c r="AK10" s="11">
        <f>'OddsRatio_working_3-way'!U10/(3*'OddsRatio_working_3-way'!X10^(1/3))*SIN(('OddsRatio_working_3-way'!Y10+4*PI())/3)</f>
        <v>0.53239953954295882</v>
      </c>
      <c r="AL10" s="11">
        <f>'OddsRatio_working_3-way'!Z10+'OddsRatio_working_3-way'!AF10</f>
        <v>1.0570698814421837</v>
      </c>
      <c r="AM10" s="11">
        <f>'OddsRatio_working_3-way'!AA10+'OddsRatio_working_3-way'!AG10</f>
        <v>-0.78721622338717656</v>
      </c>
      <c r="AN10" s="11">
        <f>'OddsRatio_working_3-way'!AB10+'OddsRatio_working_3-way'!AH10</f>
        <v>-0.26985365805500761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1.0570698814421837</v>
      </c>
      <c r="AS10" s="11">
        <f>IF(('OddsRatio_working_3-way'!X10=0),IF(Q10&gt;0,-Q10^(1/3),(-Q10)^(1/3)),'OddsRatio_working_3-way'!AM10-'OddsRatio_working_3-way'!R10/3)</f>
        <v>-0.78721622338717656</v>
      </c>
      <c r="AT10" s="11">
        <f>IF(('OddsRatio_working_3-way'!X10=0),IF(Q10&gt;0,-Q10^(1/3),(-Q10)^(1/3)),'OddsRatio_working_3-way'!AN10-'OddsRatio_working_3-way'!R10/3)</f>
        <v>-0.26985365805500761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1.39</v>
      </c>
      <c r="B11" s="4">
        <f>IF('True_Odds_Calculator_3-way'!B11="","",'True_Odds_Calculator_3-way'!B11)</f>
        <v>5.08</v>
      </c>
      <c r="C11" s="4">
        <f>IF('True_Odds_Calculator_3-way'!C11="","",'True_Odds_Calculator_3-way'!C11)</f>
        <v>8.64</v>
      </c>
      <c r="D11" s="9">
        <f t="shared" si="13"/>
        <v>0.7051418117717051</v>
      </c>
      <c r="E11" s="9">
        <f t="shared" si="14"/>
        <v>0.18606247362205799</v>
      </c>
      <c r="F11" s="9">
        <f t="shared" si="15"/>
        <v>0.10879571460623678</v>
      </c>
      <c r="G11" s="9">
        <f t="shared" si="16"/>
        <v>1.0721909038172066</v>
      </c>
      <c r="H11" s="9">
        <f t="shared" si="17"/>
        <v>1.4181544524887109</v>
      </c>
      <c r="I11" s="9">
        <f t="shared" si="18"/>
        <v>5.3745388875742028</v>
      </c>
      <c r="J11" s="9">
        <f t="shared" si="19"/>
        <v>9.191538505163459</v>
      </c>
      <c r="K11" s="11">
        <f t="shared" si="20"/>
        <v>0.71942446043165476</v>
      </c>
      <c r="L11" s="11">
        <f t="shared" si="21"/>
        <v>0.19685039370078738</v>
      </c>
      <c r="M11" s="11">
        <f t="shared" si="22"/>
        <v>0.11574074074074073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-0.19926263713438697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0.19849605879600782</v>
      </c>
      <c r="Q11" s="11">
        <f>2*'OddsRatio_working_3-way'!K11*'OddsRatio_working_3-way'!L11*'OddsRatio_working_3-way'!M11</f>
        <v>3.2782173211561981E-2</v>
      </c>
      <c r="R11" s="11">
        <f t="shared" si="23"/>
        <v>0</v>
      </c>
      <c r="S11" s="11">
        <f t="shared" si="24"/>
        <v>-0.99615292485634344</v>
      </c>
      <c r="T11" s="11">
        <f t="shared" si="25"/>
        <v>-0.16451741120666283</v>
      </c>
      <c r="U11" s="11">
        <f>'OddsRatio_working_3-way'!S11-'OddsRatio_working_3-way'!R11^2/3</f>
        <v>-0.99615292485634344</v>
      </c>
      <c r="V11" s="11">
        <f>'OddsRatio_working_3-way'!S11*'OddsRatio_working_3-way'!R11/3-2*'OddsRatio_working_3-way'!R11^3/27-'OddsRatio_working_3-way'!T11</f>
        <v>0.16451741120666283</v>
      </c>
      <c r="W11" s="11">
        <f>'OddsRatio_working_3-way'!V11^2+4*'OddsRatio_working_3-way'!U11^3/27</f>
        <v>-0.11937892772005786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0.19134060357788676</v>
      </c>
      <c r="Y11" s="11">
        <f>IF('OddsRatio_working_3-way'!W11&gt;=0,IF('OddsRatio_working_3-way'!V11+SQRT('OddsRatio_working_3-way'!W11)&gt;0,0,PI()),ACOS('OddsRatio_working_3-way'!V11/(2*'OddsRatio_working_3-way'!X11)))</f>
        <v>1.126406321056165</v>
      </c>
      <c r="Z11" s="11">
        <f>'OddsRatio_working_3-way'!X11^(1/3)*COS('OddsRatio_working_3-way'!Y11/3)</f>
        <v>0.5360954519086033</v>
      </c>
      <c r="AA11" s="11">
        <f>'OddsRatio_working_3-way'!X11^(1/3)*COS(('OddsRatio_working_3-way'!Y11+2*PI())/3)</f>
        <v>-0.45104904028364917</v>
      </c>
      <c r="AB11" s="11">
        <f>'OddsRatio_working_3-way'!X11^(1/3)*COS(('OddsRatio_working_3-way'!Y11+4*PI())/3)</f>
        <v>-8.5046411624953841E-2</v>
      </c>
      <c r="AC11" s="11">
        <f>'OddsRatio_working_3-way'!X11^(1/3)*SIN('OddsRatio_working_3-way'!Y11/3)</f>
        <v>0.21131171618020828</v>
      </c>
      <c r="AD11" s="11">
        <f>'OddsRatio_working_3-way'!X11^(1/3)*SIN(('OddsRatio_working_3-way'!Y11+2*PI())/3)</f>
        <v>0.35861642211604522</v>
      </c>
      <c r="AE11" s="11">
        <f>'OddsRatio_working_3-way'!X11^(1/3)*SIN(('OddsRatio_working_3-way'!Y11+4*PI())/3)</f>
        <v>-0.56992813829625344</v>
      </c>
      <c r="AF11" s="11">
        <f>-'OddsRatio_working_3-way'!U11/(3*'OddsRatio_working_3-way'!X11^(1/3))*COS(('OddsRatio_working_3-way'!Y11)/3)</f>
        <v>0.5360954519086033</v>
      </c>
      <c r="AG11" s="11">
        <f>-'OddsRatio_working_3-way'!U11/(3*'OddsRatio_working_3-way'!X11^(1/3))*COS(('OddsRatio_working_3-way'!Y11+2*PI())/3)</f>
        <v>-0.45104904028364917</v>
      </c>
      <c r="AH11" s="11">
        <f>-'OddsRatio_working_3-way'!U11/(3*'OddsRatio_working_3-way'!X11^(1/3))*COS(('OddsRatio_working_3-way'!Y11+4*PI())/3)</f>
        <v>-8.5046411624953841E-2</v>
      </c>
      <c r="AI11" s="11">
        <f>'OddsRatio_working_3-way'!U11/(3*'OddsRatio_working_3-way'!X11^(1/3))*SIN(('OddsRatio_working_3-way'!Y11)/3)</f>
        <v>-0.21131171618020828</v>
      </c>
      <c r="AJ11" s="11">
        <f>'OddsRatio_working_3-way'!U11/(3*'OddsRatio_working_3-way'!X11^(1/3))*SIN(('OddsRatio_working_3-way'!Y11+2*PI())/3)</f>
        <v>-0.35861642211604522</v>
      </c>
      <c r="AK11" s="11">
        <f>'OddsRatio_working_3-way'!U11/(3*'OddsRatio_working_3-way'!X11^(1/3))*SIN(('OddsRatio_working_3-way'!Y11+4*PI())/3)</f>
        <v>0.56992813829625344</v>
      </c>
      <c r="AL11" s="11">
        <f>'OddsRatio_working_3-way'!Z11+'OddsRatio_working_3-way'!AF11</f>
        <v>1.0721909038172066</v>
      </c>
      <c r="AM11" s="11">
        <f>'OddsRatio_working_3-way'!AA11+'OddsRatio_working_3-way'!AG11</f>
        <v>-0.90209808056729834</v>
      </c>
      <c r="AN11" s="11">
        <f>'OddsRatio_working_3-way'!AB11+'OddsRatio_working_3-way'!AH11</f>
        <v>-0.17009282324990768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1.0721909038172066</v>
      </c>
      <c r="AS11" s="11">
        <f>IF(('OddsRatio_working_3-way'!X11=0),IF(Q11&gt;0,-Q11^(1/3),(-Q11)^(1/3)),'OddsRatio_working_3-way'!AM11-'OddsRatio_working_3-way'!R11/3)</f>
        <v>-0.90209808056729834</v>
      </c>
      <c r="AT11" s="11">
        <f>IF(('OddsRatio_working_3-way'!X11=0),IF(Q11&gt;0,-Q11^(1/3),(-Q11)^(1/3)),'OddsRatio_working_3-way'!AN11-'OddsRatio_working_3-way'!R11/3)</f>
        <v>-0.17009282324990768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1.91</v>
      </c>
      <c r="B2" s="4">
        <f>IF('True_Odds_Calculator_3-way'!B3="","",'True_Odds_Calculator_3-way'!B3)</f>
        <v>3.36</v>
      </c>
      <c r="C2" s="4">
        <f>IF('True_Odds_Calculator_3-way'!C3="","",'True_Odds_Calculator_3-way'!C3)</f>
        <v>4.79</v>
      </c>
      <c r="D2" s="4">
        <f>IF(A2="","",((1/A2)+(1/B2)+(1/C2))-1)</f>
        <v>2.9947524266513259E-2</v>
      </c>
      <c r="E2" s="4">
        <f>IF(A2="","",(3*A2)/(3-($D2*A2)))</f>
        <v>1.9471250356082614</v>
      </c>
      <c r="F2" s="4">
        <f>IF(B2="","",(3*B2)/(3-($D2*B2)))</f>
        <v>3.4766097576937791</v>
      </c>
      <c r="G2" s="4">
        <f>IF(C2="","",(3*C2)/(3-($D2*C2)))</f>
        <v>5.0305414449893737</v>
      </c>
      <c r="I2" s="4">
        <f>IF(A2="","",D2+1)</f>
        <v>1.0299475242665133</v>
      </c>
    </row>
    <row r="3" spans="1:9" x14ac:dyDescent="0.2">
      <c r="A3" s="4">
        <f>IF('True_Odds_Calculator_3-way'!A4="","",'True_Odds_Calculator_3-way'!A4)</f>
        <v>2.39</v>
      </c>
      <c r="B3" s="4">
        <f>IF('True_Odds_Calculator_3-way'!B4="","",'True_Odds_Calculator_3-way'!B4)</f>
        <v>3.15</v>
      </c>
      <c r="C3" s="4">
        <f>IF('True_Odds_Calculator_3-way'!C4="","",'True_Odds_Calculator_3-way'!C4)</f>
        <v>3.44</v>
      </c>
      <c r="D3" s="4">
        <f t="shared" ref="D3:D66" si="0">IF(A3="","",((1/A3)+(1/B3)+(1/C3))-1)</f>
        <v>2.6568033719926332E-2</v>
      </c>
      <c r="E3" s="4">
        <f t="shared" ref="E3:E66" si="1">IF(A3="","",(3*A3)/(3-($D3*A3)))</f>
        <v>2.4416802797239718</v>
      </c>
      <c r="F3" s="4">
        <f t="shared" ref="F3:F66" si="2">IF(B3="","",(3*B3)/(3-($D3*B3)))</f>
        <v>3.2403954832892214</v>
      </c>
      <c r="G3" s="4">
        <f t="shared" ref="G3:G66" si="3">IF(C3="","",(3*C3)/(3-($D3*C3)))</f>
        <v>3.5480914663997254</v>
      </c>
      <c r="I3" s="4">
        <f t="shared" ref="I3:I66" si="4">IF(A3="","",D3+1)</f>
        <v>1.0265680337199263</v>
      </c>
    </row>
    <row r="4" spans="1:9" x14ac:dyDescent="0.2">
      <c r="A4" s="4">
        <f>IF('True_Odds_Calculator_3-way'!A5="","",'True_Odds_Calculator_3-way'!A5)</f>
        <v>2.83</v>
      </c>
      <c r="B4" s="4">
        <f>IF('True_Odds_Calculator_3-way'!B5="","",'True_Odds_Calculator_3-way'!B5)</f>
        <v>3.19</v>
      </c>
      <c r="C4" s="4">
        <f>IF('True_Odds_Calculator_3-way'!C5="","",'True_Odds_Calculator_3-way'!C5)</f>
        <v>2.77</v>
      </c>
      <c r="D4" s="4">
        <f t="shared" si="0"/>
        <v>2.7847344608725066E-2</v>
      </c>
      <c r="E4" s="4">
        <f t="shared" si="1"/>
        <v>2.9063478049748634</v>
      </c>
      <c r="F4" s="4">
        <f t="shared" si="2"/>
        <v>3.2873415013034748</v>
      </c>
      <c r="G4" s="4">
        <f t="shared" si="3"/>
        <v>2.8431029476976852</v>
      </c>
      <c r="I4" s="4">
        <f t="shared" si="4"/>
        <v>1.0278473446087251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1.57</v>
      </c>
      <c r="B6" s="4">
        <f>IF('True_Odds_Calculator_3-way'!B6="","",'True_Odds_Calculator_3-way'!B6)</f>
        <v>4.2300000000000004</v>
      </c>
      <c r="C6" s="4">
        <f>IF('True_Odds_Calculator_3-way'!C6="","",'True_Odds_Calculator_3-way'!C6)</f>
        <v>6.39</v>
      </c>
      <c r="D6" s="4">
        <f t="shared" si="0"/>
        <v>2.9843817236284265E-2</v>
      </c>
      <c r="E6" s="4">
        <f t="shared" si="1"/>
        <v>1.5949097216529915</v>
      </c>
      <c r="F6" s="4">
        <f t="shared" si="2"/>
        <v>4.4158166012722191</v>
      </c>
      <c r="G6" s="4">
        <f t="shared" si="3"/>
        <v>6.8237687658497581</v>
      </c>
      <c r="I6" s="4">
        <f t="shared" si="4"/>
        <v>1.0298438172362843</v>
      </c>
    </row>
    <row r="7" spans="1:9" x14ac:dyDescent="0.2">
      <c r="A7" s="4">
        <f>IF('True_Odds_Calculator_3-way'!A7="","",'True_Odds_Calculator_3-way'!A7)</f>
        <v>2.27</v>
      </c>
      <c r="B7" s="4">
        <f>IF('True_Odds_Calculator_3-way'!B7="","",'True_Odds_Calculator_3-way'!B7)</f>
        <v>3.24</v>
      </c>
      <c r="C7" s="4">
        <f>IF('True_Odds_Calculator_3-way'!C7="","",'True_Odds_Calculator_3-way'!C7)</f>
        <v>3.6</v>
      </c>
      <c r="D7" s="4">
        <f t="shared" si="0"/>
        <v>2.6948387447653044E-2</v>
      </c>
      <c r="E7" s="4">
        <f t="shared" si="1"/>
        <v>2.317250939948329</v>
      </c>
      <c r="F7" s="4">
        <f t="shared" si="2"/>
        <v>3.337124534922411</v>
      </c>
      <c r="G7" s="4">
        <f t="shared" si="3"/>
        <v>3.7203075470425571</v>
      </c>
      <c r="I7" s="4">
        <f t="shared" si="4"/>
        <v>1.026948387447653</v>
      </c>
    </row>
    <row r="8" spans="1:9" x14ac:dyDescent="0.2">
      <c r="A8" s="4">
        <f>IF('True_Odds_Calculator_3-way'!A8="","",'True_Odds_Calculator_3-way'!A8)</f>
        <v>3.29</v>
      </c>
      <c r="B8" s="4">
        <f>IF('True_Odds_Calculator_3-way'!B8="","",'True_Odds_Calculator_3-way'!B8)</f>
        <v>3.41</v>
      </c>
      <c r="C8" s="4">
        <f>IF('True_Odds_Calculator_3-way'!C8="","",'True_Odds_Calculator_3-way'!C8)</f>
        <v>2.3199999999999998</v>
      </c>
      <c r="D8" s="4">
        <f t="shared" si="0"/>
        <v>2.8240982504585066E-2</v>
      </c>
      <c r="E8" s="4">
        <f t="shared" si="1"/>
        <v>3.395151033013041</v>
      </c>
      <c r="F8" s="4">
        <f t="shared" si="2"/>
        <v>3.5230933521415624</v>
      </c>
      <c r="G8" s="4">
        <f t="shared" si="3"/>
        <v>2.3717993704324885</v>
      </c>
      <c r="I8" s="4">
        <f t="shared" si="4"/>
        <v>1.0282409825045851</v>
      </c>
    </row>
    <row r="9" spans="1:9" x14ac:dyDescent="0.2">
      <c r="A9" s="4">
        <f>IF('True_Odds_Calculator_3-way'!A9="","",'True_Odds_Calculator_3-way'!A9)</f>
        <v>3.05</v>
      </c>
      <c r="B9" s="4">
        <f>IF('True_Odds_Calculator_3-way'!B9="","",'True_Odds_Calculator_3-way'!B9)</f>
        <v>3.31</v>
      </c>
      <c r="C9" s="4">
        <f>IF('True_Odds_Calculator_3-way'!C9="","",'True_Odds_Calculator_3-way'!C9)</f>
        <v>2.5099999999999998</v>
      </c>
      <c r="D9" s="4">
        <f t="shared" si="0"/>
        <v>2.8390030586386228E-2</v>
      </c>
      <c r="E9" s="4">
        <f t="shared" si="1"/>
        <v>3.1406491783380268</v>
      </c>
      <c r="F9" s="4">
        <f t="shared" si="2"/>
        <v>3.4170340365634093</v>
      </c>
      <c r="G9" s="4">
        <f t="shared" si="3"/>
        <v>2.5710706205426606</v>
      </c>
      <c r="I9" s="4">
        <f t="shared" si="4"/>
        <v>1.0283900305863862</v>
      </c>
    </row>
    <row r="10" spans="1:9" x14ac:dyDescent="0.2">
      <c r="A10" s="4">
        <f>IF('True_Odds_Calculator_3-way'!A10="","",'True_Odds_Calculator_3-way'!A10)</f>
        <v>1.68</v>
      </c>
      <c r="B10" s="4">
        <f>IF('True_Odds_Calculator_3-way'!B10="","",'True_Odds_Calculator_3-way'!B10)</f>
        <v>3.97</v>
      </c>
      <c r="C10" s="4">
        <f>IF('True_Odds_Calculator_3-way'!C10="","",'True_Odds_Calculator_3-way'!C10)</f>
        <v>5.41</v>
      </c>
      <c r="D10" s="4">
        <f t="shared" si="0"/>
        <v>3.1970147552821793E-2</v>
      </c>
      <c r="E10" s="4">
        <f t="shared" si="1"/>
        <v>1.7106258174838704</v>
      </c>
      <c r="F10" s="4">
        <f t="shared" si="2"/>
        <v>4.1453792303524599</v>
      </c>
      <c r="G10" s="4">
        <f t="shared" si="3"/>
        <v>5.7409839898052732</v>
      </c>
      <c r="I10" s="4">
        <f t="shared" si="4"/>
        <v>1.0319701475528218</v>
      </c>
    </row>
    <row r="11" spans="1:9" x14ac:dyDescent="0.2">
      <c r="A11" s="4">
        <f>IF('True_Odds_Calculator_3-way'!A11="","",'True_Odds_Calculator_3-way'!A11)</f>
        <v>1.39</v>
      </c>
      <c r="B11" s="4">
        <f>IF('True_Odds_Calculator_3-way'!B11="","",'True_Odds_Calculator_3-way'!B11)</f>
        <v>5.08</v>
      </c>
      <c r="C11" s="4">
        <f>IF('True_Odds_Calculator_3-way'!C11="","",'True_Odds_Calculator_3-way'!C11)</f>
        <v>8.64</v>
      </c>
      <c r="D11" s="4">
        <f t="shared" si="0"/>
        <v>3.201559487318284E-2</v>
      </c>
      <c r="E11" s="4">
        <f t="shared" si="1"/>
        <v>1.4109295773814023</v>
      </c>
      <c r="F11" s="4">
        <f t="shared" si="2"/>
        <v>5.371188647537732</v>
      </c>
      <c r="G11" s="4">
        <f t="shared" si="3"/>
        <v>9.5175663825050059</v>
      </c>
      <c r="I11" s="4">
        <f t="shared" si="4"/>
        <v>1.0320155948731828</v>
      </c>
    </row>
    <row r="12" spans="1: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I17" sqref="AI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1.91</v>
      </c>
      <c r="B3">
        <v>3.36</v>
      </c>
      <c r="C3">
        <v>4.79</v>
      </c>
      <c r="D3" s="20">
        <f>IF(OR($A3="",$B3="",$C3=""),"",(1/A3)+(1/B3)+(1/C3)-1)</f>
        <v>2.9947524266513259E-2</v>
      </c>
      <c r="E3" s="17">
        <f>IF(OR($A3="",$B3="",$C3=""),"",A3*'MPTO_working_3-way'!$I2)</f>
        <v>1.9671997713490403</v>
      </c>
      <c r="F3" s="21">
        <f>IF(OR($A3="",$B3="",$C3=""),"",B3*'MPTO_working_3-way'!$I2)</f>
        <v>3.4606236815354845</v>
      </c>
      <c r="G3" s="22">
        <f>IF(OR($A3="",$B3="",$C3=""),"",C3*'MPTO_working_3-way'!$I2)</f>
        <v>4.9334486412365983</v>
      </c>
      <c r="H3" s="17">
        <f>IF(OR($A3="",$B3="",$C3=""),"",'MPTO_working_3-way'!E2)</f>
        <v>1.9471250356082614</v>
      </c>
      <c r="I3" s="21">
        <f>IF(OR($A3="",$B3="",$C3=""),"",'MPTO_working_3-way'!F2)</f>
        <v>3.4766097576937791</v>
      </c>
      <c r="J3" s="22">
        <f>IF(OR($A3="",$B3="",$C3=""),"",'MPTO_working_3-way'!G2)</f>
        <v>5.0305414449893737</v>
      </c>
      <c r="K3" s="17">
        <f>IF(OR($A3="",$B3="",$C3=""),"",'OddsRatio_working_3-way'!H2)</f>
        <v>1.95507007458837</v>
      </c>
      <c r="L3" s="21">
        <f>IF(OR($A3="",$B3="",$C3=""),"",'OddsRatio_working_3-way'!I2)</f>
        <v>3.4768850286028061</v>
      </c>
      <c r="M3" s="22">
        <f>IF(OR($A3="",$B3="",$C3=""),"",'OddsRatio_working_3-way'!J2)</f>
        <v>4.9777094315273889</v>
      </c>
      <c r="N3" s="23">
        <f>(1/E3)* 100</f>
        <v>50.833678132965275</v>
      </c>
      <c r="O3" s="24">
        <f>(1/F3)* 100</f>
        <v>28.896525367251098</v>
      </c>
      <c r="P3" s="24">
        <f>(1/G3)* 100</f>
        <v>20.269796499783649</v>
      </c>
      <c r="Q3" t="s">
        <v>74</v>
      </c>
      <c r="R3" t="s">
        <v>75</v>
      </c>
      <c r="S3" s="58" t="s">
        <v>90</v>
      </c>
      <c r="AD3" s="28"/>
      <c r="AE3" s="28"/>
      <c r="AH3" s="37"/>
      <c r="AI3" s="28"/>
      <c r="AJ3" t="s">
        <v>71</v>
      </c>
    </row>
    <row r="4" spans="1:36" s="40" customFormat="1" ht="15" x14ac:dyDescent="0.25">
      <c r="A4">
        <v>2.39</v>
      </c>
      <c r="B4">
        <v>3.15</v>
      </c>
      <c r="C4">
        <v>3.44</v>
      </c>
      <c r="D4" s="20">
        <f t="shared" ref="D4:D67" si="0">IF(OR($A4="",$B4="",$C4=""),"",(1/A4)+(1/B4)+(1/C4)-1)</f>
        <v>2.6568033719926332E-2</v>
      </c>
      <c r="E4" s="17">
        <f>IF(OR($A4="",$B4="",$C4=""),"",A4*'MPTO_working_3-way'!$I3)</f>
        <v>2.4534976005906239</v>
      </c>
      <c r="F4" s="21">
        <f>IF(OR($A4="",$B4="",$C4=""),"",B4*'MPTO_working_3-way'!$I3)</f>
        <v>3.2336893062177681</v>
      </c>
      <c r="G4" s="22">
        <f>IF(OR($A4="",$B4="",$C4=""),"",C4*'MPTO_working_3-way'!$I3)</f>
        <v>3.5313940359965463</v>
      </c>
      <c r="H4" s="17"/>
      <c r="I4" s="21"/>
      <c r="J4" s="22"/>
      <c r="K4" s="17"/>
      <c r="L4" s="21"/>
      <c r="M4" s="22"/>
      <c r="N4" s="23">
        <f t="shared" ref="N4" si="1">(1/E4)* 100</f>
        <v>40.758140532082557</v>
      </c>
      <c r="O4" s="24">
        <f t="shared" ref="O4" si="2">(1/F4)* 100</f>
        <v>30.924430435453111</v>
      </c>
      <c r="P4" s="24">
        <f t="shared" ref="P4" si="3">(1/G4)* 100</f>
        <v>28.317429032464336</v>
      </c>
      <c r="Q4" t="s">
        <v>76</v>
      </c>
      <c r="R4" t="s">
        <v>77</v>
      </c>
      <c r="S4" s="58" t="s">
        <v>91</v>
      </c>
      <c r="AD4" s="37"/>
      <c r="AE4" s="37"/>
      <c r="AH4" s="37"/>
      <c r="AI4" s="37"/>
      <c r="AJ4" t="s">
        <v>71</v>
      </c>
    </row>
    <row r="5" spans="1:36" s="40" customFormat="1" ht="15" x14ac:dyDescent="0.25">
      <c r="A5">
        <v>2.83</v>
      </c>
      <c r="B5">
        <v>3.19</v>
      </c>
      <c r="C5">
        <v>2.77</v>
      </c>
      <c r="D5" s="20">
        <f t="shared" si="0"/>
        <v>2.7847344608725066E-2</v>
      </c>
      <c r="E5" s="17">
        <f>IF(OR($A5="",$B5="",$C5=""),"",A5*'MPTO_working_3-way'!$I4)</f>
        <v>2.9088079852426918</v>
      </c>
      <c r="F5" s="21">
        <f>IF(OR($A5="",$B5="",$C5=""),"",B5*'MPTO_working_3-way'!$I4)</f>
        <v>3.2788330293018331</v>
      </c>
      <c r="G5" s="22">
        <f>IF(OR($A5="",$B5="",$C5=""),"",C5*'MPTO_working_3-way'!$I4)</f>
        <v>2.8471371445661684</v>
      </c>
      <c r="H5" s="17"/>
      <c r="I5" s="21"/>
      <c r="J5" s="22"/>
      <c r="K5" s="17"/>
      <c r="L5" s="21"/>
      <c r="M5" s="22"/>
      <c r="N5" s="23">
        <f t="shared" ref="N5:N11" si="4">(1/E5)* 100</f>
        <v>34.378343468297601</v>
      </c>
      <c r="O5" s="24">
        <f t="shared" ref="O5:O11" si="5">(1/F5)* 100</f>
        <v>30.4986558041637</v>
      </c>
      <c r="P5" s="24">
        <f t="shared" ref="P5:P11" si="6">(1/G5)* 100</f>
        <v>35.123000727538702</v>
      </c>
      <c r="Q5" t="s">
        <v>78</v>
      </c>
      <c r="R5" t="s">
        <v>79</v>
      </c>
      <c r="S5" s="58" t="s">
        <v>91</v>
      </c>
      <c r="AD5" s="37"/>
      <c r="AE5" s="37"/>
      <c r="AH5" s="37"/>
      <c r="AI5" s="37"/>
      <c r="AJ5" t="s">
        <v>71</v>
      </c>
    </row>
    <row r="6" spans="1:36" s="40" customFormat="1" ht="15" x14ac:dyDescent="0.25">
      <c r="A6">
        <v>1.57</v>
      </c>
      <c r="B6">
        <v>4.2300000000000004</v>
      </c>
      <c r="C6">
        <v>6.39</v>
      </c>
      <c r="D6" s="20">
        <f t="shared" si="0"/>
        <v>2.9843817236284265E-2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80</v>
      </c>
      <c r="R6" t="s">
        <v>73</v>
      </c>
      <c r="S6" s="58" t="s">
        <v>91</v>
      </c>
      <c r="AD6" s="37"/>
      <c r="AE6" s="37"/>
      <c r="AH6" s="37"/>
      <c r="AI6" s="37"/>
      <c r="AJ6" t="s">
        <v>71</v>
      </c>
    </row>
    <row r="7" spans="1:36" s="36" customFormat="1" ht="15" x14ac:dyDescent="0.25">
      <c r="A7">
        <v>2.27</v>
      </c>
      <c r="B7">
        <v>3.24</v>
      </c>
      <c r="C7">
        <v>3.6</v>
      </c>
      <c r="D7" s="20">
        <f t="shared" si="0"/>
        <v>2.6948387447653044E-2</v>
      </c>
      <c r="E7" s="17">
        <f>IF(OR($A7="",$B7="",$C7=""),"",A7*'MPTO_working_3-way'!$I6)</f>
        <v>2.3377454651263654</v>
      </c>
      <c r="F7" s="21">
        <f>IF(OR($A7="",$B7="",$C7=""),"",B7*'MPTO_working_3-way'!$I6)</f>
        <v>3.3366939678455614</v>
      </c>
      <c r="G7" s="22">
        <f>IF(OR($A7="",$B7="",$C7=""),"",C7*'MPTO_working_3-way'!$I6)</f>
        <v>3.7074377420506233</v>
      </c>
      <c r="H7" s="17"/>
      <c r="I7" s="21"/>
      <c r="J7" s="22"/>
      <c r="K7" s="17"/>
      <c r="L7" s="21"/>
      <c r="M7" s="22"/>
      <c r="N7" s="23">
        <f t="shared" si="4"/>
        <v>42.776256650590724</v>
      </c>
      <c r="O7" s="24">
        <f t="shared" si="5"/>
        <v>29.969784752111401</v>
      </c>
      <c r="P7" s="24">
        <f t="shared" si="6"/>
        <v>26.972806276900268</v>
      </c>
      <c r="Q7" t="s">
        <v>81</v>
      </c>
      <c r="R7" t="s">
        <v>82</v>
      </c>
      <c r="S7" s="58" t="s">
        <v>91</v>
      </c>
      <c r="AD7" s="37"/>
      <c r="AE7" s="37"/>
      <c r="AH7" s="37"/>
      <c r="AI7" s="37"/>
      <c r="AJ7" t="s">
        <v>71</v>
      </c>
    </row>
    <row r="8" spans="1:36" s="36" customFormat="1" ht="15" x14ac:dyDescent="0.25">
      <c r="A8">
        <v>3.29</v>
      </c>
      <c r="B8">
        <v>3.41</v>
      </c>
      <c r="C8">
        <v>2.3199999999999998</v>
      </c>
      <c r="D8" s="20">
        <f t="shared" si="0"/>
        <v>2.8240982504585066E-2</v>
      </c>
      <c r="E8" s="17">
        <f>IF(OR($A8="",$B8="",$C8=""),"",A8*'MPTO_working_3-way'!$I7)</f>
        <v>3.3786601947027783</v>
      </c>
      <c r="F8" s="21">
        <f>IF(OR($A8="",$B8="",$C8=""),"",B8*'MPTO_working_3-way'!$I7)</f>
        <v>3.5018940011964972</v>
      </c>
      <c r="G8" s="22">
        <f>IF(OR($A8="",$B8="",$C8=""),"",C8*'MPTO_working_3-way'!$I7)</f>
        <v>2.382520258878555</v>
      </c>
      <c r="H8" s="17"/>
      <c r="I8" s="21"/>
      <c r="J8" s="22"/>
      <c r="K8" s="17"/>
      <c r="L8" s="21"/>
      <c r="M8" s="22"/>
      <c r="N8" s="23">
        <f t="shared" si="4"/>
        <v>29.597531044046598</v>
      </c>
      <c r="O8" s="24">
        <f t="shared" si="5"/>
        <v>28.555975699388057</v>
      </c>
      <c r="P8" s="24">
        <f t="shared" si="6"/>
        <v>41.972360834014353</v>
      </c>
      <c r="Q8" t="s">
        <v>83</v>
      </c>
      <c r="R8" t="s">
        <v>84</v>
      </c>
      <c r="S8" s="58" t="s">
        <v>91</v>
      </c>
      <c r="AD8" s="37"/>
      <c r="AE8" s="37"/>
      <c r="AH8" s="37"/>
      <c r="AI8" s="37"/>
      <c r="AJ8" t="s">
        <v>71</v>
      </c>
    </row>
    <row r="9" spans="1:36" s="36" customFormat="1" ht="15" x14ac:dyDescent="0.25">
      <c r="A9">
        <v>3.05</v>
      </c>
      <c r="B9">
        <v>3.31</v>
      </c>
      <c r="C9">
        <v>2.5099999999999998</v>
      </c>
      <c r="D9" s="20">
        <f t="shared" si="0"/>
        <v>2.8390030586386228E-2</v>
      </c>
      <c r="E9" s="17">
        <f>IF(OR($A9="",$B9="",$C9=""),"",A9*'MPTO_working_3-way'!$I8)</f>
        <v>3.1361349966389844</v>
      </c>
      <c r="F9" s="21">
        <f>IF(OR($A9="",$B9="",$C9=""),"",B9*'MPTO_working_3-way'!$I8)</f>
        <v>3.4034776520901766</v>
      </c>
      <c r="G9" s="22">
        <f>IF(OR($A9="",$B9="",$C9=""),"",C9*'MPTO_working_3-way'!$I8)</f>
        <v>2.5808848660865085</v>
      </c>
      <c r="H9" s="17"/>
      <c r="I9" s="21"/>
      <c r="J9" s="22"/>
      <c r="K9" s="17"/>
      <c r="L9" s="21"/>
      <c r="M9" s="22"/>
      <c r="N9" s="23">
        <f t="shared" si="4"/>
        <v>31.886382476255211</v>
      </c>
      <c r="O9" s="24">
        <f t="shared" si="5"/>
        <v>29.381711949419454</v>
      </c>
      <c r="P9" s="24">
        <f t="shared" si="6"/>
        <v>38.746401016963503</v>
      </c>
      <c r="Q9" t="s">
        <v>85</v>
      </c>
      <c r="R9" t="s">
        <v>86</v>
      </c>
      <c r="S9" s="58" t="s">
        <v>91</v>
      </c>
      <c r="AD9" s="37"/>
      <c r="AE9" s="37"/>
      <c r="AH9" s="37"/>
      <c r="AI9" s="37"/>
      <c r="AJ9" t="s">
        <v>71</v>
      </c>
    </row>
    <row r="10" spans="1:36" s="36" customFormat="1" ht="15" x14ac:dyDescent="0.25">
      <c r="A10">
        <v>1.68</v>
      </c>
      <c r="B10">
        <v>3.97</v>
      </c>
      <c r="C10">
        <v>5.41</v>
      </c>
      <c r="D10" s="20">
        <f t="shared" si="0"/>
        <v>3.1970147552821793E-2</v>
      </c>
      <c r="E10" s="17">
        <f>IF(OR($A10="",$B10="",$C10=""),"",A10*'MPTO_working_3-way'!$I9)</f>
        <v>1.7276952513851287</v>
      </c>
      <c r="F10" s="21">
        <f>IF(OR($A10="",$B10="",$C10=""),"",B10*'MPTO_working_3-way'!$I9)</f>
        <v>4.0827084214279532</v>
      </c>
      <c r="G10" s="22">
        <f>IF(OR($A10="",$B10="",$C10=""),"",C10*'MPTO_working_3-way'!$I9)</f>
        <v>5.5635900654723498</v>
      </c>
      <c r="H10" s="17"/>
      <c r="I10" s="21"/>
      <c r="J10" s="22"/>
      <c r="K10" s="17"/>
      <c r="L10" s="21"/>
      <c r="M10" s="22"/>
      <c r="N10" s="23">
        <f t="shared" si="4"/>
        <v>57.880578140055626</v>
      </c>
      <c r="O10" s="24">
        <f t="shared" si="5"/>
        <v>24.493544401837141</v>
      </c>
      <c r="P10" s="24">
        <f t="shared" si="6"/>
        <v>17.974005781015425</v>
      </c>
      <c r="Q10" t="s">
        <v>87</v>
      </c>
      <c r="R10" t="s">
        <v>72</v>
      </c>
      <c r="S10" s="58" t="s">
        <v>92</v>
      </c>
      <c r="AD10" s="37"/>
      <c r="AE10" s="37"/>
      <c r="AH10" s="37"/>
      <c r="AI10" s="37"/>
      <c r="AJ10" t="s">
        <v>71</v>
      </c>
    </row>
    <row r="11" spans="1:36" s="36" customFormat="1" ht="15" x14ac:dyDescent="0.25">
      <c r="A11">
        <v>1.39</v>
      </c>
      <c r="B11">
        <v>5.08</v>
      </c>
      <c r="C11">
        <v>8.64</v>
      </c>
      <c r="D11" s="20">
        <f t="shared" si="0"/>
        <v>3.201559487318284E-2</v>
      </c>
      <c r="E11" s="17">
        <f>IF(OR($A11="",$B11="",$C11=""),"",A11*'MPTO_working_3-way'!$I10)</f>
        <v>1.4344385050984223</v>
      </c>
      <c r="F11" s="21">
        <f>IF(OR($A11="",$B11="",$C11=""),"",B11*'MPTO_working_3-way'!$I10)</f>
        <v>5.2424083495683345</v>
      </c>
      <c r="G11" s="22">
        <f>IF(OR($A11="",$B11="",$C11=""),"",C11*'MPTO_working_3-way'!$I10)</f>
        <v>8.9162220748563801</v>
      </c>
      <c r="H11" s="17"/>
      <c r="I11" s="21"/>
      <c r="J11" s="22"/>
      <c r="K11" s="17"/>
      <c r="L11" s="21"/>
      <c r="M11" s="22"/>
      <c r="N11" s="23">
        <f t="shared" si="4"/>
        <v>69.713689115685455</v>
      </c>
      <c r="O11" s="24">
        <f t="shared" si="5"/>
        <v>19.075202336772204</v>
      </c>
      <c r="P11" s="24">
        <f t="shared" si="6"/>
        <v>11.21551248504662</v>
      </c>
      <c r="Q11" t="s">
        <v>88</v>
      </c>
      <c r="R11" t="s">
        <v>89</v>
      </c>
      <c r="S11" s="58" t="s">
        <v>92</v>
      </c>
      <c r="AD11" s="37"/>
      <c r="AE11" s="37"/>
      <c r="AH11" s="37"/>
      <c r="AI11" s="37"/>
      <c r="AJ11" t="s">
        <v>71</v>
      </c>
    </row>
    <row r="12" spans="1:36" s="36" customFormat="1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 s="58"/>
      <c r="AD12" s="37"/>
      <c r="AE12" s="37"/>
      <c r="AH12" s="37"/>
      <c r="AI12" s="37"/>
      <c r="AJ12"/>
    </row>
    <row r="13" spans="1:36" s="36" customFormat="1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 s="58"/>
      <c r="AD13" s="37"/>
      <c r="AE13" s="37"/>
      <c r="AH13" s="37"/>
      <c r="AI13" s="37"/>
      <c r="AJ13"/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2022-11-02T17:13:05Z</dcterms:modified>
</cp:coreProperties>
</file>