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N5" i="2" s="1"/>
  <c r="F5" i="2"/>
  <c r="G5" i="2"/>
  <c r="O5" i="2"/>
  <c r="P5" i="2"/>
  <c r="E6" i="2"/>
  <c r="F6" i="2"/>
  <c r="G6" i="2"/>
  <c r="P6" i="2" s="1"/>
  <c r="N6" i="2"/>
  <c r="O6" i="2"/>
  <c r="E7" i="2"/>
  <c r="N7" i="2" s="1"/>
  <c r="F7" i="2"/>
  <c r="G7" i="2"/>
  <c r="O7" i="2"/>
  <c r="P7" i="2"/>
  <c r="E8" i="2"/>
  <c r="N8" i="2" s="1"/>
  <c r="F8" i="2"/>
  <c r="G8" i="2"/>
  <c r="P8" i="2" s="1"/>
  <c r="O8" i="2"/>
  <c r="E9" i="2"/>
  <c r="N9" i="2" s="1"/>
  <c r="F9" i="2"/>
  <c r="G9" i="2"/>
  <c r="O9" i="2"/>
  <c r="P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938" i="4" l="1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V44" i="4" s="1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" i="4" l="1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W19" i="4" s="1"/>
  <c r="X19" i="4" s="1"/>
  <c r="Y19" i="4" s="1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AH9" i="4" l="1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AM9" i="4"/>
  <c r="AS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L27" i="4" l="1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M31" i="4" s="1"/>
  <c r="AS31" i="4" s="1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O53" i="4" s="1"/>
  <c r="AU53" i="4" s="1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E106" i="4"/>
  <c r="I10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D92" i="4"/>
  <c r="H92" i="4" s="1"/>
  <c r="E92" i="4"/>
  <c r="I92" i="4" s="1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L53" i="4"/>
  <c r="AR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F5" i="4" l="1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118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119" i="3"/>
  <c r="D459" i="3"/>
  <c r="D325" i="3"/>
  <c r="D561" i="3"/>
  <c r="D731" i="3"/>
  <c r="D398" i="3"/>
  <c r="D901" i="3"/>
  <c r="D161" i="3"/>
  <c r="D856" i="3"/>
  <c r="D661" i="3"/>
  <c r="D124" i="3"/>
  <c r="D263" i="3"/>
  <c r="D416" i="3"/>
  <c r="D174" i="3"/>
  <c r="D341" i="3"/>
  <c r="D941" i="3"/>
  <c r="D257" i="3"/>
  <c r="D812" i="3"/>
  <c r="D948" i="3"/>
  <c r="D129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133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128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127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22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125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131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30" i="3"/>
  <c r="D167" i="3"/>
  <c r="D126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123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121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132" i="3"/>
  <c r="D278" i="3"/>
  <c r="D214" i="3"/>
  <c r="D120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3"/>
  <c r="D3" i="3"/>
  <c r="D113" i="3"/>
  <c r="D69" i="3"/>
  <c r="D77" i="3"/>
  <c r="D54" i="3"/>
  <c r="D32" i="3"/>
  <c r="D109" i="3"/>
  <c r="D95" i="3"/>
  <c r="D111" i="3"/>
  <c r="D44" i="3"/>
  <c r="D68" i="3"/>
  <c r="D35" i="3"/>
  <c r="D55" i="3"/>
  <c r="D114" i="3"/>
  <c r="D97" i="3"/>
  <c r="D29" i="3"/>
  <c r="D58" i="3"/>
  <c r="D61" i="3"/>
  <c r="D67" i="3"/>
  <c r="D107" i="3"/>
  <c r="D116" i="3"/>
  <c r="D57" i="3"/>
  <c r="D73" i="3"/>
  <c r="D65" i="3"/>
  <c r="D28" i="3"/>
  <c r="D4" i="3"/>
  <c r="D7" i="3"/>
  <c r="D12" i="3"/>
  <c r="D26" i="3"/>
  <c r="D82" i="3"/>
  <c r="D94" i="3"/>
  <c r="D96" i="3"/>
  <c r="D46" i="3"/>
  <c r="D19" i="3"/>
  <c r="D34" i="3"/>
  <c r="D18" i="3"/>
  <c r="D21" i="3"/>
  <c r="D11" i="3"/>
  <c r="D103" i="3"/>
  <c r="D106" i="3"/>
  <c r="D45" i="3"/>
  <c r="D25" i="3"/>
  <c r="D56" i="3"/>
  <c r="D36" i="3"/>
  <c r="D110" i="3"/>
  <c r="D112" i="3"/>
  <c r="D89" i="3"/>
  <c r="D50" i="3"/>
  <c r="D78" i="3"/>
  <c r="D15" i="3"/>
  <c r="D27" i="3"/>
  <c r="D66" i="3"/>
  <c r="D100" i="3"/>
  <c r="D92" i="3"/>
  <c r="D76" i="3"/>
  <c r="D20" i="3"/>
  <c r="D72" i="3"/>
  <c r="D31" i="3"/>
  <c r="D105" i="3"/>
  <c r="D101" i="3"/>
  <c r="D53" i="3"/>
  <c r="D83" i="3"/>
  <c r="D84" i="3"/>
  <c r="D85" i="3"/>
  <c r="D14" i="3"/>
  <c r="D5" i="3"/>
  <c r="D10" i="3"/>
  <c r="D88" i="3"/>
  <c r="D37" i="3"/>
  <c r="D91" i="3"/>
  <c r="D22" i="3"/>
  <c r="D98" i="3"/>
  <c r="D70" i="3"/>
  <c r="D102" i="3"/>
  <c r="D41" i="3"/>
  <c r="D9" i="3"/>
  <c r="D99" i="3"/>
  <c r="D117" i="3"/>
  <c r="D64" i="3"/>
  <c r="D60" i="3"/>
  <c r="D33" i="3"/>
  <c r="D62" i="3"/>
  <c r="D63" i="3"/>
  <c r="D104" i="3"/>
  <c r="D87" i="3"/>
  <c r="D115" i="3"/>
  <c r="D59" i="3"/>
  <c r="D40" i="3"/>
  <c r="D52" i="3"/>
  <c r="D51" i="3"/>
  <c r="D90" i="3"/>
  <c r="D93" i="3"/>
  <c r="D71" i="3"/>
  <c r="D81" i="3"/>
  <c r="D16" i="3"/>
  <c r="D43" i="3"/>
  <c r="D80" i="3"/>
  <c r="D86" i="3"/>
  <c r="D42" i="3"/>
  <c r="D23" i="3"/>
  <c r="D24" i="3"/>
  <c r="D47" i="3"/>
  <c r="D17" i="3"/>
  <c r="D8" i="3"/>
  <c r="D6" i="3"/>
  <c r="D30" i="3"/>
  <c r="D48" i="3"/>
  <c r="D79" i="3"/>
  <c r="D108" i="3"/>
  <c r="D74" i="3"/>
  <c r="D75" i="3"/>
  <c r="D49" i="3"/>
  <c r="D13" i="3"/>
  <c r="D2" i="10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<sst xmlns="http://schemas.openxmlformats.org/spreadsheetml/2006/main" count="238" uniqueCount="130">
  <si>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</si>
  <si>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</si>
  <si>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</si>
  <si>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</si>
  <si>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</si>
  <si>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</si>
  <si>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</si>
  <si>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</si>
  <si>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</si>
  <si>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</si>
  <si>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</si>
  <si>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</si>
  <si>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</si>
  <si>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</si>
  <si>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</si>
  <si>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</si>
  <si>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</si>
  <si>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</si>
  <si>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</si>
  <si>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</si>
  <si>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</si>
  <si>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</si>
  <si>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</si>
  <si>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</si>
  <si>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</si>
  <si>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</si>
  <si>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</si>
  <si>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</si>
  <si>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</si>
  <si>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</si>
  <si>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</si>
  <si>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</si>
  <si>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</si>
  <si>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</si>
  <si>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</si>
  <si>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</si>
  <si>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</si>
  <si>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</si>
  <si>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</si>
  <si>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</si>
  <si>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</si>
  <si>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</si>
  <si>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</si>
  <si>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</si>
  <si>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</si>
  <si>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</si>
  <si>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</si>
  <si>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</si>
  <si>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</si>
  <si>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</si>
  <si>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</si>
  <si>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</si>
  <si>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</si>
  <si>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</si>
  <si>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</si>
  <si>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</si>
  <si>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</si>
  <si>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</si>
  <si>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</si>
  <si>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</si>
  <si>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</si>
  <si>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</si>
  <si>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</si>
  <si>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</si>
  <si>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</si>
  <si>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</si>
  <si>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</si>
  <si>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</si>
  <si>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</si>
  <si>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</si>
  <si>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</si>
  <si>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</si>
  <si>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Aldosivi</t>
  </si>
  <si>
    <t>Atl. Tucuman</t>
  </si>
  <si>
    <t>Arsenal Sarandi</t>
  </si>
  <si>
    <t>Platense</t>
  </si>
  <si>
    <t>Barracas Central</t>
  </si>
  <si>
    <t>Argentinos Jrs</t>
  </si>
  <si>
    <t>Gimnasia L.P.</t>
  </si>
  <si>
    <t>Colon Santa Fe</t>
  </si>
  <si>
    <t>Independiente</t>
  </si>
  <si>
    <t>Rosario Central</t>
  </si>
  <si>
    <t>Newells Old Boys</t>
  </si>
  <si>
    <t>Racing Club</t>
  </si>
  <si>
    <t>Athletico-PR</t>
  </si>
  <si>
    <t>Internacional</t>
  </si>
  <si>
    <t>Avai</t>
  </si>
  <si>
    <t>Santos</t>
  </si>
  <si>
    <t>Flamengo RJ</t>
  </si>
  <si>
    <t>Coritiba</t>
  </si>
  <si>
    <t>Club Leon</t>
  </si>
  <si>
    <t>Queretaro</t>
  </si>
  <si>
    <t>Boca Juniors</t>
  </si>
  <si>
    <t>Talleres Cordoba</t>
  </si>
  <si>
    <t>Godoy Cruz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</si>
  <si>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</si>
  <si>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</si>
  <si>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</si>
  <si>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</si>
  <si>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</si>
  <si>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</si>
  <si>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</si>
  <si>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Ceara</t>
  </si>
  <si>
    <t>Corinthians</t>
  </si>
  <si>
    <t>Juventude</t>
  </si>
  <si>
    <t>Goias</t>
  </si>
  <si>
    <t>Sao Paulo</t>
  </si>
  <si>
    <t>Fluminense</t>
  </si>
  <si>
    <t>Atletico GO</t>
  </si>
  <si>
    <t>Fortaleza</t>
  </si>
  <si>
    <t>Botafogo RJ</t>
  </si>
  <si>
    <t>Atletico-MG</t>
  </si>
  <si>
    <t>America MG</t>
  </si>
  <si>
    <t>Bragantino</t>
  </si>
  <si>
    <t>Guadalajara Chivas</t>
  </si>
  <si>
    <t>Monterrey</t>
  </si>
  <si>
    <t>Velez Sarsfield</t>
  </si>
  <si>
    <t>River Plate</t>
  </si>
  <si>
    <t>Palmeiras</t>
  </si>
  <si>
    <t>Cuiaba</t>
  </si>
  <si>
    <t>19/07/2022</t>
  </si>
  <si>
    <t>Serie A</t>
  </si>
  <si>
    <t>Central Cordoba</t>
  </si>
  <si>
    <t>Patronato</t>
  </si>
  <si>
    <t>20/07/2022</t>
  </si>
  <si>
    <t>21/07/2022</t>
  </si>
  <si>
    <t>22/07/2022</t>
  </si>
  <si>
    <t>home</t>
  </si>
  <si>
    <t>away</t>
  </si>
  <si>
    <t>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</si>
</sst>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1.0409699465524835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36.648981233110042</v>
      </c>
      <c r="I2" s="6">
        <f>IF('Log_working_3-way'!$D2="","",'True_Odds_Calculator_3-way'!O3/'True_Odds_Calculator_3-way'!B3-1)</f>
        <v>4.5162079597972653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3.7544675064058453E-2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1.031120463475744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16.828228068736141</v>
      </c>
      <c r="I3" s="6">
        <f>IF('Log_working_3-way'!$D3="","",'True_Odds_Calculator_3-way'!O4/'True_Odds_Calculator_3-way'!B4-1)</f>
        <v>9.2027815991695103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3.3189482970095385E-2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1.039819544088689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32.347079788442684</v>
      </c>
      <c r="I4" s="6">
        <f>IF('Log_working_3-way'!$D4="","",'True_Odds_Calculator_3-way'!O5/'True_Odds_Calculator_3-way'!B5-1)</f>
        <v>6.7340369145566834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3.7634369908448262E-2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1.0442176485919981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42.410431814059208</v>
      </c>
      <c r="I5" s="6">
        <f>IF('Log_working_3-way'!$D5="","",'True_Odds_Calculator_3-way'!O6/'True_Odds_Calculator_3-way'!B6-1)</f>
        <v>4.285802021093347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3.7608109343173712E-2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1.0306981615773827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9.4728593835660693</v>
      </c>
      <c r="I6" s="6">
        <f>IF('Log_working_3-way'!$D6="","",'True_Odds_Calculator_3-way'!O7/'True_Odds_Calculator_3-way'!B7-1)</f>
        <v>9.6120320686772711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3.3207524593831028E-2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1.03143086246243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14.476500900229714</v>
      </c>
      <c r="I7" s="6">
        <f>IF('Log_working_3-way'!$D7="","",'True_Odds_Calculator_3-way'!O8/'True_Odds_Calculator_3-way'!B8-1)</f>
        <v>9.4666000071887666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3.382541720154042E-2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1.0313096613982462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10.581002988388972</v>
      </c>
      <c r="I8" s="6">
        <f>IF('Log_working_3-way'!$D8="","",'True_Odds_Calculator_3-way'!O9/'True_Odds_Calculator_3-way'!B9-1)</f>
        <v>8.7481174159056234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3.3851449076362616E-2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1.0309480513246501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15.123444253928497</v>
      </c>
      <c r="I9" s="6">
        <f>IF('Log_working_3-way'!$D9="","",'True_Odds_Calculator_3-way'!O10/'True_Odds_Calculator_3-way'!B10-1)</f>
        <v>8.2193429102086011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3.3260936817296027E-2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1.0448662722527273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37.509344453276732</v>
      </c>
      <c r="I10" s="6">
        <f>IF('Log_working_3-way'!$D10="","",'True_Odds_Calculator_3-way'!O11/'True_Odds_Calculator_3-way'!B11-1)</f>
        <v>5.5536425698695897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4.0206828558545293E-2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1.0464511673355443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42.329061860102755</v>
      </c>
      <c r="I11" s="6">
        <f>IF('Log_working_3-way'!$D11="","",'True_Odds_Calculator_3-way'!O12/'True_Odds_Calculator_3-way'!B12-1)</f>
        <v>4.251269228514178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3.9556688898270131E-2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1.0344719538169613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27.87342292048508</v>
      </c>
      <c r="I12" s="6">
        <f>IF('Log_working_3-way'!$D12="","",'True_Odds_Calculator_3-way'!O13/'True_Odds_Calculator_3-way'!B13-1)</f>
        <v>6.8484919780206752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3.4188128924270922E-2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1.0325878186392987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5.9121441423663574</v>
      </c>
      <c r="I13" s="6">
        <f>IF('Log_working_3-way'!$D13="","",'True_Odds_Calculator_3-way'!O14/'True_Odds_Calculator_3-way'!B14-1)</f>
        <v>7.9323183826612542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3.4294009888502952E-2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1.033614739872027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26.368970858204214</v>
      </c>
      <c r="I14" s="6">
        <f>IF('Log_working_3-way'!$D14="","",'True_Odds_Calculator_3-way'!O15/'True_Odds_Calculator_3-way'!B15-1)</f>
        <v>7.0336927141025143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3.3774545332580619E-2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1.030686132581496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16.532845898203988</v>
      </c>
      <c r="I15" s="6">
        <f>IF('Log_working_3-way'!$D15="","",'True_Odds_Calculator_3-way'!O16/'True_Odds_Calculator_3-way'!B16-1)</f>
        <v>9.0107672038990039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3.2789608968031292E-2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1.0312579499287129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7.5706826710120154</v>
      </c>
      <c r="I16" s="6">
        <f>IF('Log_working_3-way'!$D16="","",'True_Odds_Calculator_3-way'!O17/'True_Odds_Calculator_3-way'!B17-1)</f>
        <v>8.7515322834625593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3.348940692036928E-2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1.0399721984587069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12.248875254375523</v>
      </c>
      <c r="I17" s="6">
        <f>IF('Log_working_3-way'!$D17="","",'True_Odds_Calculator_3-way'!O18/'True_Odds_Calculator_3-way'!B18-1)</f>
        <v>9.4423516461552506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4.3077143523885919E-2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1.0426274064622492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17.569014686209442</v>
      </c>
      <c r="I18" s="6">
        <f>IF('Log_working_3-way'!$D18="","",'True_Odds_Calculator_3-way'!O19/'True_Odds_Calculator_3-way'!B19-1)</f>
        <v>9.2187487479781964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4.5103797759926234E-2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1.0551889552061384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53.353945000997626</v>
      </c>
      <c r="I19" s="6">
        <f>IF('Log_working_3-way'!$D19="","",'True_Odds_Calculator_3-way'!O20/'True_Odds_Calculator_3-way'!B20-1)</f>
        <v>2.5832312171950598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4.0077370890130748E-2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1.032741528796342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19.914389087265789</v>
      </c>
      <c r="I20" s="6">
        <f>IF('Log_working_3-way'!$D20="","",'True_Odds_Calculator_3-way'!O21/'True_Odds_Calculator_3-way'!B21-1)</f>
        <v>8.3823588237581248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3.4374717583432801E-2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1.0392449447556926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35.781191440847849</v>
      </c>
      <c r="I21" s="6">
        <f>IF('Log_working_3-way'!$D21="","",'True_Odds_Calculator_3-way'!O22/'True_Odds_Calculator_3-way'!B22-1)</f>
        <v>5.6848032421995232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3.59628406884962E-2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1.0356861642263995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29.494205982007646</v>
      </c>
      <c r="I22" s="6">
        <f>IF('Log_working_3-way'!$D22="","",'True_Odds_Calculator_3-way'!O23/'True_Odds_Calculator_3-way'!B23-1)</f>
        <v>6.0195539289450846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3.5005519564770715E-2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1.0347458865753048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3.4491497991546334</v>
      </c>
      <c r="I23" s="6">
        <f>IF('Log_working_3-way'!$D23="","",'True_Odds_Calculator_3-way'!O24/'True_Odds_Calculator_3-way'!B24-1)</f>
        <v>7.3577817801489953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3.502571121061937E-2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1.0262247598012253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19.102688558150284</v>
      </c>
      <c r="I24" s="6">
        <f>IF('Log_working_3-way'!$D24="","",'True_Odds_Calculator_3-way'!O25/'True_Odds_Calculator_3-way'!B25-1)</f>
        <v>7.2701096160143628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2.7780784894898103E-2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1.0563192481756059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41.392977565292533</v>
      </c>
      <c r="I25" s="6">
        <f>IF('Log_working_3-way'!$D25="","",'True_Odds_Calculator_3-way'!O26/'True_Odds_Calculator_3-way'!B26-1)</f>
        <v>4.4331086928137911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4.8391667605614419E-2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1.0337791455274192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4.1341803306036926</v>
      </c>
      <c r="I26" s="6">
        <f>IF('Log_working_3-way'!$D26="","",'True_Odds_Calculator_3-way'!O27/'True_Odds_Calculator_3-way'!B27-1)</f>
        <v>6.1409327028531795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3.4068770595582665E-2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1.0273029318815585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5.108787912430337</v>
      </c>
      <c r="I27" s="6">
        <f>IF('Log_working_3-way'!$D27="","",'True_Odds_Calculator_3-way'!O28/'True_Odds_Calculator_3-way'!B28-1)</f>
        <v>6.6307004719285532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2.8251049044912602E-2</v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</v>
      </c>
      <c r="B2" s="4">
        <f>IF('True_Odds_Calculator_3-way'!B3="","",'True_Odds_Calculator_3-way'!B3)</f>
        <v>4.18</v>
      </c>
      <c r="C2" s="4">
        <f>IF('True_Odds_Calculator_3-way'!C3="","",'True_Odds_Calculator_3-way'!C3)</f>
        <v>5.77</v>
      </c>
      <c r="D2" s="9">
        <f>(K2/(AR2+K2-(AR2*K2)))</f>
        <v>0.60902135917872957</v>
      </c>
      <c r="E2" s="9">
        <f>(L2/(AR2+L2-(AR2*L2)))</f>
        <v>0.22714437814993552</v>
      </c>
      <c r="F2" s="9">
        <f>(M2/(AR2+M2-(AR2*M2)))</f>
        <v>0.16383426267133486</v>
      </c>
      <c r="G2" s="9">
        <f>AR2</f>
        <v>1.0699642273863441</v>
      </c>
      <c r="H2" s="9">
        <f>IF(A2="","",1/D2)</f>
        <v>1.6419785364318067</v>
      </c>
      <c r="I2" s="9">
        <f>IF(B2="","",1/E2)</f>
        <v>4.4024862430885738</v>
      </c>
      <c r="J2" s="9">
        <f>IF(C2="","",1/F2)</f>
        <v>6.1037293646328612</v>
      </c>
      <c r="K2" s="11">
        <f>1/A2</f>
        <v>0.625</v>
      </c>
      <c r="L2" s="11">
        <f>1/B2</f>
        <v>0.23923444976076558</v>
      </c>
      <c r="M2" s="11">
        <f>1/C2</f>
        <v>0.1733102253032929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-0.23584391299660845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0.22156136757523237</v>
      </c>
      <c r="Q2" s="11">
        <f>2*'OddsRatio_working_3-way'!K2*'OddsRatio_working_3-way'!L2*'OddsRatio_working_3-way'!M2</f>
        <v>5.1827220485434491E-2</v>
      </c>
      <c r="R2" s="11">
        <f>O2/N2</f>
        <v>0</v>
      </c>
      <c r="S2" s="11">
        <f>P2/N2</f>
        <v>-0.93944068668169756</v>
      </c>
      <c r="T2" s="11">
        <f>Q2/N2</f>
        <v>-0.21975220741092347</v>
      </c>
      <c r="U2" s="11">
        <f>'OddsRatio_working_3-way'!S2-'OddsRatio_working_3-way'!R2^2/3</f>
        <v>-0.93944068668169756</v>
      </c>
      <c r="V2" s="11">
        <f>'OddsRatio_working_3-way'!S2*'OddsRatio_working_3-way'!R2/3-2*'OddsRatio_working_3-way'!R2^3/27-'OddsRatio_working_3-way'!T2</f>
        <v>0.21975220741092347</v>
      </c>
      <c r="W2" s="11">
        <f>'OddsRatio_working_3-way'!V2^2+4*'OddsRatio_working_3-way'!U2^3/27</f>
        <v>-7.4538930932898664E-2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0.175235529784111</v>
      </c>
      <c r="Y2" s="11">
        <f>IF('OddsRatio_working_3-way'!W2&gt;=0,IF('OddsRatio_working_3-way'!V2+SQRT('OddsRatio_working_3-way'!W2)&gt;0,0,PI()),ACOS('OddsRatio_working_3-way'!V2/(2*'OddsRatio_working_3-way'!X2)))</f>
        <v>0.89307500656882921</v>
      </c>
      <c r="Z2" s="11">
        <f>'OddsRatio_working_3-way'!X2^(1/3)*COS('OddsRatio_working_3-way'!Y2/3)</f>
        <v>0.53498211369317206</v>
      </c>
      <c r="AA2" s="11">
        <f>'OddsRatio_working_3-way'!X2^(1/3)*COS(('OddsRatio_working_3-way'!Y2+2*PI())/3)</f>
        <v>-0.40963807648369926</v>
      </c>
      <c r="AB2" s="11">
        <f>'OddsRatio_working_3-way'!X2^(1/3)*COS(('OddsRatio_working_3-way'!Y2+4*PI())/3)</f>
        <v>-0.12534403720947293</v>
      </c>
      <c r="AC2" s="11">
        <f>'OddsRatio_working_3-way'!X2^(1/3)*SIN('OddsRatio_working_3-way'!Y2/3)</f>
        <v>0.16413724010398076</v>
      </c>
      <c r="AD2" s="11">
        <f>'OddsRatio_working_3-way'!X2^(1/3)*SIN(('OddsRatio_working_3-way'!Y2+2*PI())/3)</f>
        <v>0.38123948097659144</v>
      </c>
      <c r="AE2" s="11">
        <f>'OddsRatio_working_3-way'!X2^(1/3)*SIN(('OddsRatio_working_3-way'!Y2+4*PI())/3)</f>
        <v>-0.54537672108057211</v>
      </c>
      <c r="AF2" s="11">
        <f>-'OddsRatio_working_3-way'!U2/(3*'OddsRatio_working_3-way'!X2^(1/3))*COS(('OddsRatio_working_3-way'!Y2)/3)</f>
        <v>0.53498211369317195</v>
      </c>
      <c r="AG2" s="11">
        <f>-'OddsRatio_working_3-way'!U2/(3*'OddsRatio_working_3-way'!X2^(1/3))*COS(('OddsRatio_working_3-way'!Y2+2*PI())/3)</f>
        <v>-0.40963807648369921</v>
      </c>
      <c r="AH2" s="11">
        <f>-'OddsRatio_working_3-way'!U2/(3*'OddsRatio_working_3-way'!X2^(1/3))*COS(('OddsRatio_working_3-way'!Y2+4*PI())/3)</f>
        <v>-0.1253440372094729</v>
      </c>
      <c r="AI2" s="11">
        <f>'OddsRatio_working_3-way'!U2/(3*'OddsRatio_working_3-way'!X2^(1/3))*SIN(('OddsRatio_working_3-way'!Y2)/3)</f>
        <v>-0.16413724010398073</v>
      </c>
      <c r="AJ2" s="11">
        <f>'OddsRatio_working_3-way'!U2/(3*'OddsRatio_working_3-way'!X2^(1/3))*SIN(('OddsRatio_working_3-way'!Y2+2*PI())/3)</f>
        <v>-0.38123948097659138</v>
      </c>
      <c r="AK2" s="11">
        <f>'OddsRatio_working_3-way'!U2/(3*'OddsRatio_working_3-way'!X2^(1/3))*SIN(('OddsRatio_working_3-way'!Y2+4*PI())/3)</f>
        <v>0.545376721080572</v>
      </c>
      <c r="AL2" s="11">
        <f>'OddsRatio_working_3-way'!Z2+'OddsRatio_working_3-way'!AF2</f>
        <v>1.0699642273863441</v>
      </c>
      <c r="AM2" s="11">
        <f>'OddsRatio_working_3-way'!AA2+'OddsRatio_working_3-way'!AG2</f>
        <v>-0.81927615296739842</v>
      </c>
      <c r="AN2" s="11">
        <f>'OddsRatio_working_3-way'!AB2+'OddsRatio_working_3-way'!AH2</f>
        <v>-0.25068807441894581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1.0699642273863441</v>
      </c>
      <c r="AS2" s="11">
        <f>IF(('OddsRatio_working_3-way'!X2=0),IF(Q2&gt;0,-Q2^(1/3),(-Q2)^(1/3)),'OddsRatio_working_3-way'!AM2-'OddsRatio_working_3-way'!R2/3)</f>
        <v>-0.81927615296739842</v>
      </c>
      <c r="AT2" s="11">
        <f>IF(('OddsRatio_working_3-way'!X2=0),IF(Q2&gt;0,-Q2^(1/3),(-Q2)^(1/3)),'OddsRatio_working_3-way'!AN2-'OddsRatio_working_3-way'!R2/3)</f>
        <v>-0.25068807441894581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2.33</v>
      </c>
      <c r="B3" s="4">
        <f>IF('True_Odds_Calculator_3-way'!B4="","",'True_Odds_Calculator_3-way'!B4)</f>
        <v>3.08</v>
      </c>
      <c r="C3" s="4">
        <f>IF('True_Odds_Calculator_3-way'!C4="","",'True_Odds_Calculator_3-way'!C4)</f>
        <v>3.58</v>
      </c>
      <c r="D3" s="9">
        <f t="shared" ref="D3" si="0">(K3/(AR3+K3-(AR3*K3)))</f>
        <v>0.41691904829345122</v>
      </c>
      <c r="E3" s="9">
        <f t="shared" ref="E3" si="1">(L3/(AR3+L3-(AR3*L3)))</f>
        <v>0.3137548648954458</v>
      </c>
      <c r="F3" s="9">
        <f t="shared" ref="F3" si="2">(M3/(AR3+M3-(AR3*M3)))</f>
        <v>0.26932608681110287</v>
      </c>
      <c r="G3" s="9">
        <f t="shared" ref="G3" si="3">AR3</f>
        <v>1.051539219426243</v>
      </c>
      <c r="H3" s="9">
        <f t="shared" ref="H3" si="4">IF(A3="","",1/D3)</f>
        <v>2.3985471618369028</v>
      </c>
      <c r="I3" s="9">
        <f t="shared" ref="I3" si="5">IF(B3="","",1/E3)</f>
        <v>3.1872015764065851</v>
      </c>
      <c r="J3" s="9">
        <f t="shared" ref="J3" si="6">IF(C3="","",1/F3)</f>
        <v>3.7129711861197077</v>
      </c>
      <c r="K3" s="11">
        <f t="shared" ref="K3" si="7">1/A3</f>
        <v>0.42918454935622319</v>
      </c>
      <c r="L3" s="11">
        <f t="shared" ref="L3" si="8">1/B3</f>
        <v>0.32467532467532467</v>
      </c>
      <c r="M3" s="11">
        <f t="shared" ref="M3" si="9">1/C3</f>
        <v>0.27932960893854747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-0.27780817259801593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0.23315093327321496</v>
      </c>
      <c r="Q3" s="11">
        <f>2*'OddsRatio_working_3-way'!K3*'OddsRatio_working_3-way'!L3*'OddsRatio_working_3-way'!M3</f>
        <v>7.7846722294896462E-2</v>
      </c>
      <c r="R3" s="11">
        <f t="shared" ref="R3" si="10">O3/N3</f>
        <v>0</v>
      </c>
      <c r="S3" s="11">
        <f t="shared" ref="S3" si="11">P3/N3</f>
        <v>-0.8392515277460203</v>
      </c>
      <c r="T3" s="11">
        <f t="shared" ref="T3" si="12">Q3/N3</f>
        <v>-0.28021753847947245</v>
      </c>
      <c r="U3" s="11">
        <f>'OddsRatio_working_3-way'!S3-'OddsRatio_working_3-way'!R3^2/3</f>
        <v>-0.8392515277460203</v>
      </c>
      <c r="V3" s="11">
        <f>'OddsRatio_working_3-way'!S3*'OddsRatio_working_3-way'!R3/3-2*'OddsRatio_working_3-way'!R3^3/27-'OddsRatio_working_3-way'!T3</f>
        <v>0.28021753847947245</v>
      </c>
      <c r="W3" s="11">
        <f>'OddsRatio_working_3-way'!V3^2+4*'OddsRatio_working_3-way'!U3^3/27</f>
        <v>-9.0516193128721001E-3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0.14796409039389144</v>
      </c>
      <c r="Y3" s="11">
        <f>IF('OddsRatio_working_3-way'!W3&gt;=0,IF('OddsRatio_working_3-way'!V3+SQRT('OddsRatio_working_3-way'!W3)&gt;0,0,PI()),ACOS('OddsRatio_working_3-way'!V3/(2*'OddsRatio_working_3-way'!X3)))</f>
        <v>0.32730990944988325</v>
      </c>
      <c r="Z3" s="11">
        <f>'OddsRatio_working_3-way'!X3^(1/3)*COS('OddsRatio_working_3-way'!Y3/3)</f>
        <v>0.52576960971312148</v>
      </c>
      <c r="AA3" s="11">
        <f>'OddsRatio_working_3-way'!X3^(1/3)*COS(('OddsRatio_working_3-way'!Y3+2*PI())/3)</f>
        <v>-0.31276085184395741</v>
      </c>
      <c r="AB3" s="11">
        <f>'OddsRatio_working_3-way'!X3^(1/3)*COS(('OddsRatio_working_3-way'!Y3+4*PI())/3)</f>
        <v>-0.21300875786916423</v>
      </c>
      <c r="AC3" s="11">
        <f>'OddsRatio_working_3-way'!X3^(1/3)*SIN('OddsRatio_working_3-way'!Y3/3)</f>
        <v>5.7591898308575758E-2</v>
      </c>
      <c r="AD3" s="11">
        <f>'OddsRatio_working_3-way'!X3^(1/3)*SIN(('OddsRatio_working_3-way'!Y3+2*PI())/3)</f>
        <v>0.42653388939510489</v>
      </c>
      <c r="AE3" s="11">
        <f>'OddsRatio_working_3-way'!X3^(1/3)*SIN(('OddsRatio_working_3-way'!Y3+4*PI())/3)</f>
        <v>-0.48412578770368064</v>
      </c>
      <c r="AF3" s="11">
        <f>-'OddsRatio_working_3-way'!U3/(3*'OddsRatio_working_3-way'!X3^(1/3))*COS(('OddsRatio_working_3-way'!Y3)/3)</f>
        <v>0.52576960971312137</v>
      </c>
      <c r="AG3" s="11">
        <f>-'OddsRatio_working_3-way'!U3/(3*'OddsRatio_working_3-way'!X3^(1/3))*COS(('OddsRatio_working_3-way'!Y3+2*PI())/3)</f>
        <v>-0.31276085184395735</v>
      </c>
      <c r="AH3" s="11">
        <f>-'OddsRatio_working_3-way'!U3/(3*'OddsRatio_working_3-way'!X3^(1/3))*COS(('OddsRatio_working_3-way'!Y3+4*PI())/3)</f>
        <v>-0.21300875786916421</v>
      </c>
      <c r="AI3" s="11">
        <f>'OddsRatio_working_3-way'!U3/(3*'OddsRatio_working_3-way'!X3^(1/3))*SIN(('OddsRatio_working_3-way'!Y3)/3)</f>
        <v>-5.7591898308575744E-2</v>
      </c>
      <c r="AJ3" s="11">
        <f>'OddsRatio_working_3-way'!U3/(3*'OddsRatio_working_3-way'!X3^(1/3))*SIN(('OddsRatio_working_3-way'!Y3+2*PI())/3)</f>
        <v>-0.42653388939510484</v>
      </c>
      <c r="AK3" s="11">
        <f>'OddsRatio_working_3-way'!U3/(3*'OddsRatio_working_3-way'!X3^(1/3))*SIN(('OddsRatio_working_3-way'!Y3+4*PI())/3)</f>
        <v>0.48412578770368053</v>
      </c>
      <c r="AL3" s="11">
        <f>'OddsRatio_working_3-way'!Z3+'OddsRatio_working_3-way'!AF3</f>
        <v>1.051539219426243</v>
      </c>
      <c r="AM3" s="11">
        <f>'OddsRatio_working_3-way'!AA3+'OddsRatio_working_3-way'!AG3</f>
        <v>-0.62552170368791482</v>
      </c>
      <c r="AN3" s="11">
        <f>'OddsRatio_working_3-way'!AB3+'OddsRatio_working_3-way'!AH3</f>
        <v>-0.42601751573832847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1.051539219426243</v>
      </c>
      <c r="AS3" s="11">
        <f>IF(('OddsRatio_working_3-way'!X3=0),IF(Q3&gt;0,-Q3^(1/3),(-Q3)^(1/3)),'OddsRatio_working_3-way'!AM3-'OddsRatio_working_3-way'!R3/3)</f>
        <v>-0.62552170368791482</v>
      </c>
      <c r="AT3" s="11">
        <f>IF(('OddsRatio_working_3-way'!X3=0),IF(Q3&gt;0,-Q3^(1/3),(-Q3)^(1/3)),'OddsRatio_working_3-way'!AN3-'OddsRatio_working_3-way'!R3/3)</f>
        <v>-0.42601751573832847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1.7</v>
      </c>
      <c r="B4" s="4">
        <f>IF('True_Odds_Calculator_3-way'!B5="","",'True_Odds_Calculator_3-way'!B5)</f>
        <v>3.53</v>
      </c>
      <c r="C4" s="4">
        <f>IF('True_Odds_Calculator_3-way'!C5="","",'True_Odds_Calculator_3-way'!C5)</f>
        <v>6.02</v>
      </c>
      <c r="D4" s="9">
        <f t="shared" ref="D4:D67" si="13">(K4/(AR4+K4-(AR4*K4)))</f>
        <v>0.57241197568816393</v>
      </c>
      <c r="E4" s="9">
        <f t="shared" ref="E4:E67" si="14">(L4/(AR4+L4-(AR4*L4)))</f>
        <v>0.27028137880928571</v>
      </c>
      <c r="F4" s="9">
        <f t="shared" ref="F4:F67" si="15">(M4/(AR4+M4-(AR4*M4)))</f>
        <v>0.15730664550255019</v>
      </c>
      <c r="G4" s="9">
        <f t="shared" ref="G4:G67" si="16">AR4</f>
        <v>1.0671335693087682</v>
      </c>
      <c r="H4" s="9">
        <f t="shared" ref="H4:H67" si="17">IF(A4="","",1/D4)</f>
        <v>1.7469934985161379</v>
      </c>
      <c r="I4" s="9">
        <f t="shared" ref="I4:I67" si="18">IF(B4="","",1/E4)</f>
        <v>3.6998479303511838</v>
      </c>
      <c r="J4" s="9">
        <f t="shared" ref="J4:J67" si="19">IF(C4="","",1/F4)</f>
        <v>6.357010517930016</v>
      </c>
      <c r="K4" s="11">
        <f t="shared" ref="K4:K67" si="20">1/A4</f>
        <v>0.58823529411764708</v>
      </c>
      <c r="L4" s="11">
        <f t="shared" ref="L4:L67" si="21">1/B4</f>
        <v>0.28328611898016998</v>
      </c>
      <c r="M4" s="11">
        <f t="shared" ref="M4:M67" si="22">1/C4</f>
        <v>0.16611295681063123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-0.24609464314087193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0.22836725440555042</v>
      </c>
      <c r="Q4" s="11">
        <f>2*'OddsRatio_working_3-way'!K4*'OddsRatio_working_3-way'!L4*'OddsRatio_working_3-way'!M4</f>
        <v>5.5361758643769785E-2</v>
      </c>
      <c r="R4" s="11">
        <f t="shared" ref="R4:R67" si="23">O4/N4</f>
        <v>0</v>
      </c>
      <c r="S4" s="11">
        <f t="shared" ref="S4:S67" si="24">P4/N4</f>
        <v>-0.92796515800153434</v>
      </c>
      <c r="T4" s="11">
        <f t="shared" ref="T4:T67" si="25">Q4/N4</f>
        <v>-0.22496125042461432</v>
      </c>
      <c r="U4" s="11">
        <f>'OddsRatio_working_3-way'!S4-'OddsRatio_working_3-way'!R4^2/3</f>
        <v>-0.92796515800153434</v>
      </c>
      <c r="V4" s="11">
        <f>'OddsRatio_working_3-way'!S4*'OddsRatio_working_3-way'!R4/3-2*'OddsRatio_working_3-way'!R4^3/27-'OddsRatio_working_3-way'!T4</f>
        <v>0.22496125042461432</v>
      </c>
      <c r="W4" s="11">
        <f>'OddsRatio_working_3-way'!V4^2+4*'OddsRatio_working_3-way'!U4^3/27</f>
        <v>-6.7775952735514844E-2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0.17203452918536505</v>
      </c>
      <c r="Y4" s="11">
        <f>IF('OddsRatio_working_3-way'!W4&gt;=0,IF('OddsRatio_working_3-way'!V4+SQRT('OddsRatio_working_3-way'!W4)&gt;0,0,PI()),ACOS('OddsRatio_working_3-way'!V4/(2*'OddsRatio_working_3-way'!X4)))</f>
        <v>0.85816651055740645</v>
      </c>
      <c r="Z4" s="11">
        <f>'OddsRatio_working_3-way'!X4^(1/3)*COS('OddsRatio_working_3-way'!Y4/3)</f>
        <v>0.53356678465438412</v>
      </c>
      <c r="AA4" s="11">
        <f>'OddsRatio_working_3-way'!X4^(1/3)*COS(('OddsRatio_working_3-way'!Y4+2*PI())/3)</f>
        <v>-0.40269201690845341</v>
      </c>
      <c r="AB4" s="11">
        <f>'OddsRatio_working_3-way'!X4^(1/3)*COS(('OddsRatio_working_3-way'!Y4+4*PI())/3)</f>
        <v>-0.13087476774593074</v>
      </c>
      <c r="AC4" s="11">
        <f>'OddsRatio_working_3-way'!X4^(1/3)*SIN('OddsRatio_working_3-way'!Y4/3)</f>
        <v>0.15693376197436604</v>
      </c>
      <c r="AD4" s="11">
        <f>'OddsRatio_working_3-way'!X4^(1/3)*SIN(('OddsRatio_working_3-way'!Y4+2*PI())/3)</f>
        <v>0.38361550913909448</v>
      </c>
      <c r="AE4" s="11">
        <f>'OddsRatio_working_3-way'!X4^(1/3)*SIN(('OddsRatio_working_3-way'!Y4+4*PI())/3)</f>
        <v>-0.54054927111346052</v>
      </c>
      <c r="AF4" s="11">
        <f>-'OddsRatio_working_3-way'!U4/(3*'OddsRatio_working_3-way'!X4^(1/3))*COS(('OddsRatio_working_3-way'!Y4)/3)</f>
        <v>0.53356678465438412</v>
      </c>
      <c r="AG4" s="11">
        <f>-'OddsRatio_working_3-way'!U4/(3*'OddsRatio_working_3-way'!X4^(1/3))*COS(('OddsRatio_working_3-way'!Y4+2*PI())/3)</f>
        <v>-0.40269201690845341</v>
      </c>
      <c r="AH4" s="11">
        <f>-'OddsRatio_working_3-way'!U4/(3*'OddsRatio_working_3-way'!X4^(1/3))*COS(('OddsRatio_working_3-way'!Y4+4*PI())/3)</f>
        <v>-0.13087476774593074</v>
      </c>
      <c r="AI4" s="11">
        <f>'OddsRatio_working_3-way'!U4/(3*'OddsRatio_working_3-way'!X4^(1/3))*SIN(('OddsRatio_working_3-way'!Y4)/3)</f>
        <v>-0.15693376197436604</v>
      </c>
      <c r="AJ4" s="11">
        <f>'OddsRatio_working_3-way'!U4/(3*'OddsRatio_working_3-way'!X4^(1/3))*SIN(('OddsRatio_working_3-way'!Y4+2*PI())/3)</f>
        <v>-0.38361550913909448</v>
      </c>
      <c r="AK4" s="11">
        <f>'OddsRatio_working_3-way'!U4/(3*'OddsRatio_working_3-way'!X4^(1/3))*SIN(('OddsRatio_working_3-way'!Y4+4*PI())/3)</f>
        <v>0.54054927111346052</v>
      </c>
      <c r="AL4" s="11">
        <f>'OddsRatio_working_3-way'!Z4+'OddsRatio_working_3-way'!AF4</f>
        <v>1.0671335693087682</v>
      </c>
      <c r="AM4" s="11">
        <f>'OddsRatio_working_3-way'!AA4+'OddsRatio_working_3-way'!AG4</f>
        <v>-0.80538403381690682</v>
      </c>
      <c r="AN4" s="11">
        <f>'OddsRatio_working_3-way'!AB4+'OddsRatio_working_3-way'!AH4</f>
        <v>-0.26174953549186147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1.0671335693087682</v>
      </c>
      <c r="AS4" s="11">
        <f>IF(('OddsRatio_working_3-way'!X4=0),IF(Q4&gt;0,-Q4^(1/3),(-Q4)^(1/3)),'OddsRatio_working_3-way'!AM4-'OddsRatio_working_3-way'!R4/3)</f>
        <v>-0.80538403381690682</v>
      </c>
      <c r="AT4" s="11">
        <f>IF(('OddsRatio_working_3-way'!X4=0),IF(Q4&gt;0,-Q4^(1/3),(-Q4)^(1/3)),'OddsRatio_working_3-way'!AN4-'OddsRatio_working_3-way'!R4/3)</f>
        <v>-0.26174953549186147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1.49</v>
      </c>
      <c r="B5" s="4">
        <f>IF('True_Odds_Calculator_3-way'!B6="","",'True_Odds_Calculator_3-way'!B6)</f>
        <v>4.2699999999999996</v>
      </c>
      <c r="C5" s="4">
        <f>IF('True_Odds_Calculator_3-way'!C6="","",'True_Odds_Calculator_3-way'!C6)</f>
        <v>7.56</v>
      </c>
      <c r="D5" s="9">
        <f t="shared" si="13"/>
        <v>0.65469613823524031</v>
      </c>
      <c r="E5" s="9">
        <f t="shared" si="14"/>
        <v>0.22125057585664304</v>
      </c>
      <c r="F5" s="9">
        <f t="shared" si="15"/>
        <v>0.12405328590811655</v>
      </c>
      <c r="G5" s="9">
        <f t="shared" si="16"/>
        <v>1.0763798922094505</v>
      </c>
      <c r="H5" s="9">
        <f t="shared" si="17"/>
        <v>1.5274261471826305</v>
      </c>
      <c r="I5" s="9">
        <f t="shared" si="18"/>
        <v>4.5197622475249029</v>
      </c>
      <c r="J5" s="9">
        <f t="shared" si="19"/>
        <v>8.0610520928939948</v>
      </c>
      <c r="K5" s="11">
        <f t="shared" si="20"/>
        <v>0.67114093959731547</v>
      </c>
      <c r="L5" s="11">
        <f t="shared" si="21"/>
        <v>0.23419203747072601</v>
      </c>
      <c r="M5" s="11">
        <f t="shared" si="22"/>
        <v>0.1322751322751323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-0.2185303358149655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0.21455752873636344</v>
      </c>
      <c r="Q5" s="11">
        <f>2*'OddsRatio_working_3-way'!K5*'OddsRatio_working_3-way'!L5*'OddsRatio_working_3-way'!M5</f>
        <v>4.1580916421775867E-2</v>
      </c>
      <c r="R5" s="11">
        <f t="shared" si="23"/>
        <v>0</v>
      </c>
      <c r="S5" s="11">
        <f t="shared" si="24"/>
        <v>-0.98182034057749346</v>
      </c>
      <c r="T5" s="11">
        <f t="shared" si="25"/>
        <v>-0.19027525980183985</v>
      </c>
      <c r="U5" s="11">
        <f>'OddsRatio_working_3-way'!S5-'OddsRatio_working_3-way'!R5^2/3</f>
        <v>-0.98182034057749346</v>
      </c>
      <c r="V5" s="11">
        <f>'OddsRatio_working_3-way'!S5*'OddsRatio_working_3-way'!R5/3-2*'OddsRatio_working_3-way'!R5^3/27-'OddsRatio_working_3-way'!T5</f>
        <v>0.19027525980183985</v>
      </c>
      <c r="W5" s="11">
        <f>'OddsRatio_working_3-way'!V5^2+4*'OddsRatio_working_3-way'!U5^3/27</f>
        <v>-0.10400962378954862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0.18722599865016495</v>
      </c>
      <c r="Y5" s="11">
        <f>IF('OddsRatio_working_3-way'!W5&gt;=0,IF('OddsRatio_working_3-way'!V5+SQRT('OddsRatio_working_3-way'!W5)&gt;0,0,PI()),ACOS('OddsRatio_working_3-way'!V5/(2*'OddsRatio_working_3-way'!X5)))</f>
        <v>1.0377687172742649</v>
      </c>
      <c r="Z5" s="11">
        <f>'OddsRatio_working_3-way'!X5^(1/3)*COS('OddsRatio_working_3-way'!Y5/3)</f>
        <v>0.53818994610472526</v>
      </c>
      <c r="AA5" s="11">
        <f>'OddsRatio_working_3-way'!X5^(1/3)*COS(('OddsRatio_working_3-way'!Y5+2*PI())/3)</f>
        <v>-0.43707941155253477</v>
      </c>
      <c r="AB5" s="11">
        <f>'OddsRatio_working_3-way'!X5^(1/3)*COS(('OddsRatio_working_3-way'!Y5+4*PI())/3)</f>
        <v>-0.10111053455219035</v>
      </c>
      <c r="AC5" s="11">
        <f>'OddsRatio_working_3-way'!X5^(1/3)*SIN('OddsRatio_working_3-way'!Y5/3)</f>
        <v>0.19397172157548515</v>
      </c>
      <c r="AD5" s="11">
        <f>'OddsRatio_working_3-way'!X5^(1/3)*SIN(('OddsRatio_working_3-way'!Y5+2*PI())/3)</f>
        <v>0.36910030460032744</v>
      </c>
      <c r="AE5" s="11">
        <f>'OddsRatio_working_3-way'!X5^(1/3)*SIN(('OddsRatio_working_3-way'!Y5+4*PI())/3)</f>
        <v>-0.56307202617581253</v>
      </c>
      <c r="AF5" s="11">
        <f>-'OddsRatio_working_3-way'!U5/(3*'OddsRatio_working_3-way'!X5^(1/3))*COS(('OddsRatio_working_3-way'!Y5)/3)</f>
        <v>0.53818994610472515</v>
      </c>
      <c r="AG5" s="11">
        <f>-'OddsRatio_working_3-way'!U5/(3*'OddsRatio_working_3-way'!X5^(1/3))*COS(('OddsRatio_working_3-way'!Y5+2*PI())/3)</f>
        <v>-0.43707941155253466</v>
      </c>
      <c r="AH5" s="11">
        <f>-'OddsRatio_working_3-way'!U5/(3*'OddsRatio_working_3-way'!X5^(1/3))*COS(('OddsRatio_working_3-way'!Y5+4*PI())/3)</f>
        <v>-0.10111053455219034</v>
      </c>
      <c r="AI5" s="11">
        <f>'OddsRatio_working_3-way'!U5/(3*'OddsRatio_working_3-way'!X5^(1/3))*SIN(('OddsRatio_working_3-way'!Y5)/3)</f>
        <v>-0.19397172157548509</v>
      </c>
      <c r="AJ5" s="11">
        <f>'OddsRatio_working_3-way'!U5/(3*'OddsRatio_working_3-way'!X5^(1/3))*SIN(('OddsRatio_working_3-way'!Y5+2*PI())/3)</f>
        <v>-0.36910030460032733</v>
      </c>
      <c r="AK5" s="11">
        <f>'OddsRatio_working_3-way'!U5/(3*'OddsRatio_working_3-way'!X5^(1/3))*SIN(('OddsRatio_working_3-way'!Y5+4*PI())/3)</f>
        <v>0.56307202617581242</v>
      </c>
      <c r="AL5" s="11">
        <f>'OddsRatio_working_3-way'!Z5+'OddsRatio_working_3-way'!AF5</f>
        <v>1.0763798922094505</v>
      </c>
      <c r="AM5" s="11">
        <f>'OddsRatio_working_3-way'!AA5+'OddsRatio_working_3-way'!AG5</f>
        <v>-0.87415882310506943</v>
      </c>
      <c r="AN5" s="11">
        <f>'OddsRatio_working_3-way'!AB5+'OddsRatio_working_3-way'!AH5</f>
        <v>-0.2022210691043807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1.0763798922094505</v>
      </c>
      <c r="AS5" s="11">
        <f>IF(('OddsRatio_working_3-way'!X5=0),IF(Q5&gt;0,-Q5^(1/3),(-Q5)^(1/3)),'OddsRatio_working_3-way'!AM5-'OddsRatio_working_3-way'!R5/3)</f>
        <v>-0.87415882310506943</v>
      </c>
      <c r="AT5" s="11">
        <f>IF(('OddsRatio_working_3-way'!X5=0),IF(Q5&gt;0,-Q5^(1/3),(-Q5)^(1/3)),'OddsRatio_working_3-way'!AN5-'OddsRatio_working_3-way'!R5/3)</f>
        <v>-0.2022210691043807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3.04</v>
      </c>
      <c r="B6" s="4">
        <f>IF('True_Odds_Calculator_3-way'!B7="","",'True_Odds_Calculator_3-way'!B7)</f>
        <v>3.02</v>
      </c>
      <c r="C6" s="4">
        <f>IF('True_Odds_Calculator_3-way'!C7="","",'True_Odds_Calculator_3-way'!C7)</f>
        <v>2.68</v>
      </c>
      <c r="D6" s="9">
        <f t="shared" si="13"/>
        <v>0.31811435596388155</v>
      </c>
      <c r="E6" s="9">
        <f t="shared" si="14"/>
        <v>0.32025531184203254</v>
      </c>
      <c r="F6" s="9">
        <f t="shared" si="15"/>
        <v>0.36163033219408619</v>
      </c>
      <c r="G6" s="9">
        <f t="shared" si="16"/>
        <v>1.0507468851330541</v>
      </c>
      <c r="H6" s="9">
        <f t="shared" si="17"/>
        <v>3.1435236456714302</v>
      </c>
      <c r="I6" s="9">
        <f t="shared" si="18"/>
        <v>3.1225087079687683</v>
      </c>
      <c r="J6" s="9">
        <f t="shared" si="19"/>
        <v>2.765254767023531</v>
      </c>
      <c r="K6" s="11">
        <f t="shared" si="20"/>
        <v>0.32894736842105265</v>
      </c>
      <c r="L6" s="11">
        <f t="shared" si="21"/>
        <v>0.33112582781456956</v>
      </c>
      <c r="M6" s="11">
        <f t="shared" si="22"/>
        <v>0.37313432835820892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-0.28136851469387125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0.23329024102214618</v>
      </c>
      <c r="Q6" s="11">
        <f>2*'OddsRatio_working_3-way'!K6*'OddsRatio_working_3-way'!L6*'OddsRatio_working_3-way'!M6</f>
        <v>8.1285798265556153E-2</v>
      </c>
      <c r="R6" s="11">
        <f t="shared" si="23"/>
        <v>0</v>
      </c>
      <c r="S6" s="11">
        <f t="shared" si="24"/>
        <v>-0.82912703035009372</v>
      </c>
      <c r="T6" s="11">
        <f t="shared" si="25"/>
        <v>-0.28889443566205353</v>
      </c>
      <c r="U6" s="11">
        <f>'OddsRatio_working_3-way'!S6-'OddsRatio_working_3-way'!R6^2/3</f>
        <v>-0.82912703035009372</v>
      </c>
      <c r="V6" s="11">
        <f>'OddsRatio_working_3-way'!S6*'OddsRatio_working_3-way'!R6/3-2*'OddsRatio_working_3-way'!R6^3/27-'OddsRatio_working_3-way'!T6</f>
        <v>0.28889443566205353</v>
      </c>
      <c r="W6" s="11">
        <f>'OddsRatio_working_3-way'!V6^2+4*'OddsRatio_working_3-way'!U6^3/27</f>
        <v>-9.8218734402709396E-4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0.14529468529554299</v>
      </c>
      <c r="Y6" s="11">
        <f>IF('OddsRatio_working_3-way'!W6&gt;=0,IF('OddsRatio_working_3-way'!V6+SQRT('OddsRatio_working_3-way'!W6)&gt;0,0,PI()),ACOS('OddsRatio_working_3-way'!V6/(2*'OddsRatio_working_3-way'!X6)))</f>
        <v>0.10805950427060718</v>
      </c>
      <c r="Z6" s="11">
        <f>'OddsRatio_working_3-way'!X6^(1/3)*COS('OddsRatio_working_3-way'!Y6/3)</f>
        <v>0.52537344256652707</v>
      </c>
      <c r="AA6" s="11">
        <f>'OddsRatio_working_3-way'!X6^(1/3)*COS(('OddsRatio_working_3-way'!Y6+2*PI())/3)</f>
        <v>-0.27908236008967852</v>
      </c>
      <c r="AB6" s="11">
        <f>'OddsRatio_working_3-way'!X6^(1/3)*COS(('OddsRatio_working_3-way'!Y6+4*PI())/3)</f>
        <v>-0.24629108247684867</v>
      </c>
      <c r="AC6" s="11">
        <f>'OddsRatio_working_3-way'!X6^(1/3)*SIN('OddsRatio_working_3-way'!Y6/3)</f>
        <v>1.8932052956839078E-2</v>
      </c>
      <c r="AD6" s="11">
        <f>'OddsRatio_working_3-way'!X6^(1/3)*SIN(('OddsRatio_working_3-way'!Y6+2*PI())/3)</f>
        <v>0.44552072125787767</v>
      </c>
      <c r="AE6" s="11">
        <f>'OddsRatio_working_3-way'!X6^(1/3)*SIN(('OddsRatio_working_3-way'!Y6+4*PI())/3)</f>
        <v>-0.46445277421471681</v>
      </c>
      <c r="AF6" s="11">
        <f>-'OddsRatio_working_3-way'!U6/(3*'OddsRatio_working_3-way'!X6^(1/3))*COS(('OddsRatio_working_3-way'!Y6)/3)</f>
        <v>0.52537344256652707</v>
      </c>
      <c r="AG6" s="11">
        <f>-'OddsRatio_working_3-way'!U6/(3*'OddsRatio_working_3-way'!X6^(1/3))*COS(('OddsRatio_working_3-way'!Y6+2*PI())/3)</f>
        <v>-0.27908236008967852</v>
      </c>
      <c r="AH6" s="11">
        <f>-'OddsRatio_working_3-way'!U6/(3*'OddsRatio_working_3-way'!X6^(1/3))*COS(('OddsRatio_working_3-way'!Y6+4*PI())/3)</f>
        <v>-0.24629108247684867</v>
      </c>
      <c r="AI6" s="11">
        <f>'OddsRatio_working_3-way'!U6/(3*'OddsRatio_working_3-way'!X6^(1/3))*SIN(('OddsRatio_working_3-way'!Y6)/3)</f>
        <v>-1.8932052956839078E-2</v>
      </c>
      <c r="AJ6" s="11">
        <f>'OddsRatio_working_3-way'!U6/(3*'OddsRatio_working_3-way'!X6^(1/3))*SIN(('OddsRatio_working_3-way'!Y6+2*PI())/3)</f>
        <v>-0.44552072125787767</v>
      </c>
      <c r="AK6" s="11">
        <f>'OddsRatio_working_3-way'!U6/(3*'OddsRatio_working_3-way'!X6^(1/3))*SIN(('OddsRatio_working_3-way'!Y6+4*PI())/3)</f>
        <v>0.46445277421471681</v>
      </c>
      <c r="AL6" s="11">
        <f>'OddsRatio_working_3-way'!Z6+'OddsRatio_working_3-way'!AF6</f>
        <v>1.0507468851330541</v>
      </c>
      <c r="AM6" s="11">
        <f>'OddsRatio_working_3-way'!AA6+'OddsRatio_working_3-way'!AG6</f>
        <v>-0.55816472017935703</v>
      </c>
      <c r="AN6" s="11">
        <f>'OddsRatio_working_3-way'!AB6+'OddsRatio_working_3-way'!AH6</f>
        <v>-0.49258216495369733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1.0507468851330541</v>
      </c>
      <c r="AS6" s="11">
        <f>IF(('OddsRatio_working_3-way'!X6=0),IF(Q6&gt;0,-Q6^(1/3),(-Q6)^(1/3)),'OddsRatio_working_3-way'!AM6-'OddsRatio_working_3-way'!R6/3)</f>
        <v>-0.55816472017935703</v>
      </c>
      <c r="AT6" s="11">
        <f>IF(('OddsRatio_working_3-way'!X6=0),IF(Q6&gt;0,-Q6^(1/3),(-Q6)^(1/3)),'OddsRatio_working_3-way'!AN6-'OddsRatio_working_3-way'!R6/3)</f>
        <v>-0.49258216495369733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3.28</v>
      </c>
      <c r="D7" s="9">
        <f t="shared" si="13"/>
        <v>0.38789912534124876</v>
      </c>
      <c r="E7" s="9">
        <f t="shared" si="14"/>
        <v>0.31785726890780863</v>
      </c>
      <c r="F7" s="9">
        <f t="shared" si="15"/>
        <v>0.29424360575094249</v>
      </c>
      <c r="G7" s="9">
        <f t="shared" si="16"/>
        <v>1.0519932196637707</v>
      </c>
      <c r="H7" s="9">
        <f t="shared" si="17"/>
        <v>2.5779898294956558</v>
      </c>
      <c r="I7" s="9">
        <f t="shared" si="18"/>
        <v>3.1460661681140918</v>
      </c>
      <c r="J7" s="9">
        <f t="shared" si="19"/>
        <v>3.398544540833397</v>
      </c>
      <c r="K7" s="11">
        <f t="shared" si="20"/>
        <v>0.4</v>
      </c>
      <c r="L7" s="11">
        <f t="shared" si="21"/>
        <v>0.32894736842105265</v>
      </c>
      <c r="M7" s="11">
        <f t="shared" si="22"/>
        <v>0.3048780487804878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-0.27987804878048783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0.23347240051347881</v>
      </c>
      <c r="Q7" s="11">
        <f>2*'OddsRatio_working_3-way'!K7*'OddsRatio_working_3-way'!L7*'OddsRatio_working_3-way'!M7</f>
        <v>8.023106546854944E-2</v>
      </c>
      <c r="R7" s="11">
        <f t="shared" si="23"/>
        <v>0</v>
      </c>
      <c r="S7" s="11">
        <f t="shared" si="24"/>
        <v>-0.83419332645338828</v>
      </c>
      <c r="T7" s="11">
        <f t="shared" si="25"/>
        <v>-0.28666437335167988</v>
      </c>
      <c r="U7" s="11">
        <f>'OddsRatio_working_3-way'!S7-'OddsRatio_working_3-way'!R7^2/3</f>
        <v>-0.83419332645338828</v>
      </c>
      <c r="V7" s="11">
        <f>'OddsRatio_working_3-way'!S7*'OddsRatio_working_3-way'!R7/3-2*'OddsRatio_working_3-way'!R7^3/27-'OddsRatio_working_3-way'!T7</f>
        <v>0.28666437335167988</v>
      </c>
      <c r="W7" s="11">
        <f>'OddsRatio_working_3-way'!V7^2+4*'OddsRatio_working_3-way'!U7^3/27</f>
        <v>-3.8231230721640364E-3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0.14662843007179349</v>
      </c>
      <c r="Y7" s="11">
        <f>IF('OddsRatio_working_3-way'!W7&gt;=0,IF('OddsRatio_working_3-way'!V7+SQRT('OddsRatio_working_3-way'!W7)&gt;0,0,PI()),ACOS('OddsRatio_working_3-way'!V7/(2*'OddsRatio_working_3-way'!X7)))</f>
        <v>0.21243814628806201</v>
      </c>
      <c r="Z7" s="11">
        <f>'OddsRatio_working_3-way'!X7^(1/3)*COS('OddsRatio_working_3-way'!Y7/3)</f>
        <v>0.52599660983188523</v>
      </c>
      <c r="AA7" s="11">
        <f>'OddsRatio_working_3-way'!X7^(1/3)*COS(('OddsRatio_working_3-way'!Y7+2*PI())/3)</f>
        <v>-0.29530939352913688</v>
      </c>
      <c r="AB7" s="11">
        <f>'OddsRatio_working_3-way'!X7^(1/3)*COS(('OddsRatio_working_3-way'!Y7+4*PI())/3)</f>
        <v>-0.23068721630274844</v>
      </c>
      <c r="AC7" s="11">
        <f>'OddsRatio_working_3-way'!X7^(1/3)*SIN('OddsRatio_working_3-way'!Y7/3)</f>
        <v>3.7309631417275203E-2</v>
      </c>
      <c r="AD7" s="11">
        <f>'OddsRatio_working_3-way'!X7^(1/3)*SIN(('OddsRatio_working_3-way'!Y7+2*PI())/3)</f>
        <v>0.4368716107102667</v>
      </c>
      <c r="AE7" s="11">
        <f>'OddsRatio_working_3-way'!X7^(1/3)*SIN(('OddsRatio_working_3-way'!Y7+4*PI())/3)</f>
        <v>-0.4741812421275417</v>
      </c>
      <c r="AF7" s="11">
        <f>-'OddsRatio_working_3-way'!U7/(3*'OddsRatio_working_3-way'!X7^(1/3))*COS(('OddsRatio_working_3-way'!Y7)/3)</f>
        <v>0.52599660983188534</v>
      </c>
      <c r="AG7" s="11">
        <f>-'OddsRatio_working_3-way'!U7/(3*'OddsRatio_working_3-way'!X7^(1/3))*COS(('OddsRatio_working_3-way'!Y7+2*PI())/3)</f>
        <v>-0.29530939352913693</v>
      </c>
      <c r="AH7" s="11">
        <f>-'OddsRatio_working_3-way'!U7/(3*'OddsRatio_working_3-way'!X7^(1/3))*COS(('OddsRatio_working_3-way'!Y7+4*PI())/3)</f>
        <v>-0.23068721630274849</v>
      </c>
      <c r="AI7" s="11">
        <f>'OddsRatio_working_3-way'!U7/(3*'OddsRatio_working_3-way'!X7^(1/3))*SIN(('OddsRatio_working_3-way'!Y7)/3)</f>
        <v>-3.730963141727521E-2</v>
      </c>
      <c r="AJ7" s="11">
        <f>'OddsRatio_working_3-way'!U7/(3*'OddsRatio_working_3-way'!X7^(1/3))*SIN(('OddsRatio_working_3-way'!Y7+2*PI())/3)</f>
        <v>-0.43687161071026676</v>
      </c>
      <c r="AK7" s="11">
        <f>'OddsRatio_working_3-way'!U7/(3*'OddsRatio_working_3-way'!X7^(1/3))*SIN(('OddsRatio_working_3-way'!Y7+4*PI())/3)</f>
        <v>0.47418124212754181</v>
      </c>
      <c r="AL7" s="11">
        <f>'OddsRatio_working_3-way'!Z7+'OddsRatio_working_3-way'!AF7</f>
        <v>1.0519932196637707</v>
      </c>
      <c r="AM7" s="11">
        <f>'OddsRatio_working_3-way'!AA7+'OddsRatio_working_3-way'!AG7</f>
        <v>-0.59061878705827375</v>
      </c>
      <c r="AN7" s="11">
        <f>'OddsRatio_working_3-way'!AB7+'OddsRatio_working_3-way'!AH7</f>
        <v>-0.46137443260549693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1.0519932196637707</v>
      </c>
      <c r="AS7" s="11">
        <f>IF(('OddsRatio_working_3-way'!X7=0),IF(Q7&gt;0,-Q7^(1/3),(-Q7)^(1/3)),'OddsRatio_working_3-way'!AM7-'OddsRatio_working_3-way'!R7/3)</f>
        <v>-0.59061878705827375</v>
      </c>
      <c r="AT7" s="11">
        <f>IF(('OddsRatio_working_3-way'!X7=0),IF(Q7&gt;0,-Q7^(1/3),(-Q7)^(1/3)),'OddsRatio_working_3-way'!AN7-'OddsRatio_working_3-way'!R7/3)</f>
        <v>-0.46137443260549693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3.15</v>
      </c>
      <c r="C8" s="4">
        <f>IF('True_Odds_Calculator_3-way'!C9="","",'True_Odds_Calculator_3-way'!C9)</f>
        <v>2.7</v>
      </c>
      <c r="D8" s="9">
        <f t="shared" si="13"/>
        <v>0.33469138313631053</v>
      </c>
      <c r="E8" s="9">
        <f t="shared" si="14"/>
        <v>0.30662761656394266</v>
      </c>
      <c r="F8" s="9">
        <f t="shared" si="15"/>
        <v>0.35868100029974698</v>
      </c>
      <c r="G8" s="9">
        <f t="shared" si="16"/>
        <v>1.0517603946031477</v>
      </c>
      <c r="H8" s="9">
        <f t="shared" si="17"/>
        <v>2.9878271457999492</v>
      </c>
      <c r="I8" s="9">
        <f t="shared" si="18"/>
        <v>3.2612848483967678</v>
      </c>
      <c r="J8" s="9">
        <f t="shared" si="19"/>
        <v>2.7879926708253508</v>
      </c>
      <c r="K8" s="11">
        <f t="shared" si="20"/>
        <v>0.34602076124567471</v>
      </c>
      <c r="L8" s="11">
        <f t="shared" si="21"/>
        <v>0.31746031746031744</v>
      </c>
      <c r="M8" s="11">
        <f t="shared" si="22"/>
        <v>0.37037037037037035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-0.28104575163398693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0.23352841499708082</v>
      </c>
      <c r="Q8" s="11">
        <f>2*'OddsRatio_working_3-way'!K8*'OddsRatio_working_3-way'!L8*'OddsRatio_working_3-way'!M8</f>
        <v>8.1368785713268582E-2</v>
      </c>
      <c r="R8" s="11">
        <f t="shared" si="23"/>
        <v>0</v>
      </c>
      <c r="S8" s="11">
        <f t="shared" si="24"/>
        <v>-0.83092668591984575</v>
      </c>
      <c r="T8" s="11">
        <f t="shared" si="25"/>
        <v>-0.28952149335186261</v>
      </c>
      <c r="U8" s="11">
        <f>'OddsRatio_working_3-way'!S8-'OddsRatio_working_3-way'!R8^2/3</f>
        <v>-0.83092668591984575</v>
      </c>
      <c r="V8" s="11">
        <f>'OddsRatio_working_3-way'!S8*'OddsRatio_working_3-way'!R8/3-2*'OddsRatio_working_3-way'!R8^3/27-'OddsRatio_working_3-way'!T8</f>
        <v>0.28952149335186261</v>
      </c>
      <c r="W8" s="11">
        <f>'OddsRatio_working_3-way'!V8^2+4*'OddsRatio_working_3-way'!U8^3/27</f>
        <v>-1.170537608174177E-3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0.14576799436164545</v>
      </c>
      <c r="Y8" s="11">
        <f>IF('OddsRatio_working_3-way'!W8&gt;=0,IF('OddsRatio_working_3-way'!V8+SQRT('OddsRatio_working_3-way'!W8)&gt;0,0,PI()),ACOS('OddsRatio_working_3-way'!V8/(2*'OddsRatio_working_3-way'!X8)))</f>
        <v>0.11762576044992179</v>
      </c>
      <c r="Z8" s="11">
        <f>'OddsRatio_working_3-way'!X8^(1/3)*COS('OddsRatio_working_3-way'!Y8/3)</f>
        <v>0.52588019730157387</v>
      </c>
      <c r="AA8" s="11">
        <f>'OddsRatio_working_3-way'!X8^(1/3)*COS(('OddsRatio_working_3-way'!Y8+2*PI())/3)</f>
        <v>-0.28080584925087937</v>
      </c>
      <c r="AB8" s="11">
        <f>'OddsRatio_working_3-way'!X8^(1/3)*COS(('OddsRatio_working_3-way'!Y8+4*PI())/3)</f>
        <v>-0.2450743480506947</v>
      </c>
      <c r="AC8" s="11">
        <f>'OddsRatio_working_3-way'!X8^(1/3)*SIN('OddsRatio_working_3-way'!Y8/3)</f>
        <v>2.062959183647603E-2</v>
      </c>
      <c r="AD8" s="11">
        <f>'OddsRatio_working_3-way'!X8^(1/3)*SIN(('OddsRatio_working_3-way'!Y8+2*PI())/3)</f>
        <v>0.44511081429209776</v>
      </c>
      <c r="AE8" s="11">
        <f>'OddsRatio_working_3-way'!X8^(1/3)*SIN(('OddsRatio_working_3-way'!Y8+4*PI())/3)</f>
        <v>-0.46574040612857381</v>
      </c>
      <c r="AF8" s="11">
        <f>-'OddsRatio_working_3-way'!U8/(3*'OddsRatio_working_3-way'!X8^(1/3))*COS(('OddsRatio_working_3-way'!Y8)/3)</f>
        <v>0.52588019730157387</v>
      </c>
      <c r="AG8" s="11">
        <f>-'OddsRatio_working_3-way'!U8/(3*'OddsRatio_working_3-way'!X8^(1/3))*COS(('OddsRatio_working_3-way'!Y8+2*PI())/3)</f>
        <v>-0.28080584925087937</v>
      </c>
      <c r="AH8" s="11">
        <f>-'OddsRatio_working_3-way'!U8/(3*'OddsRatio_working_3-way'!X8^(1/3))*COS(('OddsRatio_working_3-way'!Y8+4*PI())/3)</f>
        <v>-0.2450743480506947</v>
      </c>
      <c r="AI8" s="11">
        <f>'OddsRatio_working_3-way'!U8/(3*'OddsRatio_working_3-way'!X8^(1/3))*SIN(('OddsRatio_working_3-way'!Y8)/3)</f>
        <v>-2.062959183647603E-2</v>
      </c>
      <c r="AJ8" s="11">
        <f>'OddsRatio_working_3-way'!U8/(3*'OddsRatio_working_3-way'!X8^(1/3))*SIN(('OddsRatio_working_3-way'!Y8+2*PI())/3)</f>
        <v>-0.44511081429209776</v>
      </c>
      <c r="AK8" s="11">
        <f>'OddsRatio_working_3-way'!U8/(3*'OddsRatio_working_3-way'!X8^(1/3))*SIN(('OddsRatio_working_3-way'!Y8+4*PI())/3)</f>
        <v>0.46574040612857381</v>
      </c>
      <c r="AL8" s="11">
        <f>'OddsRatio_working_3-way'!Z8+'OddsRatio_working_3-way'!AF8</f>
        <v>1.0517603946031477</v>
      </c>
      <c r="AM8" s="11">
        <f>'OddsRatio_working_3-way'!AA8+'OddsRatio_working_3-way'!AG8</f>
        <v>-0.56161169850175874</v>
      </c>
      <c r="AN8" s="11">
        <f>'OddsRatio_working_3-way'!AB8+'OddsRatio_working_3-way'!AH8</f>
        <v>-0.49014869610138939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1.0517603946031477</v>
      </c>
      <c r="AS8" s="11">
        <f>IF(('OddsRatio_working_3-way'!X8=0),IF(Q8&gt;0,-Q8^(1/3),(-Q8)^(1/3)),'OddsRatio_working_3-way'!AM8-'OddsRatio_working_3-way'!R8/3)</f>
        <v>-0.56161169850175874</v>
      </c>
      <c r="AT8" s="11">
        <f>IF(('OddsRatio_working_3-way'!X8=0),IF(Q8&gt;0,-Q8^(1/3),(-Q8)^(1/3)),'OddsRatio_working_3-way'!AN8-'OddsRatio_working_3-way'!R8/3)</f>
        <v>-0.49014869610138939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2.4500000000000002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3.16</v>
      </c>
      <c r="D9" s="9">
        <f t="shared" si="13"/>
        <v>0.39615732256417258</v>
      </c>
      <c r="E9" s="9">
        <f t="shared" si="14"/>
        <v>0.29808898361081609</v>
      </c>
      <c r="F9" s="9">
        <f t="shared" si="15"/>
        <v>0.30575369382501111</v>
      </c>
      <c r="G9" s="9">
        <f t="shared" si="16"/>
        <v>1.0512066850672772</v>
      </c>
      <c r="H9" s="9">
        <f t="shared" si="17"/>
        <v>2.5242496933475524</v>
      </c>
      <c r="I9" s="9">
        <f t="shared" si="18"/>
        <v>3.3547029745507011</v>
      </c>
      <c r="J9" s="9">
        <f t="shared" si="19"/>
        <v>3.2706064397453192</v>
      </c>
      <c r="K9" s="11">
        <f t="shared" si="20"/>
        <v>0.4081632653061224</v>
      </c>
      <c r="L9" s="11">
        <f t="shared" si="21"/>
        <v>0.30864197530864196</v>
      </c>
      <c r="M9" s="11">
        <f t="shared" si="22"/>
        <v>0.31645569620253161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-0.27968655816757082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0.23321564912884984</v>
      </c>
      <c r="Q9" s="11">
        <f>2*'OddsRatio_working_3-way'!K9*'OddsRatio_working_3-way'!L9*'OddsRatio_working_3-way'!M9</f>
        <v>7.9731845856017017E-2</v>
      </c>
      <c r="R9" s="11">
        <f t="shared" si="23"/>
        <v>0</v>
      </c>
      <c r="S9" s="11">
        <f t="shared" si="24"/>
        <v>-0.83384646962233167</v>
      </c>
      <c r="T9" s="11">
        <f t="shared" si="25"/>
        <v>-0.28507571611019877</v>
      </c>
      <c r="U9" s="11">
        <f>'OddsRatio_working_3-way'!S9-'OddsRatio_working_3-way'!R9^2/3</f>
        <v>-0.83384646962233167</v>
      </c>
      <c r="V9" s="11">
        <f>'OddsRatio_working_3-way'!S9*'OddsRatio_working_3-way'!R9/3-2*'OddsRatio_working_3-way'!R9^3/27-'OddsRatio_working_3-way'!T9</f>
        <v>0.28507571611019877</v>
      </c>
      <c r="W9" s="11">
        <f>'OddsRatio_working_3-way'!V9^2+4*'OddsRatio_working_3-way'!U9^3/27</f>
        <v>-4.6241910540881642E-3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0.14653698762584721</v>
      </c>
      <c r="Y9" s="11">
        <f>IF('OddsRatio_working_3-way'!W9&gt;=0,IF('OddsRatio_working_3-way'!V9+SQRT('OddsRatio_working_3-way'!W9)&gt;0,0,PI()),ACOS('OddsRatio_working_3-way'!V9/(2*'OddsRatio_working_3-way'!X9)))</f>
        <v>0.23416219285306061</v>
      </c>
      <c r="Z9" s="11">
        <f>'OddsRatio_working_3-way'!X9^(1/3)*COS('OddsRatio_working_3-way'!Y9/3)</f>
        <v>0.5256033425336385</v>
      </c>
      <c r="AA9" s="11">
        <f>'OddsRatio_working_3-way'!X9^(1/3)*COS(('OddsRatio_working_3-way'!Y9+2*PI())/3)</f>
        <v>-0.29840310584020274</v>
      </c>
      <c r="AB9" s="11">
        <f>'OddsRatio_working_3-way'!X9^(1/3)*COS(('OddsRatio_working_3-way'!Y9+4*PI())/3)</f>
        <v>-0.22720023669343586</v>
      </c>
      <c r="AC9" s="11">
        <f>'OddsRatio_working_3-way'!X9^(1/3)*SIN('OddsRatio_working_3-way'!Y9/3)</f>
        <v>4.1108995668959654E-2</v>
      </c>
      <c r="AD9" s="11">
        <f>'OddsRatio_working_3-way'!X9^(1/3)*SIN(('OddsRatio_working_3-way'!Y9+2*PI())/3)</f>
        <v>0.43463134911366508</v>
      </c>
      <c r="AE9" s="11">
        <f>'OddsRatio_working_3-way'!X9^(1/3)*SIN(('OddsRatio_working_3-way'!Y9+4*PI())/3)</f>
        <v>-0.47574034478262461</v>
      </c>
      <c r="AF9" s="11">
        <f>-'OddsRatio_working_3-way'!U9/(3*'OddsRatio_working_3-way'!X9^(1/3))*COS(('OddsRatio_working_3-way'!Y9)/3)</f>
        <v>0.52560334253363861</v>
      </c>
      <c r="AG9" s="11">
        <f>-'OddsRatio_working_3-way'!U9/(3*'OddsRatio_working_3-way'!X9^(1/3))*COS(('OddsRatio_working_3-way'!Y9+2*PI())/3)</f>
        <v>-0.2984031058402028</v>
      </c>
      <c r="AH9" s="11">
        <f>-'OddsRatio_working_3-way'!U9/(3*'OddsRatio_working_3-way'!X9^(1/3))*COS(('OddsRatio_working_3-way'!Y9+4*PI())/3)</f>
        <v>-0.22720023669343592</v>
      </c>
      <c r="AI9" s="11">
        <f>'OddsRatio_working_3-way'!U9/(3*'OddsRatio_working_3-way'!X9^(1/3))*SIN(('OddsRatio_working_3-way'!Y9)/3)</f>
        <v>-4.1108995668959661E-2</v>
      </c>
      <c r="AJ9" s="11">
        <f>'OddsRatio_working_3-way'!U9/(3*'OddsRatio_working_3-way'!X9^(1/3))*SIN(('OddsRatio_working_3-way'!Y9+2*PI())/3)</f>
        <v>-0.43463134911366513</v>
      </c>
      <c r="AK9" s="11">
        <f>'OddsRatio_working_3-way'!U9/(3*'OddsRatio_working_3-way'!X9^(1/3))*SIN(('OddsRatio_working_3-way'!Y9+4*PI())/3)</f>
        <v>0.47574034478262472</v>
      </c>
      <c r="AL9" s="11">
        <f>'OddsRatio_working_3-way'!Z9+'OddsRatio_working_3-way'!AF9</f>
        <v>1.0512066850672772</v>
      </c>
      <c r="AM9" s="11">
        <f>'OddsRatio_working_3-way'!AA9+'OddsRatio_working_3-way'!AG9</f>
        <v>-0.5968062116804056</v>
      </c>
      <c r="AN9" s="11">
        <f>'OddsRatio_working_3-way'!AB9+'OddsRatio_working_3-way'!AH9</f>
        <v>-0.45440047338687178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1.0512066850672772</v>
      </c>
      <c r="AS9" s="11">
        <f>IF(('OddsRatio_working_3-way'!X9=0),IF(Q9&gt;0,-Q9^(1/3),(-Q9)^(1/3)),'OddsRatio_working_3-way'!AM9-'OddsRatio_working_3-way'!R9/3)</f>
        <v>-0.5968062116804056</v>
      </c>
      <c r="AT9" s="11">
        <f>IF(('OddsRatio_working_3-way'!X9=0),IF(Q9&gt;0,-Q9^(1/3),(-Q9)^(1/3)),'OddsRatio_working_3-way'!AN9-'OddsRatio_working_3-way'!R9/3)</f>
        <v>-0.45440047338687178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1.58</v>
      </c>
      <c r="B10" s="4">
        <f>IF('True_Odds_Calculator_3-way'!B11="","",'True_Odds_Calculator_3-way'!B11)</f>
        <v>3.83</v>
      </c>
      <c r="C10" s="4">
        <f>IF('True_Odds_Calculator_3-way'!C11="","",'True_Odds_Calculator_3-way'!C11)</f>
        <v>6.84</v>
      </c>
      <c r="D10" s="9">
        <f t="shared" si="13"/>
        <v>0.61562943446801</v>
      </c>
      <c r="E10" s="9">
        <f t="shared" si="14"/>
        <v>0.24713228525017009</v>
      </c>
      <c r="F10" s="9">
        <f t="shared" si="15"/>
        <v>0.13723828028181995</v>
      </c>
      <c r="G10" s="9">
        <f t="shared" si="16"/>
        <v>1.0764720374027466</v>
      </c>
      <c r="H10" s="9">
        <f t="shared" si="17"/>
        <v>1.6243537816935929</v>
      </c>
      <c r="I10" s="9">
        <f t="shared" si="18"/>
        <v>4.0464158658497729</v>
      </c>
      <c r="J10" s="9">
        <f t="shared" si="19"/>
        <v>7.2865966984320387</v>
      </c>
      <c r="K10" s="11">
        <f t="shared" si="20"/>
        <v>0.63291139240506322</v>
      </c>
      <c r="L10" s="11">
        <f t="shared" si="21"/>
        <v>0.2610966057441253</v>
      </c>
      <c r="M10" s="11">
        <f t="shared" si="22"/>
        <v>0.14619883040935672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-0.23158760613512275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0.2234754240814604</v>
      </c>
      <c r="Q10" s="11">
        <f>2*'OddsRatio_working_3-way'!K10*'OddsRatio_working_3-way'!L10*'OddsRatio_working_3-way'!M10</f>
        <v>4.8319010612207648E-2</v>
      </c>
      <c r="R10" s="11">
        <f t="shared" si="23"/>
        <v>0</v>
      </c>
      <c r="S10" s="11">
        <f t="shared" si="24"/>
        <v>-0.96497143267274332</v>
      </c>
      <c r="T10" s="11">
        <f t="shared" si="25"/>
        <v>-0.20864247192924176</v>
      </c>
      <c r="U10" s="11">
        <f>'OddsRatio_working_3-way'!S10-'OddsRatio_working_3-way'!R10^2/3</f>
        <v>-0.96497143267274332</v>
      </c>
      <c r="V10" s="11">
        <f>'OddsRatio_working_3-way'!S10*'OddsRatio_working_3-way'!R10/3-2*'OddsRatio_working_3-way'!R10^3/27-'OddsRatio_working_3-way'!T10</f>
        <v>0.20864247192924176</v>
      </c>
      <c r="W10" s="11">
        <f>'OddsRatio_working_3-way'!V10^2+4*'OddsRatio_working_3-way'!U10^3/27</f>
        <v>-8.9587181060528126E-2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0.18242728835982336</v>
      </c>
      <c r="Y10" s="11">
        <f>IF('OddsRatio_working_3-way'!W10&gt;=0,IF('OddsRatio_working_3-way'!V10+SQRT('OddsRatio_working_3-way'!W10)&gt;0,0,PI()),ACOS('OddsRatio_working_3-way'!V10/(2*'OddsRatio_working_3-way'!X10)))</f>
        <v>0.96203584989276014</v>
      </c>
      <c r="Z10" s="11">
        <f>'OddsRatio_working_3-way'!X10^(1/3)*COS('OddsRatio_working_3-way'!Y10/3)</f>
        <v>0.53823601870137316</v>
      </c>
      <c r="AA10" s="11">
        <f>'OddsRatio_working_3-way'!X10^(1/3)*COS(('OddsRatio_working_3-way'!Y10+2*PI())/3)</f>
        <v>-0.42393838687753888</v>
      </c>
      <c r="AB10" s="11">
        <f>'OddsRatio_working_3-way'!X10^(1/3)*COS(('OddsRatio_working_3-way'!Y10+4*PI())/3)</f>
        <v>-0.11429763182383423</v>
      </c>
      <c r="AC10" s="11">
        <f>'OddsRatio_working_3-way'!X10^(1/3)*SIN('OddsRatio_working_3-way'!Y10/3)</f>
        <v>0.17877117328233538</v>
      </c>
      <c r="AD10" s="11">
        <f>'OddsRatio_working_3-way'!X10^(1/3)*SIN(('OddsRatio_working_3-way'!Y10+2*PI())/3)</f>
        <v>0.3767404787860178</v>
      </c>
      <c r="AE10" s="11">
        <f>'OddsRatio_working_3-way'!X10^(1/3)*SIN(('OddsRatio_working_3-way'!Y10+4*PI())/3)</f>
        <v>-0.55551165206835307</v>
      </c>
      <c r="AF10" s="11">
        <f>-'OddsRatio_working_3-way'!U10/(3*'OddsRatio_working_3-way'!X10^(1/3))*COS(('OddsRatio_working_3-way'!Y10)/3)</f>
        <v>0.53823601870137328</v>
      </c>
      <c r="AG10" s="11">
        <f>-'OddsRatio_working_3-way'!U10/(3*'OddsRatio_working_3-way'!X10^(1/3))*COS(('OddsRatio_working_3-way'!Y10+2*PI())/3)</f>
        <v>-0.42393838687753893</v>
      </c>
      <c r="AH10" s="11">
        <f>-'OddsRatio_working_3-way'!U10/(3*'OddsRatio_working_3-way'!X10^(1/3))*COS(('OddsRatio_working_3-way'!Y10+4*PI())/3)</f>
        <v>-0.11429763182383426</v>
      </c>
      <c r="AI10" s="11">
        <f>'OddsRatio_working_3-way'!U10/(3*'OddsRatio_working_3-way'!X10^(1/3))*SIN(('OddsRatio_working_3-way'!Y10)/3)</f>
        <v>-0.17877117328233541</v>
      </c>
      <c r="AJ10" s="11">
        <f>'OddsRatio_working_3-way'!U10/(3*'OddsRatio_working_3-way'!X10^(1/3))*SIN(('OddsRatio_working_3-way'!Y10+2*PI())/3)</f>
        <v>-0.37674047878601785</v>
      </c>
      <c r="AK10" s="11">
        <f>'OddsRatio_working_3-way'!U10/(3*'OddsRatio_working_3-way'!X10^(1/3))*SIN(('OddsRatio_working_3-way'!Y10+4*PI())/3)</f>
        <v>0.55551165206835318</v>
      </c>
      <c r="AL10" s="11">
        <f>'OddsRatio_working_3-way'!Z10+'OddsRatio_working_3-way'!AF10</f>
        <v>1.0764720374027466</v>
      </c>
      <c r="AM10" s="11">
        <f>'OddsRatio_working_3-way'!AA10+'OddsRatio_working_3-way'!AG10</f>
        <v>-0.84787677375507786</v>
      </c>
      <c r="AN10" s="11">
        <f>'OddsRatio_working_3-way'!AB10+'OddsRatio_working_3-way'!AH10</f>
        <v>-0.2285952636476685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1.0764720374027466</v>
      </c>
      <c r="AS10" s="11">
        <f>IF(('OddsRatio_working_3-way'!X10=0),IF(Q10&gt;0,-Q10^(1/3),(-Q10)^(1/3)),'OddsRatio_working_3-way'!AM10-'OddsRatio_working_3-way'!R10/3)</f>
        <v>-0.84787677375507786</v>
      </c>
      <c r="AT10" s="11">
        <f>IF(('OddsRatio_working_3-way'!X10=0),IF(Q10&gt;0,-Q10^(1/3),(-Q10)^(1/3)),'OddsRatio_working_3-way'!AN10-'OddsRatio_working_3-way'!R10/3)</f>
        <v>-0.2285952636476685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1.49</v>
      </c>
      <c r="B11" s="4">
        <f>IF('True_Odds_Calculator_3-way'!B12="","",'True_Odds_Calculator_3-way'!B12)</f>
        <v>4.28</v>
      </c>
      <c r="C11" s="4">
        <f>IF('True_Odds_Calculator_3-way'!C12="","",'True_Odds_Calculator_3-way'!C12)</f>
        <v>7.42</v>
      </c>
      <c r="D11" s="9">
        <f t="shared" si="13"/>
        <v>0.653878433280773</v>
      </c>
      <c r="E11" s="9">
        <f t="shared" si="14"/>
        <v>0.2201037417161078</v>
      </c>
      <c r="F11" s="9">
        <f t="shared" si="15"/>
        <v>0.12601782500311931</v>
      </c>
      <c r="G11" s="9">
        <f t="shared" si="16"/>
        <v>1.0802780889726034</v>
      </c>
      <c r="H11" s="9">
        <f t="shared" si="17"/>
        <v>1.5293362635965755</v>
      </c>
      <c r="I11" s="9">
        <f t="shared" si="18"/>
        <v>4.543312131830139</v>
      </c>
      <c r="J11" s="9">
        <f t="shared" si="19"/>
        <v>7.935385331204114</v>
      </c>
      <c r="K11" s="11">
        <f t="shared" si="20"/>
        <v>0.67114093959731547</v>
      </c>
      <c r="L11" s="11">
        <f t="shared" si="21"/>
        <v>0.23364485981308411</v>
      </c>
      <c r="M11" s="11">
        <f t="shared" si="22"/>
        <v>0.13477088948787061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-0.21805749018614662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0.21534770179411053</v>
      </c>
      <c r="Q11" s="11">
        <f>2*'OddsRatio_working_3-way'!K11*'OddsRatio_working_3-way'!L11*'OddsRatio_working_3-way'!M11</f>
        <v>4.2266477290306283E-2</v>
      </c>
      <c r="R11" s="11">
        <f t="shared" si="23"/>
        <v>0</v>
      </c>
      <c r="S11" s="11">
        <f t="shared" si="24"/>
        <v>-0.98757305520795069</v>
      </c>
      <c r="T11" s="11">
        <f t="shared" si="25"/>
        <v>-0.19383180671402367</v>
      </c>
      <c r="U11" s="11">
        <f>'OddsRatio_working_3-way'!S11-'OddsRatio_working_3-way'!R11^2/3</f>
        <v>-0.98757305520795069</v>
      </c>
      <c r="V11" s="11">
        <f>'OddsRatio_working_3-way'!S11*'OddsRatio_working_3-way'!R11/3-2*'OddsRatio_working_3-way'!R11^3/27-'OddsRatio_working_3-way'!T11</f>
        <v>0.19383180671402367</v>
      </c>
      <c r="W11" s="11">
        <f>'OddsRatio_working_3-way'!V11^2+4*'OddsRatio_working_3-way'!U11^3/27</f>
        <v>-0.10512264306365511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0.18887390791059372</v>
      </c>
      <c r="Y11" s="11">
        <f>IF('OddsRatio_working_3-way'!W11&gt;=0,IF('OddsRatio_working_3-way'!V11+SQRT('OddsRatio_working_3-way'!W11)&gt;0,0,PI()),ACOS('OddsRatio_working_3-way'!V11/(2*'OddsRatio_working_3-way'!X11)))</f>
        <v>1.0319747504257681</v>
      </c>
      <c r="Z11" s="11">
        <f>'OddsRatio_working_3-way'!X11^(1/3)*COS('OddsRatio_working_3-way'!Y11/3)</f>
        <v>0.54013904448630179</v>
      </c>
      <c r="AA11" s="11">
        <f>'OddsRatio_working_3-way'!X11^(1/3)*COS(('OddsRatio_working_3-way'!Y11+2*PI())/3)</f>
        <v>-0.43764226247274896</v>
      </c>
      <c r="AB11" s="11">
        <f>'OddsRatio_working_3-way'!X11^(1/3)*COS(('OddsRatio_working_3-way'!Y11+4*PI())/3)</f>
        <v>-0.10249678201355275</v>
      </c>
      <c r="AC11" s="11">
        <f>'OddsRatio_working_3-way'!X11^(1/3)*SIN('OddsRatio_working_3-way'!Y11/3)</f>
        <v>0.19349633336080346</v>
      </c>
      <c r="AD11" s="11">
        <f>'OddsRatio_working_3-way'!X11^(1/3)*SIN(('OddsRatio_working_3-way'!Y11+2*PI())/3)</f>
        <v>0.37102596742058874</v>
      </c>
      <c r="AE11" s="11">
        <f>'OddsRatio_working_3-way'!X11^(1/3)*SIN(('OddsRatio_working_3-way'!Y11+4*PI())/3)</f>
        <v>-0.56452230078139209</v>
      </c>
      <c r="AF11" s="11">
        <f>-'OddsRatio_working_3-way'!U11/(3*'OddsRatio_working_3-way'!X11^(1/3))*COS(('OddsRatio_working_3-way'!Y11)/3)</f>
        <v>0.54013904448630168</v>
      </c>
      <c r="AG11" s="11">
        <f>-'OddsRatio_working_3-way'!U11/(3*'OddsRatio_working_3-way'!X11^(1/3))*COS(('OddsRatio_working_3-way'!Y11+2*PI())/3)</f>
        <v>-0.4376422624727489</v>
      </c>
      <c r="AH11" s="11">
        <f>-'OddsRatio_working_3-way'!U11/(3*'OddsRatio_working_3-way'!X11^(1/3))*COS(('OddsRatio_working_3-way'!Y11+4*PI())/3)</f>
        <v>-0.10249678201355272</v>
      </c>
      <c r="AI11" s="11">
        <f>'OddsRatio_working_3-way'!U11/(3*'OddsRatio_working_3-way'!X11^(1/3))*SIN(('OddsRatio_working_3-way'!Y11)/3)</f>
        <v>-0.19349633336080341</v>
      </c>
      <c r="AJ11" s="11">
        <f>'OddsRatio_working_3-way'!U11/(3*'OddsRatio_working_3-way'!X11^(1/3))*SIN(('OddsRatio_working_3-way'!Y11+2*PI())/3)</f>
        <v>-0.37102596742058869</v>
      </c>
      <c r="AK11" s="11">
        <f>'OddsRatio_working_3-way'!U11/(3*'OddsRatio_working_3-way'!X11^(1/3))*SIN(('OddsRatio_working_3-way'!Y11+4*PI())/3)</f>
        <v>0.56452230078139198</v>
      </c>
      <c r="AL11" s="11">
        <f>'OddsRatio_working_3-way'!Z11+'OddsRatio_working_3-way'!AF11</f>
        <v>1.0802780889726034</v>
      </c>
      <c r="AM11" s="11">
        <f>'OddsRatio_working_3-way'!AA11+'OddsRatio_working_3-way'!AG11</f>
        <v>-0.87528452494549791</v>
      </c>
      <c r="AN11" s="11">
        <f>'OddsRatio_working_3-way'!AB11+'OddsRatio_working_3-way'!AH11</f>
        <v>-0.20499356402710547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1.0802780889726034</v>
      </c>
      <c r="AS11" s="11">
        <f>IF(('OddsRatio_working_3-way'!X11=0),IF(Q11&gt;0,-Q11^(1/3),(-Q11)^(1/3)),'OddsRatio_working_3-way'!AM11-'OddsRatio_working_3-way'!R11/3)</f>
        <v>-0.87528452494549791</v>
      </c>
      <c r="AT11" s="11">
        <f>IF(('OddsRatio_working_3-way'!X11=0),IF(Q11&gt;0,-Q11^(1/3),(-Q11)^(1/3)),'OddsRatio_working_3-way'!AN11-'OddsRatio_working_3-way'!R11/3)</f>
        <v>-0.20499356402710547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1.83</v>
      </c>
      <c r="B12" s="4">
        <f>IF('True_Odds_Calculator_3-way'!B13="","",'True_Odds_Calculator_3-way'!B13)</f>
        <v>3.51</v>
      </c>
      <c r="C12" s="4">
        <f>IF('True_Odds_Calculator_3-way'!C13="","",'True_Odds_Calculator_3-way'!C13)</f>
        <v>4.93</v>
      </c>
      <c r="D12" s="9">
        <f t="shared" si="13"/>
        <v>0.53249446181903071</v>
      </c>
      <c r="E12" s="9">
        <f t="shared" si="14"/>
        <v>0.2735965443408081</v>
      </c>
      <c r="F12" s="9">
        <f t="shared" si="15"/>
        <v>0.19390899384016114</v>
      </c>
      <c r="G12" s="9">
        <f t="shared" si="16"/>
        <v>1.0577756670581289</v>
      </c>
      <c r="H12" s="9">
        <f t="shared" si="17"/>
        <v>1.8779538036582473</v>
      </c>
      <c r="I12" s="9">
        <f t="shared" si="18"/>
        <v>3.6550169243159032</v>
      </c>
      <c r="J12" s="9">
        <f t="shared" si="19"/>
        <v>5.1570583715384464</v>
      </c>
      <c r="K12" s="11">
        <f t="shared" si="20"/>
        <v>0.54644808743169393</v>
      </c>
      <c r="L12" s="11">
        <f t="shared" si="21"/>
        <v>0.28490028490028491</v>
      </c>
      <c r="M12" s="11">
        <f t="shared" si="22"/>
        <v>0.20283975659229211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-0.25854684275859419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0.229577480489151</v>
      </c>
      <c r="Q12" s="11">
        <f>2*'OddsRatio_working_3-way'!K12*'OddsRatio_working_3-way'!L12*'OddsRatio_working_3-way'!M12</f>
        <v>6.3157491193714166E-2</v>
      </c>
      <c r="R12" s="11">
        <f t="shared" si="23"/>
        <v>0</v>
      </c>
      <c r="S12" s="11">
        <f t="shared" si="24"/>
        <v>-0.88795313854792668</v>
      </c>
      <c r="T12" s="11">
        <f t="shared" si="25"/>
        <v>-0.24427871761978726</v>
      </c>
      <c r="U12" s="11">
        <f>'OddsRatio_working_3-way'!S12-'OddsRatio_working_3-way'!R12^2/3</f>
        <v>-0.88795313854792668</v>
      </c>
      <c r="V12" s="11">
        <f>'OddsRatio_working_3-way'!S12*'OddsRatio_working_3-way'!R12/3-2*'OddsRatio_working_3-way'!R12^3/27-'OddsRatio_working_3-way'!T12</f>
        <v>0.24427871761978726</v>
      </c>
      <c r="W12" s="11">
        <f>'OddsRatio_working_3-way'!V12^2+4*'OddsRatio_working_3-way'!U12^3/27</f>
        <v>-4.4048829732763889E-2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0.16102866329844173</v>
      </c>
      <c r="Y12" s="11">
        <f>IF('OddsRatio_working_3-way'!W12&gt;=0,IF('OddsRatio_working_3-way'!V12+SQRT('OddsRatio_working_3-way'!W12)&gt;0,0,PI()),ACOS('OddsRatio_working_3-way'!V12/(2*'OddsRatio_working_3-way'!X12)))</f>
        <v>0.70979648100335269</v>
      </c>
      <c r="Z12" s="11">
        <f>'OddsRatio_working_3-way'!X12^(1/3)*COS('OddsRatio_working_3-way'!Y12/3)</f>
        <v>0.52888783352906443</v>
      </c>
      <c r="AA12" s="11">
        <f>'OddsRatio_working_3-way'!X12^(1/3)*COS(('OddsRatio_working_3-way'!Y12+2*PI())/3)</f>
        <v>-0.37488181467861403</v>
      </c>
      <c r="AB12" s="11">
        <f>'OddsRatio_working_3-way'!X12^(1/3)*COS(('OddsRatio_working_3-way'!Y12+4*PI())/3)</f>
        <v>-0.15400601885045032</v>
      </c>
      <c r="AC12" s="11">
        <f>'OddsRatio_working_3-way'!X12^(1/3)*SIN('OddsRatio_working_3-way'!Y12/3)</f>
        <v>0.12752270017886314</v>
      </c>
      <c r="AD12" s="11">
        <f>'OddsRatio_working_3-way'!X12^(1/3)*SIN(('OddsRatio_working_3-way'!Y12+2*PI())/3)</f>
        <v>0.39426894949925345</v>
      </c>
      <c r="AE12" s="11">
        <f>'OddsRatio_working_3-way'!X12^(1/3)*SIN(('OddsRatio_working_3-way'!Y12+4*PI())/3)</f>
        <v>-0.52179164967811653</v>
      </c>
      <c r="AF12" s="11">
        <f>-'OddsRatio_working_3-way'!U12/(3*'OddsRatio_working_3-way'!X12^(1/3))*COS(('OddsRatio_working_3-way'!Y12)/3)</f>
        <v>0.52888783352906443</v>
      </c>
      <c r="AG12" s="11">
        <f>-'OddsRatio_working_3-way'!U12/(3*'OddsRatio_working_3-way'!X12^(1/3))*COS(('OddsRatio_working_3-way'!Y12+2*PI())/3)</f>
        <v>-0.37488181467861403</v>
      </c>
      <c r="AH12" s="11">
        <f>-'OddsRatio_working_3-way'!U12/(3*'OddsRatio_working_3-way'!X12^(1/3))*COS(('OddsRatio_working_3-way'!Y12+4*PI())/3)</f>
        <v>-0.15400601885045032</v>
      </c>
      <c r="AI12" s="11">
        <f>'OddsRatio_working_3-way'!U12/(3*'OddsRatio_working_3-way'!X12^(1/3))*SIN(('OddsRatio_working_3-way'!Y12)/3)</f>
        <v>-0.12752270017886314</v>
      </c>
      <c r="AJ12" s="11">
        <f>'OddsRatio_working_3-way'!U12/(3*'OddsRatio_working_3-way'!X12^(1/3))*SIN(('OddsRatio_working_3-way'!Y12+2*PI())/3)</f>
        <v>-0.39426894949925345</v>
      </c>
      <c r="AK12" s="11">
        <f>'OddsRatio_working_3-way'!U12/(3*'OddsRatio_working_3-way'!X12^(1/3))*SIN(('OddsRatio_working_3-way'!Y12+4*PI())/3)</f>
        <v>0.52179164967811653</v>
      </c>
      <c r="AL12" s="11">
        <f>'OddsRatio_working_3-way'!Z12+'OddsRatio_working_3-way'!AF12</f>
        <v>1.0577756670581289</v>
      </c>
      <c r="AM12" s="11">
        <f>'OddsRatio_working_3-way'!AA12+'OddsRatio_working_3-way'!AG12</f>
        <v>-0.74976362935722807</v>
      </c>
      <c r="AN12" s="11">
        <f>'OddsRatio_working_3-way'!AB12+'OddsRatio_working_3-way'!AH12</f>
        <v>-0.30801203770090063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1.0577756670581289</v>
      </c>
      <c r="AS12" s="11">
        <f>IF(('OddsRatio_working_3-way'!X12=0),IF(Q12&gt;0,-Q12^(1/3),(-Q12)^(1/3)),'OddsRatio_working_3-way'!AM12-'OddsRatio_working_3-way'!R12/3)</f>
        <v>-0.74976362935722807</v>
      </c>
      <c r="AT12" s="11">
        <f>IF(('OddsRatio_working_3-way'!X12=0),IF(Q12&gt;0,-Q12^(1/3),(-Q12)^(1/3)),'OddsRatio_working_3-way'!AN12-'OddsRatio_working_3-way'!R12/3)</f>
        <v>-0.30801203770090063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3.74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2.16</v>
      </c>
      <c r="D13" s="9">
        <f t="shared" si="13"/>
        <v>0.25718641354522692</v>
      </c>
      <c r="E13" s="9">
        <f t="shared" si="14"/>
        <v>0.29292133148511967</v>
      </c>
      <c r="F13" s="9">
        <f t="shared" si="15"/>
        <v>0.44989225496965363</v>
      </c>
      <c r="G13" s="9">
        <f t="shared" si="16"/>
        <v>1.054098641269833</v>
      </c>
      <c r="H13" s="9">
        <f t="shared" si="17"/>
        <v>3.8882302770793422</v>
      </c>
      <c r="I13" s="9">
        <f t="shared" si="18"/>
        <v>3.4138858885079175</v>
      </c>
      <c r="J13" s="9">
        <f t="shared" si="19"/>
        <v>2.2227544238730061</v>
      </c>
      <c r="K13" s="11">
        <f t="shared" si="20"/>
        <v>0.26737967914438499</v>
      </c>
      <c r="L13" s="11">
        <f t="shared" si="21"/>
        <v>0.303951367781155</v>
      </c>
      <c r="M13" s="11">
        <f t="shared" si="22"/>
        <v>0.46296296296296291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-0.27385632955094785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0.23289995129794872</v>
      </c>
      <c r="Q13" s="11">
        <f>2*'OddsRatio_working_3-way'!K13*'OddsRatio_working_3-way'!L13*'OddsRatio_working_3-way'!M13</f>
        <v>7.525038814150202E-2</v>
      </c>
      <c r="R13" s="11">
        <f t="shared" si="23"/>
        <v>0</v>
      </c>
      <c r="S13" s="11">
        <f t="shared" si="24"/>
        <v>-0.85044574898028902</v>
      </c>
      <c r="T13" s="11">
        <f t="shared" si="25"/>
        <v>-0.27478053278846176</v>
      </c>
      <c r="U13" s="11">
        <f>'OddsRatio_working_3-way'!S13-'OddsRatio_working_3-way'!R13^2/3</f>
        <v>-0.85044574898028902</v>
      </c>
      <c r="V13" s="11">
        <f>'OddsRatio_working_3-way'!S13*'OddsRatio_working_3-way'!R13/3-2*'OddsRatio_working_3-way'!R13^3/27-'OddsRatio_working_3-way'!T13</f>
        <v>0.27478053278846176</v>
      </c>
      <c r="W13" s="11">
        <f>'OddsRatio_working_3-way'!V13^2+4*'OddsRatio_working_3-way'!U13^3/27</f>
        <v>-1.5620350306909003E-2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0.15093433299486561</v>
      </c>
      <c r="Y13" s="11">
        <f>IF('OddsRatio_working_3-way'!W13&gt;=0,IF('OddsRatio_working_3-way'!V13+SQRT('OddsRatio_working_3-way'!W13)&gt;0,0,PI()),ACOS('OddsRatio_working_3-way'!V13/(2*'OddsRatio_working_3-way'!X13)))</f>
        <v>0.42687224599018725</v>
      </c>
      <c r="Z13" s="11">
        <f>'OddsRatio_working_3-way'!X13^(1/3)*COS('OddsRatio_working_3-way'!Y13/3)</f>
        <v>0.5270493206349165</v>
      </c>
      <c r="AA13" s="11">
        <f>'OddsRatio_working_3-way'!X13^(1/3)*COS(('OddsRatio_working_3-way'!Y13+2*PI())/3)</f>
        <v>-0.32891347785361635</v>
      </c>
      <c r="AB13" s="11">
        <f>'OddsRatio_working_3-way'!X13^(1/3)*COS(('OddsRatio_working_3-way'!Y13+4*PI())/3)</f>
        <v>-0.19813584278130025</v>
      </c>
      <c r="AC13" s="11">
        <f>'OddsRatio_working_3-way'!X13^(1/3)*SIN('OddsRatio_working_3-way'!Y13/3)</f>
        <v>7.5504502812984278E-2</v>
      </c>
      <c r="AD13" s="11">
        <f>'OddsRatio_working_3-way'!X13^(1/3)*SIN(('OddsRatio_working_3-way'!Y13+2*PI())/3)</f>
        <v>0.41868584931067543</v>
      </c>
      <c r="AE13" s="11">
        <f>'OddsRatio_working_3-way'!X13^(1/3)*SIN(('OddsRatio_working_3-way'!Y13+4*PI())/3)</f>
        <v>-0.4941903521236598</v>
      </c>
      <c r="AF13" s="11">
        <f>-'OddsRatio_working_3-way'!U13/(3*'OddsRatio_working_3-way'!X13^(1/3))*COS(('OddsRatio_working_3-way'!Y13)/3)</f>
        <v>0.52704932063491661</v>
      </c>
      <c r="AG13" s="11">
        <f>-'OddsRatio_working_3-way'!U13/(3*'OddsRatio_working_3-way'!X13^(1/3))*COS(('OddsRatio_working_3-way'!Y13+2*PI())/3)</f>
        <v>-0.32891347785361641</v>
      </c>
      <c r="AH13" s="11">
        <f>-'OddsRatio_working_3-way'!U13/(3*'OddsRatio_working_3-way'!X13^(1/3))*COS(('OddsRatio_working_3-way'!Y13+4*PI())/3)</f>
        <v>-0.19813584278130031</v>
      </c>
      <c r="AI13" s="11">
        <f>'OddsRatio_working_3-way'!U13/(3*'OddsRatio_working_3-way'!X13^(1/3))*SIN(('OddsRatio_working_3-way'!Y13)/3)</f>
        <v>-7.5504502812984292E-2</v>
      </c>
      <c r="AJ13" s="11">
        <f>'OddsRatio_working_3-way'!U13/(3*'OddsRatio_working_3-way'!X13^(1/3))*SIN(('OddsRatio_working_3-way'!Y13+2*PI())/3)</f>
        <v>-0.41868584931067548</v>
      </c>
      <c r="AK13" s="11">
        <f>'OddsRatio_working_3-way'!U13/(3*'OddsRatio_working_3-way'!X13^(1/3))*SIN(('OddsRatio_working_3-way'!Y13+4*PI())/3)</f>
        <v>0.49419035212365992</v>
      </c>
      <c r="AL13" s="11">
        <f>'OddsRatio_working_3-way'!Z13+'OddsRatio_working_3-way'!AF13</f>
        <v>1.054098641269833</v>
      </c>
      <c r="AM13" s="11">
        <f>'OddsRatio_working_3-way'!AA13+'OddsRatio_working_3-way'!AG13</f>
        <v>-0.65782695570723271</v>
      </c>
      <c r="AN13" s="11">
        <f>'OddsRatio_working_3-way'!AB13+'OddsRatio_working_3-way'!AH13</f>
        <v>-0.39627168556260056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1.054098641269833</v>
      </c>
      <c r="AS13" s="11">
        <f>IF(('OddsRatio_working_3-way'!X13=0),IF(Q13&gt;0,-Q13^(1/3),(-Q13)^(1/3)),'OddsRatio_working_3-way'!AM13-'OddsRatio_working_3-way'!R13/3)</f>
        <v>-0.65782695570723271</v>
      </c>
      <c r="AT13" s="11">
        <f>IF(('OddsRatio_working_3-way'!X13=0),IF(Q13&gt;0,-Q13^(1/3),(-Q13)^(1/3)),'OddsRatio_working_3-way'!AN13-'OddsRatio_working_3-way'!R13/3)</f>
        <v>-0.39627168556260056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4.68</v>
      </c>
      <c r="D14" s="9">
        <f t="shared" si="13"/>
        <v>0.51827576206314907</v>
      </c>
      <c r="E14" s="9">
        <f t="shared" si="14"/>
        <v>0.27709530381085357</v>
      </c>
      <c r="F14" s="9">
        <f t="shared" si="15"/>
        <v>0.2046289341259975</v>
      </c>
      <c r="G14" s="9">
        <f t="shared" si="16"/>
        <v>1.0562213146284893</v>
      </c>
      <c r="H14" s="9">
        <f t="shared" si="17"/>
        <v>1.9294747568730708</v>
      </c>
      <c r="I14" s="9">
        <f t="shared" si="18"/>
        <v>3.608866647132368</v>
      </c>
      <c r="J14" s="9">
        <f t="shared" si="19"/>
        <v>4.8868944378328409</v>
      </c>
      <c r="K14" s="11">
        <f t="shared" si="20"/>
        <v>0.53191489361702127</v>
      </c>
      <c r="L14" s="11">
        <f t="shared" si="21"/>
        <v>0.28818443804034583</v>
      </c>
      <c r="M14" s="11">
        <f t="shared" si="22"/>
        <v>0.21367521367521369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-0.26199576239431543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0.23026193392248942</v>
      </c>
      <c r="Q14" s="11">
        <f>2*'OddsRatio_working_3-way'!K14*'OddsRatio_working_3-way'!L14*'OddsRatio_working_3-way'!M14</f>
        <v>6.5508373804406675E-2</v>
      </c>
      <c r="R14" s="11">
        <f t="shared" si="23"/>
        <v>0</v>
      </c>
      <c r="S14" s="11">
        <f t="shared" si="24"/>
        <v>-0.87887655822438393</v>
      </c>
      <c r="T14" s="11">
        <f t="shared" si="25"/>
        <v>-0.25003600518474656</v>
      </c>
      <c r="U14" s="11">
        <f>'OddsRatio_working_3-way'!S14-'OddsRatio_working_3-way'!R14^2/3</f>
        <v>-0.87887655822438393</v>
      </c>
      <c r="V14" s="11">
        <f>'OddsRatio_working_3-way'!S14*'OddsRatio_working_3-way'!R14/3-2*'OddsRatio_working_3-way'!R14^3/27-'OddsRatio_working_3-way'!T14</f>
        <v>0.25003600518474656</v>
      </c>
      <c r="W14" s="11">
        <f>'OddsRatio_working_3-way'!V14^2+4*'OddsRatio_working_3-way'!U14^3/27</f>
        <v>-3.8054640651923918E-2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0.15856595200473408</v>
      </c>
      <c r="Y14" s="11">
        <f>IF('OddsRatio_working_3-way'!W14&gt;=0,IF('OddsRatio_working_3-way'!V14+SQRT('OddsRatio_working_3-way'!W14)&gt;0,0,PI()),ACOS('OddsRatio_working_3-way'!V14/(2*'OddsRatio_working_3-way'!X14)))</f>
        <v>0.66254539722674499</v>
      </c>
      <c r="Z14" s="11">
        <f>'OddsRatio_working_3-way'!X14^(1/3)*COS('OddsRatio_working_3-way'!Y14/3)</f>
        <v>0.52811065731424467</v>
      </c>
      <c r="AA14" s="11">
        <f>'OddsRatio_working_3-way'!X14^(1/3)*COS(('OddsRatio_working_3-way'!Y14+2*PI())/3)</f>
        <v>-0.36673682542958519</v>
      </c>
      <c r="AB14" s="11">
        <f>'OddsRatio_working_3-way'!X14^(1/3)*COS(('OddsRatio_working_3-way'!Y14+4*PI())/3)</f>
        <v>-0.1613738318846597</v>
      </c>
      <c r="AC14" s="11">
        <f>'OddsRatio_working_3-way'!X14^(1/3)*SIN('OddsRatio_working_3-way'!Y14/3)</f>
        <v>0.11856637960475024</v>
      </c>
      <c r="AD14" s="11">
        <f>'OddsRatio_working_3-way'!X14^(1/3)*SIN(('OddsRatio_working_3-way'!Y14+2*PI())/3)</f>
        <v>0.398074055441059</v>
      </c>
      <c r="AE14" s="11">
        <f>'OddsRatio_working_3-way'!X14^(1/3)*SIN(('OddsRatio_working_3-way'!Y14+4*PI())/3)</f>
        <v>-0.51664043504580914</v>
      </c>
      <c r="AF14" s="11">
        <f>-'OddsRatio_working_3-way'!U14/(3*'OddsRatio_working_3-way'!X14^(1/3))*COS(('OddsRatio_working_3-way'!Y14)/3)</f>
        <v>0.52811065731424456</v>
      </c>
      <c r="AG14" s="11">
        <f>-'OddsRatio_working_3-way'!U14/(3*'OddsRatio_working_3-way'!X14^(1/3))*COS(('OddsRatio_working_3-way'!Y14+2*PI())/3)</f>
        <v>-0.36673682542958508</v>
      </c>
      <c r="AH14" s="11">
        <f>-'OddsRatio_working_3-way'!U14/(3*'OddsRatio_working_3-way'!X14^(1/3))*COS(('OddsRatio_working_3-way'!Y14+4*PI())/3)</f>
        <v>-0.16137383188465967</v>
      </c>
      <c r="AI14" s="11">
        <f>'OddsRatio_working_3-way'!U14/(3*'OddsRatio_working_3-way'!X14^(1/3))*SIN(('OddsRatio_working_3-way'!Y14)/3)</f>
        <v>-0.11856637960475021</v>
      </c>
      <c r="AJ14" s="11">
        <f>'OddsRatio_working_3-way'!U14/(3*'OddsRatio_working_3-way'!X14^(1/3))*SIN(('OddsRatio_working_3-way'!Y14+2*PI())/3)</f>
        <v>-0.39807405544105895</v>
      </c>
      <c r="AK14" s="11">
        <f>'OddsRatio_working_3-way'!U14/(3*'OddsRatio_working_3-way'!X14^(1/3))*SIN(('OddsRatio_working_3-way'!Y14+4*PI())/3)</f>
        <v>0.51664043504580914</v>
      </c>
      <c r="AL14" s="11">
        <f>'OddsRatio_working_3-way'!Z14+'OddsRatio_working_3-way'!AF14</f>
        <v>1.0562213146284893</v>
      </c>
      <c r="AM14" s="11">
        <f>'OddsRatio_working_3-way'!AA14+'OddsRatio_working_3-way'!AG14</f>
        <v>-0.73347365085917027</v>
      </c>
      <c r="AN14" s="11">
        <f>'OddsRatio_working_3-way'!AB14+'OddsRatio_working_3-way'!AH14</f>
        <v>-0.3227476637693194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1.0562213146284893</v>
      </c>
      <c r="AS14" s="11">
        <f>IF(('OddsRatio_working_3-way'!X14=0),IF(Q14&gt;0,-Q14^(1/3),(-Q14)^(1/3)),'OddsRatio_working_3-way'!AM14-'OddsRatio_working_3-way'!R14/3)</f>
        <v>-0.73347365085917027</v>
      </c>
      <c r="AT14" s="11">
        <f>IF(('OddsRatio_working_3-way'!X14=0),IF(Q14&gt;0,-Q14^(1/3),(-Q14)^(1/3)),'OddsRatio_working_3-way'!AN14-'OddsRatio_working_3-way'!R14/3)</f>
        <v>-0.3227476637693194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2.35</v>
      </c>
      <c r="B15" s="4">
        <f>IF('True_Odds_Calculator_3-way'!B16="","",'True_Odds_Calculator_3-way'!B16)</f>
        <v>3.11</v>
      </c>
      <c r="C15" s="4">
        <f>IF('True_Odds_Calculator_3-way'!C16="","",'True_Odds_Calculator_3-way'!C16)</f>
        <v>3.5</v>
      </c>
      <c r="D15" s="9">
        <f t="shared" si="13"/>
        <v>0.41346347769552427</v>
      </c>
      <c r="E15" s="9">
        <f t="shared" si="14"/>
        <v>0.31082844244656055</v>
      </c>
      <c r="F15" s="9">
        <f t="shared" si="15"/>
        <v>0.27570807985791523</v>
      </c>
      <c r="G15" s="9">
        <f t="shared" si="16"/>
        <v>1.0508098573177036</v>
      </c>
      <c r="H15" s="9">
        <f t="shared" si="17"/>
        <v>2.4185933073788997</v>
      </c>
      <c r="I15" s="9">
        <f t="shared" si="18"/>
        <v>3.2172087989403542</v>
      </c>
      <c r="J15" s="9">
        <f t="shared" si="19"/>
        <v>3.6270246432942588</v>
      </c>
      <c r="K15" s="11">
        <f t="shared" si="20"/>
        <v>0.42553191489361702</v>
      </c>
      <c r="L15" s="11">
        <f t="shared" si="21"/>
        <v>0.32154340836012862</v>
      </c>
      <c r="M15" s="11">
        <f t="shared" si="22"/>
        <v>0.2857142857142857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-0.27839404216225727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0.23299680411262816</v>
      </c>
      <c r="Q15" s="11">
        <f>2*'OddsRatio_working_3-way'!K15*'OddsRatio_working_3-way'!L15*'OddsRatio_working_3-way'!M15</f>
        <v>7.818684701766046E-2</v>
      </c>
      <c r="R15" s="11">
        <f t="shared" si="23"/>
        <v>0</v>
      </c>
      <c r="S15" s="11">
        <f t="shared" si="24"/>
        <v>-0.83693171844830605</v>
      </c>
      <c r="T15" s="11">
        <f t="shared" si="25"/>
        <v>-0.28084956994909605</v>
      </c>
      <c r="U15" s="11">
        <f>'OddsRatio_working_3-way'!S15-'OddsRatio_working_3-way'!R15^2/3</f>
        <v>-0.83693171844830605</v>
      </c>
      <c r="V15" s="11">
        <f>'OddsRatio_working_3-way'!S15*'OddsRatio_working_3-way'!R15/3-2*'OddsRatio_working_3-way'!R15^3/27-'OddsRatio_working_3-way'!T15</f>
        <v>0.28084956994909605</v>
      </c>
      <c r="W15" s="11">
        <f>'OddsRatio_working_3-way'!V15^2+4*'OddsRatio_working_3-way'!U15^3/27</f>
        <v>-7.9728163767007754E-3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0.14735102418823984</v>
      </c>
      <c r="Y15" s="11">
        <f>IF('OddsRatio_working_3-way'!W15&gt;=0,IF('OddsRatio_working_3-way'!V15+SQRT('OddsRatio_working_3-way'!W15)&gt;0,0,PI()),ACOS('OddsRatio_working_3-way'!V15/(2*'OddsRatio_working_3-way'!X15)))</f>
        <v>0.30782450050780885</v>
      </c>
      <c r="Z15" s="11">
        <f>'OddsRatio_working_3-way'!X15^(1/3)*COS('OddsRatio_working_3-way'!Y15/3)</f>
        <v>0.5254049286588518</v>
      </c>
      <c r="AA15" s="11">
        <f>'OddsRatio_working_3-way'!X15^(1/3)*COS(('OddsRatio_working_3-way'!Y15+2*PI())/3)</f>
        <v>-0.30955516241413261</v>
      </c>
      <c r="AB15" s="11">
        <f>'OddsRatio_working_3-way'!X15^(1/3)*COS(('OddsRatio_working_3-way'!Y15+4*PI())/3)</f>
        <v>-0.21584976624471891</v>
      </c>
      <c r="AC15" s="11">
        <f>'OddsRatio_working_3-way'!X15^(1/3)*SIN('OddsRatio_working_3-way'!Y15/3)</f>
        <v>5.4100835702931498E-2</v>
      </c>
      <c r="AD15" s="11">
        <f>'OddsRatio_working_3-way'!X15^(1/3)*SIN(('OddsRatio_working_3-way'!Y15+2*PI())/3)</f>
        <v>0.42796359764065067</v>
      </c>
      <c r="AE15" s="11">
        <f>'OddsRatio_working_3-way'!X15^(1/3)*SIN(('OddsRatio_working_3-way'!Y15+4*PI())/3)</f>
        <v>-0.48206443334358212</v>
      </c>
      <c r="AF15" s="11">
        <f>-'OddsRatio_working_3-way'!U15/(3*'OddsRatio_working_3-way'!X15^(1/3))*COS(('OddsRatio_working_3-way'!Y15)/3)</f>
        <v>0.52540492865885169</v>
      </c>
      <c r="AG15" s="11">
        <f>-'OddsRatio_working_3-way'!U15/(3*'OddsRatio_working_3-way'!X15^(1/3))*COS(('OddsRatio_working_3-way'!Y15+2*PI())/3)</f>
        <v>-0.30955516241413256</v>
      </c>
      <c r="AH15" s="11">
        <f>-'OddsRatio_working_3-way'!U15/(3*'OddsRatio_working_3-way'!X15^(1/3))*COS(('OddsRatio_working_3-way'!Y15+4*PI())/3)</f>
        <v>-0.21584976624471885</v>
      </c>
      <c r="AI15" s="11">
        <f>'OddsRatio_working_3-way'!U15/(3*'OddsRatio_working_3-way'!X15^(1/3))*SIN(('OddsRatio_working_3-way'!Y15)/3)</f>
        <v>-5.4100835702931484E-2</v>
      </c>
      <c r="AJ15" s="11">
        <f>'OddsRatio_working_3-way'!U15/(3*'OddsRatio_working_3-way'!X15^(1/3))*SIN(('OddsRatio_working_3-way'!Y15+2*PI())/3)</f>
        <v>-0.42796359764065056</v>
      </c>
      <c r="AK15" s="11">
        <f>'OddsRatio_working_3-way'!U15/(3*'OddsRatio_working_3-way'!X15^(1/3))*SIN(('OddsRatio_working_3-way'!Y15+4*PI())/3)</f>
        <v>0.48206443334358201</v>
      </c>
      <c r="AL15" s="11">
        <f>'OddsRatio_working_3-way'!Z15+'OddsRatio_working_3-way'!AF15</f>
        <v>1.0508098573177036</v>
      </c>
      <c r="AM15" s="11">
        <f>'OddsRatio_working_3-way'!AA15+'OddsRatio_working_3-way'!AG15</f>
        <v>-0.61911032482826522</v>
      </c>
      <c r="AN15" s="11">
        <f>'OddsRatio_working_3-way'!AB15+'OddsRatio_working_3-way'!AH15</f>
        <v>-0.43169953248943777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1.0508098573177036</v>
      </c>
      <c r="AS15" s="11">
        <f>IF(('OddsRatio_working_3-way'!X15=0),IF(Q15&gt;0,-Q15^(1/3),(-Q15)^(1/3)),'OddsRatio_working_3-way'!AM15-'OddsRatio_working_3-way'!R15/3)</f>
        <v>-0.61911032482826522</v>
      </c>
      <c r="AT15" s="11">
        <f>IF(('OddsRatio_working_3-way'!X15=0),IF(Q15&gt;0,-Q15^(1/3),(-Q15)^(1/3)),'OddsRatio_working_3-way'!AN15-'OddsRatio_working_3-way'!R15/3)</f>
        <v>-0.43169953248943777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3.36</v>
      </c>
      <c r="B16" s="4">
        <f>IF('True_Odds_Calculator_3-way'!B17="","",'True_Odds_Calculator_3-way'!B17)</f>
        <v>3.15</v>
      </c>
      <c r="C16" s="4">
        <f>IF('True_Odds_Calculator_3-way'!C17="","",'True_Odds_Calculator_3-way'!C17)</f>
        <v>2.39</v>
      </c>
      <c r="D16" s="9">
        <f t="shared" si="13"/>
        <v>0.2871820260056655</v>
      </c>
      <c r="E16" s="9">
        <f t="shared" si="14"/>
        <v>0.30663125330945895</v>
      </c>
      <c r="F16" s="9">
        <f t="shared" si="15"/>
        <v>0.40618672068487566</v>
      </c>
      <c r="G16" s="9">
        <f t="shared" si="16"/>
        <v>1.0517424039567862</v>
      </c>
      <c r="H16" s="9">
        <f t="shared" si="17"/>
        <v>3.4821120733380164</v>
      </c>
      <c r="I16" s="9">
        <f t="shared" si="18"/>
        <v>3.2612461685070899</v>
      </c>
      <c r="J16" s="9">
        <f t="shared" si="19"/>
        <v>2.4619219414999329</v>
      </c>
      <c r="K16" s="11">
        <f t="shared" si="20"/>
        <v>0.29761904761904762</v>
      </c>
      <c r="L16" s="11">
        <f t="shared" si="21"/>
        <v>0.31746031746031744</v>
      </c>
      <c r="M16" s="11">
        <f t="shared" si="22"/>
        <v>0.41841004184100417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-0.27881589641900462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0.23324066958257034</v>
      </c>
      <c r="Q16" s="11">
        <f>2*'OddsRatio_working_3-way'!K16*'OddsRatio_working_3-way'!L16*'OddsRatio_working_3-way'!M16</f>
        <v>7.9064633756803504E-2</v>
      </c>
      <c r="R16" s="11">
        <f t="shared" si="23"/>
        <v>0</v>
      </c>
      <c r="S16" s="11">
        <f t="shared" si="24"/>
        <v>-0.83654007026936583</v>
      </c>
      <c r="T16" s="11">
        <f t="shared" si="25"/>
        <v>-0.28357290517605621</v>
      </c>
      <c r="U16" s="11">
        <f>'OddsRatio_working_3-way'!S16-'OddsRatio_working_3-way'!R16^2/3</f>
        <v>-0.83654007026936583</v>
      </c>
      <c r="V16" s="11">
        <f>'OddsRatio_working_3-way'!S16*'OddsRatio_working_3-way'!R16/3-2*'OddsRatio_working_3-way'!R16^3/27-'OddsRatio_working_3-way'!T16</f>
        <v>0.28357290517605621</v>
      </c>
      <c r="W16" s="11">
        <f>'OddsRatio_working_3-way'!V16^2+4*'OddsRatio_working_3-way'!U16^3/27</f>
        <v>-6.3138365661015439E-3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0.14724760534223477</v>
      </c>
      <c r="Y16" s="11">
        <f>IF('OddsRatio_working_3-way'!W16&gt;=0,IF('OddsRatio_working_3-way'!V16+SQRT('OddsRatio_working_3-way'!W16)&gt;0,0,PI()),ACOS('OddsRatio_working_3-way'!V16/(2*'OddsRatio_working_3-way'!X16)))</f>
        <v>0.27320241160249803</v>
      </c>
      <c r="Z16" s="11">
        <f>'OddsRatio_working_3-way'!X16^(1/3)*COS('OddsRatio_working_3-way'!Y16/3)</f>
        <v>0.52587120197839321</v>
      </c>
      <c r="AA16" s="11">
        <f>'OddsRatio_working_3-way'!X16^(1/3)*COS(('OddsRatio_working_3-way'!Y16+2*PI())/3)</f>
        <v>-0.30452438270604226</v>
      </c>
      <c r="AB16" s="11">
        <f>'OddsRatio_working_3-way'!X16^(1/3)*COS(('OddsRatio_working_3-way'!Y16+4*PI())/3)</f>
        <v>-0.22134681927235114</v>
      </c>
      <c r="AC16" s="11">
        <f>'OddsRatio_working_3-way'!X16^(1/3)*SIN('OddsRatio_working_3-way'!Y16/3)</f>
        <v>4.8022588638978875E-2</v>
      </c>
      <c r="AD16" s="11">
        <f>'OddsRatio_working_3-way'!X16^(1/3)*SIN(('OddsRatio_working_3-way'!Y16+2*PI())/3)</f>
        <v>0.43140652571245675</v>
      </c>
      <c r="AE16" s="11">
        <f>'OddsRatio_working_3-way'!X16^(1/3)*SIN(('OddsRatio_working_3-way'!Y16+4*PI())/3)</f>
        <v>-0.47942911435143548</v>
      </c>
      <c r="AF16" s="11">
        <f>-'OddsRatio_working_3-way'!U16/(3*'OddsRatio_working_3-way'!X16^(1/3))*COS(('OddsRatio_working_3-way'!Y16)/3)</f>
        <v>0.5258712019783931</v>
      </c>
      <c r="AG16" s="11">
        <f>-'OddsRatio_working_3-way'!U16/(3*'OddsRatio_working_3-way'!X16^(1/3))*COS(('OddsRatio_working_3-way'!Y16+2*PI())/3)</f>
        <v>-0.30452438270604221</v>
      </c>
      <c r="AH16" s="11">
        <f>-'OddsRatio_working_3-way'!U16/(3*'OddsRatio_working_3-way'!X16^(1/3))*COS(('OddsRatio_working_3-way'!Y16+4*PI())/3)</f>
        <v>-0.22134681927235109</v>
      </c>
      <c r="AI16" s="11">
        <f>'OddsRatio_working_3-way'!U16/(3*'OddsRatio_working_3-way'!X16^(1/3))*SIN(('OddsRatio_working_3-way'!Y16)/3)</f>
        <v>-4.8022588638978861E-2</v>
      </c>
      <c r="AJ16" s="11">
        <f>'OddsRatio_working_3-way'!U16/(3*'OddsRatio_working_3-way'!X16^(1/3))*SIN(('OddsRatio_working_3-way'!Y16+2*PI())/3)</f>
        <v>-0.43140652571245663</v>
      </c>
      <c r="AK16" s="11">
        <f>'OddsRatio_working_3-way'!U16/(3*'OddsRatio_working_3-way'!X16^(1/3))*SIN(('OddsRatio_working_3-way'!Y16+4*PI())/3)</f>
        <v>0.47942911435143537</v>
      </c>
      <c r="AL16" s="11">
        <f>'OddsRatio_working_3-way'!Z16+'OddsRatio_working_3-way'!AF16</f>
        <v>1.0517424039567862</v>
      </c>
      <c r="AM16" s="11">
        <f>'OddsRatio_working_3-way'!AA16+'OddsRatio_working_3-way'!AG16</f>
        <v>-0.60904876541208441</v>
      </c>
      <c r="AN16" s="11">
        <f>'OddsRatio_working_3-way'!AB16+'OddsRatio_working_3-way'!AH16</f>
        <v>-0.44269363854470223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1.0517424039567862</v>
      </c>
      <c r="AS16" s="11">
        <f>IF(('OddsRatio_working_3-way'!X16=0),IF(Q16&gt;0,-Q16^(1/3),(-Q16)^(1/3)),'OddsRatio_working_3-way'!AM16-'OddsRatio_working_3-way'!R16/3)</f>
        <v>-0.60904876541208441</v>
      </c>
      <c r="AT16" s="11">
        <f>IF(('OddsRatio_working_3-way'!X16=0),IF(Q16&gt;0,-Q16^(1/3),(-Q16)^(1/3)),'OddsRatio_working_3-way'!AN16-'OddsRatio_working_3-way'!R16/3)</f>
        <v>-0.44269363854470223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3.03</v>
      </c>
      <c r="C17" s="4">
        <f>IF('True_Odds_Calculator_3-way'!C18="","",'True_Odds_Calculator_3-way'!C18)</f>
        <v>2.93</v>
      </c>
      <c r="D17" s="9">
        <f t="shared" si="13"/>
        <v>0.35691840726184398</v>
      </c>
      <c r="E17" s="9">
        <f t="shared" si="14"/>
        <v>0.31603113300974078</v>
      </c>
      <c r="F17" s="9">
        <f t="shared" si="15"/>
        <v>0.32705045972841501</v>
      </c>
      <c r="G17" s="9">
        <f t="shared" si="16"/>
        <v>1.0661306471330989</v>
      </c>
      <c r="H17" s="9">
        <f t="shared" si="17"/>
        <v>2.8017607936549371</v>
      </c>
      <c r="I17" s="9">
        <f t="shared" si="18"/>
        <v>3.1642452136801906</v>
      </c>
      <c r="J17" s="9">
        <f t="shared" si="19"/>
        <v>3.057632148966881</v>
      </c>
      <c r="K17" s="11">
        <f t="shared" si="20"/>
        <v>0.37174721189591081</v>
      </c>
      <c r="L17" s="11">
        <f t="shared" si="21"/>
        <v>0.33003300330033003</v>
      </c>
      <c r="M17" s="11">
        <f t="shared" si="22"/>
        <v>0.34129692832764502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-0.27725380985514714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0.23658429890085453</v>
      </c>
      <c r="Q17" s="11">
        <f>2*'OddsRatio_working_3-way'!K17*'OddsRatio_working_3-way'!L17*'OddsRatio_working_3-way'!M17</f>
        <v>8.374665447817857E-2</v>
      </c>
      <c r="R17" s="11">
        <f t="shared" si="23"/>
        <v>0</v>
      </c>
      <c r="S17" s="11">
        <f t="shared" si="24"/>
        <v>-0.85331306727384326</v>
      </c>
      <c r="T17" s="11">
        <f t="shared" si="25"/>
        <v>-0.30205772292879401</v>
      </c>
      <c r="U17" s="11">
        <f>'OddsRatio_working_3-way'!S17-'OddsRatio_working_3-way'!R17^2/3</f>
        <v>-0.85331306727384326</v>
      </c>
      <c r="V17" s="11">
        <f>'OddsRatio_working_3-way'!S17*'OddsRatio_working_3-way'!R17/3-2*'OddsRatio_working_3-way'!R17^3/27-'OddsRatio_working_3-way'!T17</f>
        <v>0.30205772292879401</v>
      </c>
      <c r="W17" s="11">
        <f>'OddsRatio_working_3-way'!V17^2+4*'OddsRatio_working_3-way'!U17^3/27</f>
        <v>-8.106282471158216E-4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0.1516982994532601</v>
      </c>
      <c r="Y17" s="11">
        <f>IF('OddsRatio_working_3-way'!W17&gt;=0,IF('OddsRatio_working_3-way'!V17+SQRT('OddsRatio_working_3-way'!W17)&gt;0,0,PI()),ACOS('OddsRatio_working_3-way'!V17/(2*'OddsRatio_working_3-way'!X17)))</f>
        <v>9.3980912650241333E-2</v>
      </c>
      <c r="Z17" s="11">
        <f>'OddsRatio_working_3-way'!X17^(1/3)*COS('OddsRatio_working_3-way'!Y17/3)</f>
        <v>0.53306532356654934</v>
      </c>
      <c r="AA17" s="11">
        <f>'OddsRatio_working_3-way'!X17^(1/3)*COS(('OddsRatio_working_3-way'!Y17+2*PI())/3)</f>
        <v>-0.28099943152044671</v>
      </c>
      <c r="AB17" s="11">
        <f>'OddsRatio_working_3-way'!X17^(1/3)*COS(('OddsRatio_working_3-way'!Y17+4*PI())/3)</f>
        <v>-0.25206589204610252</v>
      </c>
      <c r="AC17" s="11">
        <f>'OddsRatio_working_3-way'!X17^(1/3)*SIN('OddsRatio_working_3-way'!Y17/3)</f>
        <v>1.6704786804121161E-2</v>
      </c>
      <c r="AD17" s="11">
        <f>'OddsRatio_working_3-way'!X17^(1/3)*SIN(('OddsRatio_working_3-way'!Y17+2*PI())/3)</f>
        <v>0.45329571868314272</v>
      </c>
      <c r="AE17" s="11">
        <f>'OddsRatio_working_3-way'!X17^(1/3)*SIN(('OddsRatio_working_3-way'!Y17+4*PI())/3)</f>
        <v>-0.47000050548726396</v>
      </c>
      <c r="AF17" s="11">
        <f>-'OddsRatio_working_3-way'!U17/(3*'OddsRatio_working_3-way'!X17^(1/3))*COS(('OddsRatio_working_3-way'!Y17)/3)</f>
        <v>0.53306532356654945</v>
      </c>
      <c r="AG17" s="11">
        <f>-'OddsRatio_working_3-way'!U17/(3*'OddsRatio_working_3-way'!X17^(1/3))*COS(('OddsRatio_working_3-way'!Y17+2*PI())/3)</f>
        <v>-0.28099943152044676</v>
      </c>
      <c r="AH17" s="11">
        <f>-'OddsRatio_working_3-way'!U17/(3*'OddsRatio_working_3-way'!X17^(1/3))*COS(('OddsRatio_working_3-way'!Y17+4*PI())/3)</f>
        <v>-0.25206589204610258</v>
      </c>
      <c r="AI17" s="11">
        <f>'OddsRatio_working_3-way'!U17/(3*'OddsRatio_working_3-way'!X17^(1/3))*SIN(('OddsRatio_working_3-way'!Y17)/3)</f>
        <v>-1.6704786804121165E-2</v>
      </c>
      <c r="AJ17" s="11">
        <f>'OddsRatio_working_3-way'!U17/(3*'OddsRatio_working_3-way'!X17^(1/3))*SIN(('OddsRatio_working_3-way'!Y17+2*PI())/3)</f>
        <v>-0.45329571868314283</v>
      </c>
      <c r="AK17" s="11">
        <f>'OddsRatio_working_3-way'!U17/(3*'OddsRatio_working_3-way'!X17^(1/3))*SIN(('OddsRatio_working_3-way'!Y17+4*PI())/3)</f>
        <v>0.47000050548726408</v>
      </c>
      <c r="AL17" s="11">
        <f>'OddsRatio_working_3-way'!Z17+'OddsRatio_working_3-way'!AF17</f>
        <v>1.0661306471330989</v>
      </c>
      <c r="AM17" s="11">
        <f>'OddsRatio_working_3-way'!AA17+'OddsRatio_working_3-way'!AG17</f>
        <v>-0.56199886304089341</v>
      </c>
      <c r="AN17" s="11">
        <f>'OddsRatio_working_3-way'!AB17+'OddsRatio_working_3-way'!AH17</f>
        <v>-0.50413178409220505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1.0661306471330989</v>
      </c>
      <c r="AS17" s="11">
        <f>IF(('OddsRatio_working_3-way'!X17=0),IF(Q17&gt;0,-Q17^(1/3),(-Q17)^(1/3)),'OddsRatio_working_3-way'!AM17-'OddsRatio_working_3-way'!R17/3)</f>
        <v>-0.56199886304089341</v>
      </c>
      <c r="AT17" s="11">
        <f>IF(('OddsRatio_working_3-way'!X17=0),IF(Q17&gt;0,-Q17^(1/3),(-Q17)^(1/3)),'OddsRatio_working_3-way'!AN17-'OddsRatio_working_3-way'!R17/3)</f>
        <v>-0.50413178409220505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3.06</v>
      </c>
      <c r="C18" s="4">
        <f>IF('True_Odds_Calculator_3-way'!C19="","",'True_Odds_Calculator_3-way'!C19)</f>
        <v>3.6</v>
      </c>
      <c r="D18" s="9">
        <f t="shared" si="13"/>
        <v>0.42376674638186046</v>
      </c>
      <c r="E18" s="9">
        <f t="shared" si="14"/>
        <v>0.3119500329039433</v>
      </c>
      <c r="F18" s="9">
        <f t="shared" si="15"/>
        <v>0.2642832207141963</v>
      </c>
      <c r="G18" s="9">
        <f t="shared" si="16"/>
        <v>1.0706998017820113</v>
      </c>
      <c r="H18" s="9">
        <f t="shared" si="17"/>
        <v>2.3597887482631541</v>
      </c>
      <c r="I18" s="9">
        <f t="shared" si="18"/>
        <v>3.2056415916709438</v>
      </c>
      <c r="J18" s="9">
        <f t="shared" si="19"/>
        <v>3.7838194846332285</v>
      </c>
      <c r="K18" s="11">
        <f t="shared" si="20"/>
        <v>0.44052863436123346</v>
      </c>
      <c r="L18" s="11">
        <f t="shared" si="21"/>
        <v>0.32679738562091504</v>
      </c>
      <c r="M18" s="11">
        <f t="shared" si="22"/>
        <v>0.27777777777777779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-0.27201603434651722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0.2371400509951084</v>
      </c>
      <c r="Q18" s="11">
        <f>2*'OddsRatio_working_3-way'!K18*'OddsRatio_working_3-way'!L18*'OddsRatio_working_3-way'!M18</f>
        <v>7.9979781111335052E-2</v>
      </c>
      <c r="R18" s="11">
        <f t="shared" si="23"/>
        <v>0</v>
      </c>
      <c r="S18" s="11">
        <f t="shared" si="24"/>
        <v>-0.87178703110206801</v>
      </c>
      <c r="T18" s="11">
        <f t="shared" si="25"/>
        <v>-0.29402598013560477</v>
      </c>
      <c r="U18" s="11">
        <f>'OddsRatio_working_3-way'!S18-'OddsRatio_working_3-way'!R18^2/3</f>
        <v>-0.87178703110206801</v>
      </c>
      <c r="V18" s="11">
        <f>'OddsRatio_working_3-way'!S18*'OddsRatio_working_3-way'!R18/3-2*'OddsRatio_working_3-way'!R18^3/27-'OddsRatio_working_3-way'!T18</f>
        <v>0.29402598013560477</v>
      </c>
      <c r="W18" s="11">
        <f>'OddsRatio_working_3-way'!V18^2+4*'OddsRatio_working_3-way'!U18^3/27</f>
        <v>-1.1707115925820091E-2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0.1566511992617062</v>
      </c>
      <c r="Y18" s="11">
        <f>IF('OddsRatio_working_3-way'!W18&gt;=0,IF('OddsRatio_working_3-way'!V18+SQRT('OddsRatio_working_3-way'!W18)&gt;0,0,PI()),ACOS('OddsRatio_working_3-way'!V18/(2*'OddsRatio_working_3-way'!X18)))</f>
        <v>0.35261321313268601</v>
      </c>
      <c r="Z18" s="11">
        <f>'OddsRatio_working_3-way'!X18^(1/3)*COS('OddsRatio_working_3-way'!Y18/3)</f>
        <v>0.53534990089100554</v>
      </c>
      <c r="AA18" s="11">
        <f>'OddsRatio_working_3-way'!X18^(1/3)*COS(('OddsRatio_working_3-way'!Y18+2*PI())/3)</f>
        <v>-0.32242091365293807</v>
      </c>
      <c r="AB18" s="11">
        <f>'OddsRatio_working_3-way'!X18^(1/3)*COS(('OddsRatio_working_3-way'!Y18+4*PI())/3)</f>
        <v>-0.21292898723806758</v>
      </c>
      <c r="AC18" s="11">
        <f>'OddsRatio_working_3-way'!X18^(1/3)*SIN('OddsRatio_working_3-way'!Y18/3)</f>
        <v>6.3215193189716315E-2</v>
      </c>
      <c r="AD18" s="11">
        <f>'OddsRatio_working_3-way'!X18^(1/3)*SIN(('OddsRatio_working_3-way'!Y18+2*PI())/3)</f>
        <v>0.43201901749023419</v>
      </c>
      <c r="AE18" s="11">
        <f>'OddsRatio_working_3-way'!X18^(1/3)*SIN(('OddsRatio_working_3-way'!Y18+4*PI())/3)</f>
        <v>-0.49523421067995038</v>
      </c>
      <c r="AF18" s="11">
        <f>-'OddsRatio_working_3-way'!U18/(3*'OddsRatio_working_3-way'!X18^(1/3))*COS(('OddsRatio_working_3-way'!Y18)/3)</f>
        <v>0.53534990089100565</v>
      </c>
      <c r="AG18" s="11">
        <f>-'OddsRatio_working_3-way'!U18/(3*'OddsRatio_working_3-way'!X18^(1/3))*COS(('OddsRatio_working_3-way'!Y18+2*PI())/3)</f>
        <v>-0.32242091365293818</v>
      </c>
      <c r="AH18" s="11">
        <f>-'OddsRatio_working_3-way'!U18/(3*'OddsRatio_working_3-way'!X18^(1/3))*COS(('OddsRatio_working_3-way'!Y18+4*PI())/3)</f>
        <v>-0.21292898723806761</v>
      </c>
      <c r="AI18" s="11">
        <f>'OddsRatio_working_3-way'!U18/(3*'OddsRatio_working_3-way'!X18^(1/3))*SIN(('OddsRatio_working_3-way'!Y18)/3)</f>
        <v>-6.3215193189716329E-2</v>
      </c>
      <c r="AJ18" s="11">
        <f>'OddsRatio_working_3-way'!U18/(3*'OddsRatio_working_3-way'!X18^(1/3))*SIN(('OddsRatio_working_3-way'!Y18+2*PI())/3)</f>
        <v>-0.43201901749023425</v>
      </c>
      <c r="AK18" s="11">
        <f>'OddsRatio_working_3-way'!U18/(3*'OddsRatio_working_3-way'!X18^(1/3))*SIN(('OddsRatio_working_3-way'!Y18+4*PI())/3)</f>
        <v>0.49523421067995049</v>
      </c>
      <c r="AL18" s="11">
        <f>'OddsRatio_working_3-way'!Z18+'OddsRatio_working_3-way'!AF18</f>
        <v>1.0706998017820113</v>
      </c>
      <c r="AM18" s="11">
        <f>'OddsRatio_working_3-way'!AA18+'OddsRatio_working_3-way'!AG18</f>
        <v>-0.64484182730587625</v>
      </c>
      <c r="AN18" s="11">
        <f>'OddsRatio_working_3-way'!AB18+'OddsRatio_working_3-way'!AH18</f>
        <v>-0.42585797447613516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1.0706998017820113</v>
      </c>
      <c r="AS18" s="11">
        <f>IF(('OddsRatio_working_3-way'!X18=0),IF(Q18&gt;0,-Q18^(1/3),(-Q18)^(1/3)),'OddsRatio_working_3-way'!AM18-'OddsRatio_working_3-way'!R18/3)</f>
        <v>-0.64484182730587625</v>
      </c>
      <c r="AT18" s="11">
        <f>IF(('OddsRatio_working_3-way'!X18=0),IF(Q18&gt;0,-Q18^(1/3),(-Q18)^(1/3)),'OddsRatio_working_3-way'!AN18-'OddsRatio_working_3-way'!R18/3)</f>
        <v>-0.42585797447613516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1.33</v>
      </c>
      <c r="B19" s="4">
        <f>IF('True_Odds_Calculator_3-way'!B20="","",'True_Odds_Calculator_3-way'!B20)</f>
        <v>5.18</v>
      </c>
      <c r="C19" s="4">
        <f>IF('True_Odds_Calculator_3-way'!C20="","",'True_Odds_Calculator_3-way'!C20)</f>
        <v>10.51</v>
      </c>
      <c r="D19" s="9">
        <f t="shared" si="13"/>
        <v>0.73387793720272632</v>
      </c>
      <c r="E19" s="9">
        <f t="shared" si="14"/>
        <v>0.17878716470006351</v>
      </c>
      <c r="F19" s="9">
        <f t="shared" si="15"/>
        <v>8.7334898097210012E-2</v>
      </c>
      <c r="G19" s="9">
        <f t="shared" si="16"/>
        <v>1.0988618848508909</v>
      </c>
      <c r="H19" s="9">
        <f t="shared" si="17"/>
        <v>1.3626244220007941</v>
      </c>
      <c r="I19" s="9">
        <f t="shared" si="18"/>
        <v>5.5932426786767246</v>
      </c>
      <c r="J19" s="9">
        <f t="shared" si="19"/>
        <v>11.450176524931972</v>
      </c>
      <c r="K19" s="11">
        <f t="shared" si="20"/>
        <v>0.75187969924812026</v>
      </c>
      <c r="L19" s="11">
        <f t="shared" si="21"/>
        <v>0.19305019305019305</v>
      </c>
      <c r="M19" s="11">
        <f t="shared" si="22"/>
        <v>9.5147478591817325E-2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-0.18117014080042482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0.1936260994944812</v>
      </c>
      <c r="Q19" s="11">
        <f>2*'OddsRatio_working_3-way'!K19*'OddsRatio_working_3-way'!L19*'OddsRatio_working_3-way'!M19</f>
        <v>2.7621412196074353E-2</v>
      </c>
      <c r="R19" s="11">
        <f t="shared" si="23"/>
        <v>0</v>
      </c>
      <c r="S19" s="11">
        <f t="shared" si="24"/>
        <v>-1.0687528233903496</v>
      </c>
      <c r="T19" s="11">
        <f t="shared" si="25"/>
        <v>-0.1524611730942011</v>
      </c>
      <c r="U19" s="11">
        <f>'OddsRatio_working_3-way'!S19-'OddsRatio_working_3-way'!R19^2/3</f>
        <v>-1.0687528233903496</v>
      </c>
      <c r="V19" s="11">
        <f>'OddsRatio_working_3-way'!S19*'OddsRatio_working_3-way'!R19/3-2*'OddsRatio_working_3-way'!R19^3/27-'OddsRatio_working_3-way'!T19</f>
        <v>0.1524611730942011</v>
      </c>
      <c r="W19" s="11">
        <f>'OddsRatio_working_3-way'!V19^2+4*'OddsRatio_working_3-way'!U19^3/27</f>
        <v>-0.15760956307678367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0.21263464697577134</v>
      </c>
      <c r="Y19" s="11">
        <f>IF('OddsRatio_working_3-way'!W19&gt;=0,IF('OddsRatio_working_3-way'!V19+SQRT('OddsRatio_working_3-way'!W19)&gt;0,0,PI()),ACOS('OddsRatio_working_3-way'!V19/(2*'OddsRatio_working_3-way'!X19)))</f>
        <v>1.2041303665735021</v>
      </c>
      <c r="Z19" s="11">
        <f>'OddsRatio_working_3-way'!X19^(1/3)*COS('OddsRatio_working_3-way'!Y19/3)</f>
        <v>0.54943094242544543</v>
      </c>
      <c r="AA19" s="11">
        <f>'OddsRatio_working_3-way'!X19^(1/3)*COS(('OddsRatio_working_3-way'!Y19+2*PI())/3)</f>
        <v>-0.47666208662556531</v>
      </c>
      <c r="AB19" s="11">
        <f>'OddsRatio_working_3-way'!X19^(1/3)*COS(('OddsRatio_working_3-way'!Y19+4*PI())/3)</f>
        <v>-7.2768855799880336E-2</v>
      </c>
      <c r="AC19" s="11">
        <f>'OddsRatio_working_3-way'!X19^(1/3)*SIN('OddsRatio_working_3-way'!Y19/3)</f>
        <v>0.23318786554107704</v>
      </c>
      <c r="AD19" s="11">
        <f>'OddsRatio_working_3-way'!X19^(1/3)*SIN(('OddsRatio_working_3-way'!Y19+2*PI())/3)</f>
        <v>0.35922722099512261</v>
      </c>
      <c r="AE19" s="11">
        <f>'OddsRatio_working_3-way'!X19^(1/3)*SIN(('OddsRatio_working_3-way'!Y19+4*PI())/3)</f>
        <v>-0.59241508653619956</v>
      </c>
      <c r="AF19" s="11">
        <f>-'OddsRatio_working_3-way'!U19/(3*'OddsRatio_working_3-way'!X19^(1/3))*COS(('OddsRatio_working_3-way'!Y19)/3)</f>
        <v>0.54943094242544543</v>
      </c>
      <c r="AG19" s="11">
        <f>-'OddsRatio_working_3-way'!U19/(3*'OddsRatio_working_3-way'!X19^(1/3))*COS(('OddsRatio_working_3-way'!Y19+2*PI())/3)</f>
        <v>-0.47666208662556531</v>
      </c>
      <c r="AH19" s="11">
        <f>-'OddsRatio_working_3-way'!U19/(3*'OddsRatio_working_3-way'!X19^(1/3))*COS(('OddsRatio_working_3-way'!Y19+4*PI())/3)</f>
        <v>-7.2768855799880336E-2</v>
      </c>
      <c r="AI19" s="11">
        <f>'OddsRatio_working_3-way'!U19/(3*'OddsRatio_working_3-way'!X19^(1/3))*SIN(('OddsRatio_working_3-way'!Y19)/3)</f>
        <v>-0.23318786554107704</v>
      </c>
      <c r="AJ19" s="11">
        <f>'OddsRatio_working_3-way'!U19/(3*'OddsRatio_working_3-way'!X19^(1/3))*SIN(('OddsRatio_working_3-way'!Y19+2*PI())/3)</f>
        <v>-0.35922722099512261</v>
      </c>
      <c r="AK19" s="11">
        <f>'OddsRatio_working_3-way'!U19/(3*'OddsRatio_working_3-way'!X19^(1/3))*SIN(('OddsRatio_working_3-way'!Y19+4*PI())/3)</f>
        <v>0.59241508653619956</v>
      </c>
      <c r="AL19" s="11">
        <f>'OddsRatio_working_3-way'!Z19+'OddsRatio_working_3-way'!AF19</f>
        <v>1.0988618848508909</v>
      </c>
      <c r="AM19" s="11">
        <f>'OddsRatio_working_3-way'!AA19+'OddsRatio_working_3-way'!AG19</f>
        <v>-0.95332417325113061</v>
      </c>
      <c r="AN19" s="11">
        <f>'OddsRatio_working_3-way'!AB19+'OddsRatio_working_3-way'!AH19</f>
        <v>-0.14553771159976067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1.0988618848508909</v>
      </c>
      <c r="AS19" s="11">
        <f>IF(('OddsRatio_working_3-way'!X19=0),IF(Q19&gt;0,-Q19^(1/3),(-Q19)^(1/3)),'OddsRatio_working_3-way'!AM19-'OddsRatio_working_3-way'!R19/3)</f>
        <v>-0.95332417325113061</v>
      </c>
      <c r="AT19" s="11">
        <f>IF(('OddsRatio_working_3-way'!X19=0),IF(Q19&gt;0,-Q19^(1/3),(-Q19)^(1/3)),'OddsRatio_working_3-way'!AN19-'OddsRatio_working_3-way'!R19/3)</f>
        <v>-0.14553771159976067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2.15</v>
      </c>
      <c r="B20" s="4">
        <f>IF('True_Odds_Calculator_3-way'!B21="","",'True_Odds_Calculator_3-way'!B21)</f>
        <v>3.21</v>
      </c>
      <c r="C20" s="4">
        <f>IF('True_Odds_Calculator_3-way'!C21="","",'True_Odds_Calculator_3-way'!C21)</f>
        <v>3.88</v>
      </c>
      <c r="D20" s="9">
        <f t="shared" si="13"/>
        <v>0.45197511577152144</v>
      </c>
      <c r="E20" s="9">
        <f t="shared" si="14"/>
        <v>0.3002885597737398</v>
      </c>
      <c r="F20" s="9">
        <f t="shared" si="15"/>
        <v>0.24773632445473889</v>
      </c>
      <c r="G20" s="9">
        <f t="shared" si="16"/>
        <v>1.054357554124461</v>
      </c>
      <c r="H20" s="9">
        <f t="shared" si="17"/>
        <v>2.21251118724313</v>
      </c>
      <c r="I20" s="9">
        <f t="shared" si="18"/>
        <v>3.3301301946150592</v>
      </c>
      <c r="J20" s="9">
        <f t="shared" si="19"/>
        <v>4.0365497558784469</v>
      </c>
      <c r="K20" s="11">
        <f t="shared" si="20"/>
        <v>0.46511627906976744</v>
      </c>
      <c r="L20" s="11">
        <f t="shared" si="21"/>
        <v>0.3115264797507788</v>
      </c>
      <c r="M20" s="11">
        <f t="shared" si="22"/>
        <v>0.25773195876288663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-0.27334263954272608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0.23302867821204259</v>
      </c>
      <c r="Q20" s="11">
        <f>2*'OddsRatio_working_3-way'!K20*'OddsRatio_working_3-way'!L20*'OddsRatio_working_3-way'!M20</f>
        <v>7.4688678914116235E-2</v>
      </c>
      <c r="R20" s="11">
        <f t="shared" si="23"/>
        <v>0</v>
      </c>
      <c r="S20" s="11">
        <f t="shared" si="24"/>
        <v>-0.85251491901108234</v>
      </c>
      <c r="T20" s="11">
        <f t="shared" si="25"/>
        <v>-0.2732419612215008</v>
      </c>
      <c r="U20" s="11">
        <f>'OddsRatio_working_3-way'!S20-'OddsRatio_working_3-way'!R20^2/3</f>
        <v>-0.85251491901108234</v>
      </c>
      <c r="V20" s="11">
        <f>'OddsRatio_working_3-way'!S20*'OddsRatio_working_3-way'!R20/3-2*'OddsRatio_working_3-way'!R20^3/27-'OddsRatio_working_3-way'!T20</f>
        <v>0.2732419612215008</v>
      </c>
      <c r="W20" s="11">
        <f>'OddsRatio_working_3-way'!V20^2+4*'OddsRatio_working_3-way'!U20^3/27</f>
        <v>-1.713027227936674E-2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0.15148551222108575</v>
      </c>
      <c r="Y20" s="11">
        <f>IF('OddsRatio_working_3-way'!W20&gt;=0,IF('OddsRatio_working_3-way'!V20+SQRT('OddsRatio_working_3-way'!W20)&gt;0,0,PI()),ACOS('OddsRatio_working_3-way'!V20/(2*'OddsRatio_working_3-way'!X20)))</f>
        <v>0.44670621970032309</v>
      </c>
      <c r="Z20" s="11">
        <f>'OddsRatio_working_3-way'!X20^(1/3)*COS('OddsRatio_working_3-way'!Y20/3)</f>
        <v>0.52717877706223049</v>
      </c>
      <c r="AA20" s="11">
        <f>'OddsRatio_working_3-way'!X20^(1/3)*COS(('OddsRatio_working_3-way'!Y20+2*PI())/3)</f>
        <v>-0.33207758104740881</v>
      </c>
      <c r="AB20" s="11">
        <f>'OddsRatio_working_3-way'!X20^(1/3)*COS(('OddsRatio_working_3-way'!Y20+4*PI())/3)</f>
        <v>-0.19510119601482176</v>
      </c>
      <c r="AC20" s="11">
        <f>'OddsRatio_working_3-way'!X20^(1/3)*SIN('OddsRatio_working_3-way'!Y20/3)</f>
        <v>7.9083352771186083E-2</v>
      </c>
      <c r="AD20" s="11">
        <f>'OddsRatio_working_3-way'!X20^(1/3)*SIN(('OddsRatio_working_3-way'!Y20+2*PI())/3)</f>
        <v>0.41700853688631168</v>
      </c>
      <c r="AE20" s="11">
        <f>'OddsRatio_working_3-way'!X20^(1/3)*SIN(('OddsRatio_working_3-way'!Y20+4*PI())/3)</f>
        <v>-0.49609188965749773</v>
      </c>
      <c r="AF20" s="11">
        <f>-'OddsRatio_working_3-way'!U20/(3*'OddsRatio_working_3-way'!X20^(1/3))*COS(('OddsRatio_working_3-way'!Y20)/3)</f>
        <v>0.52717877706223049</v>
      </c>
      <c r="AG20" s="11">
        <f>-'OddsRatio_working_3-way'!U20/(3*'OddsRatio_working_3-way'!X20^(1/3))*COS(('OddsRatio_working_3-way'!Y20+2*PI())/3)</f>
        <v>-0.33207758104740881</v>
      </c>
      <c r="AH20" s="11">
        <f>-'OddsRatio_working_3-way'!U20/(3*'OddsRatio_working_3-way'!X20^(1/3))*COS(('OddsRatio_working_3-way'!Y20+4*PI())/3)</f>
        <v>-0.19510119601482176</v>
      </c>
      <c r="AI20" s="11">
        <f>'OddsRatio_working_3-way'!U20/(3*'OddsRatio_working_3-way'!X20^(1/3))*SIN(('OddsRatio_working_3-way'!Y20)/3)</f>
        <v>-7.9083352771186083E-2</v>
      </c>
      <c r="AJ20" s="11">
        <f>'OddsRatio_working_3-way'!U20/(3*'OddsRatio_working_3-way'!X20^(1/3))*SIN(('OddsRatio_working_3-way'!Y20+2*PI())/3)</f>
        <v>-0.41700853688631168</v>
      </c>
      <c r="AK20" s="11">
        <f>'OddsRatio_working_3-way'!U20/(3*'OddsRatio_working_3-way'!X20^(1/3))*SIN(('OddsRatio_working_3-way'!Y20+4*PI())/3)</f>
        <v>0.49609188965749773</v>
      </c>
      <c r="AL20" s="11">
        <f>'OddsRatio_working_3-way'!Z20+'OddsRatio_working_3-way'!AF20</f>
        <v>1.054357554124461</v>
      </c>
      <c r="AM20" s="11">
        <f>'OddsRatio_working_3-way'!AA20+'OddsRatio_working_3-way'!AG20</f>
        <v>-0.66415516209481762</v>
      </c>
      <c r="AN20" s="11">
        <f>'OddsRatio_working_3-way'!AB20+'OddsRatio_working_3-way'!AH20</f>
        <v>-0.39020239202964352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1.054357554124461</v>
      </c>
      <c r="AS20" s="11">
        <f>IF(('OddsRatio_working_3-way'!X20=0),IF(Q20&gt;0,-Q20^(1/3),(-Q20)^(1/3)),'OddsRatio_working_3-way'!AM20-'OddsRatio_working_3-way'!R20/3)</f>
        <v>-0.66415516209481762</v>
      </c>
      <c r="AT20" s="11">
        <f>IF(('OddsRatio_working_3-way'!X20=0),IF(Q20&gt;0,-Q20^(1/3),(-Q20)^(1/3)),'OddsRatio_working_3-way'!AN20-'OddsRatio_working_3-way'!R20/3)</f>
        <v>-0.39020239202964352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1.62</v>
      </c>
      <c r="B21" s="4">
        <f>IF('True_Odds_Calculator_3-way'!B22="","",'True_Odds_Calculator_3-way'!B22)</f>
        <v>3.8</v>
      </c>
      <c r="C21" s="4">
        <f>IF('True_Odds_Calculator_3-way'!C22="","",'True_Odds_Calculator_3-way'!C22)</f>
        <v>6.43</v>
      </c>
      <c r="D21" s="9">
        <f t="shared" si="13"/>
        <v>0.60192862366565314</v>
      </c>
      <c r="E21" s="9">
        <f t="shared" si="14"/>
        <v>0.25083804964213047</v>
      </c>
      <c r="F21" s="9">
        <f t="shared" si="15"/>
        <v>0.14723332669221631</v>
      </c>
      <c r="G21" s="9">
        <f t="shared" si="16"/>
        <v>1.0666557158901866</v>
      </c>
      <c r="H21" s="9">
        <f t="shared" si="17"/>
        <v>1.6613265438519158</v>
      </c>
      <c r="I21" s="9">
        <f t="shared" si="18"/>
        <v>3.9866360044925222</v>
      </c>
      <c r="J21" s="9">
        <f t="shared" si="19"/>
        <v>6.7919405372837121</v>
      </c>
      <c r="K21" s="11">
        <f t="shared" si="20"/>
        <v>0.61728395061728392</v>
      </c>
      <c r="L21" s="11">
        <f t="shared" si="21"/>
        <v>0.26315789473684209</v>
      </c>
      <c r="M21" s="11">
        <f t="shared" si="22"/>
        <v>0.15552099533437014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-0.2381441767543101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0.22358037828284205</v>
      </c>
      <c r="Q21" s="11">
        <f>2*'OddsRatio_working_3-way'!K21*'OddsRatio_working_3-way'!L21*'OddsRatio_working_3-way'!M21</f>
        <v>5.0526639159964304E-2</v>
      </c>
      <c r="R21" s="11">
        <f t="shared" si="23"/>
        <v>0</v>
      </c>
      <c r="S21" s="11">
        <f t="shared" si="24"/>
        <v>-0.93884461644219286</v>
      </c>
      <c r="T21" s="11">
        <f t="shared" si="25"/>
        <v>-0.21216827490219048</v>
      </c>
      <c r="U21" s="11">
        <f>'OddsRatio_working_3-way'!S21-'OddsRatio_working_3-way'!R21^2/3</f>
        <v>-0.93884461644219286</v>
      </c>
      <c r="V21" s="11">
        <f>'OddsRatio_working_3-way'!S21*'OddsRatio_working_3-way'!R21/3-2*'OddsRatio_working_3-way'!R21^3/27-'OddsRatio_working_3-way'!T21</f>
        <v>0.21216827490219048</v>
      </c>
      <c r="W21" s="11">
        <f>'OddsRatio_working_3-way'!V21^2+4*'OddsRatio_working_3-way'!U21^3/27</f>
        <v>-7.7580930113490376E-2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0.17506877719089564</v>
      </c>
      <c r="Y21" s="11">
        <f>IF('OddsRatio_working_3-way'!W21&gt;=0,IF('OddsRatio_working_3-way'!V21+SQRT('OddsRatio_working_3-way'!W21)&gt;0,0,PI()),ACOS('OddsRatio_working_3-way'!V21/(2*'OddsRatio_working_3-way'!X21)))</f>
        <v>0.91982808632056223</v>
      </c>
      <c r="Z21" s="11">
        <f>'OddsRatio_working_3-way'!X21^(1/3)*COS('OddsRatio_working_3-way'!Y21/3)</f>
        <v>0.53332785794509341</v>
      </c>
      <c r="AA21" s="11">
        <f>'OddsRatio_working_3-way'!X21^(1/3)*COS(('OddsRatio_working_3-way'!Y21+2*PI())/3)</f>
        <v>-0.41289046919463496</v>
      </c>
      <c r="AB21" s="11">
        <f>'OddsRatio_working_3-way'!X21^(1/3)*COS(('OddsRatio_working_3-way'!Y21+4*PI())/3)</f>
        <v>-0.1204373887504583</v>
      </c>
      <c r="AC21" s="11">
        <f>'OddsRatio_working_3-way'!X21^(1/3)*SIN('OddsRatio_working_3-way'!Y21/3)</f>
        <v>0.16884786471978067</v>
      </c>
      <c r="AD21" s="11">
        <f>'OddsRatio_working_3-way'!X21^(1/3)*SIN(('OddsRatio_working_3-way'!Y21+2*PI())/3)</f>
        <v>0.37745154116649893</v>
      </c>
      <c r="AE21" s="11">
        <f>'OddsRatio_working_3-way'!X21^(1/3)*SIN(('OddsRatio_working_3-way'!Y21+4*PI())/3)</f>
        <v>-0.54629940588627957</v>
      </c>
      <c r="AF21" s="11">
        <f>-'OddsRatio_working_3-way'!U21/(3*'OddsRatio_working_3-way'!X21^(1/3))*COS(('OddsRatio_working_3-way'!Y21)/3)</f>
        <v>0.53332785794509319</v>
      </c>
      <c r="AG21" s="11">
        <f>-'OddsRatio_working_3-way'!U21/(3*'OddsRatio_working_3-way'!X21^(1/3))*COS(('OddsRatio_working_3-way'!Y21+2*PI())/3)</f>
        <v>-0.41289046919463479</v>
      </c>
      <c r="AH21" s="11">
        <f>-'OddsRatio_working_3-way'!U21/(3*'OddsRatio_working_3-way'!X21^(1/3))*COS(('OddsRatio_working_3-way'!Y21+4*PI())/3)</f>
        <v>-0.12043738875045826</v>
      </c>
      <c r="AI21" s="11">
        <f>'OddsRatio_working_3-way'!U21/(3*'OddsRatio_working_3-way'!X21^(1/3))*SIN(('OddsRatio_working_3-way'!Y21)/3)</f>
        <v>-0.16884786471978061</v>
      </c>
      <c r="AJ21" s="11">
        <f>'OddsRatio_working_3-way'!U21/(3*'OddsRatio_working_3-way'!X21^(1/3))*SIN(('OddsRatio_working_3-way'!Y21+2*PI())/3)</f>
        <v>-0.37745154116649876</v>
      </c>
      <c r="AK21" s="11">
        <f>'OddsRatio_working_3-way'!U21/(3*'OddsRatio_working_3-way'!X21^(1/3))*SIN(('OddsRatio_working_3-way'!Y21+4*PI())/3)</f>
        <v>0.54629940588627934</v>
      </c>
      <c r="AL21" s="11">
        <f>'OddsRatio_working_3-way'!Z21+'OddsRatio_working_3-way'!AF21</f>
        <v>1.0666557158901866</v>
      </c>
      <c r="AM21" s="11">
        <f>'OddsRatio_working_3-way'!AA21+'OddsRatio_working_3-way'!AG21</f>
        <v>-0.8257809383892698</v>
      </c>
      <c r="AN21" s="11">
        <f>'OddsRatio_working_3-way'!AB21+'OddsRatio_working_3-way'!AH21</f>
        <v>-0.24087477750091657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1.0666557158901866</v>
      </c>
      <c r="AS21" s="11">
        <f>IF(('OddsRatio_working_3-way'!X21=0),IF(Q21&gt;0,-Q21^(1/3),(-Q21)^(1/3)),'OddsRatio_working_3-way'!AM21-'OddsRatio_working_3-way'!R21/3)</f>
        <v>-0.8257809383892698</v>
      </c>
      <c r="AT21" s="11">
        <f>IF(('OddsRatio_working_3-way'!X21=0),IF(Q21&gt;0,-Q21^(1/3),(-Q21)^(1/3)),'OddsRatio_working_3-way'!AN21-'OddsRatio_working_3-way'!R21/3)</f>
        <v>-0.24087477750091657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1.78</v>
      </c>
      <c r="B22" s="4">
        <f>IF('True_Odds_Calculator_3-way'!B23="","",'True_Odds_Calculator_3-way'!B23)</f>
        <v>3.71</v>
      </c>
      <c r="C22" s="4">
        <f>IF('True_Odds_Calculator_3-way'!C23="","",'True_Odds_Calculator_3-way'!C23)</f>
        <v>4.91</v>
      </c>
      <c r="D22" s="9">
        <f t="shared" si="13"/>
        <v>0.54740183999000158</v>
      </c>
      <c r="E22" s="9">
        <f t="shared" si="14"/>
        <v>0.2582217745342863</v>
      </c>
      <c r="F22" s="9">
        <f t="shared" si="15"/>
        <v>0.1943763854757122</v>
      </c>
      <c r="G22" s="9">
        <f t="shared" si="16"/>
        <v>1.0600147988276185</v>
      </c>
      <c r="H22" s="9">
        <f t="shared" si="17"/>
        <v>1.8268115430855425</v>
      </c>
      <c r="I22" s="9">
        <f t="shared" si="18"/>
        <v>3.8726401048228469</v>
      </c>
      <c r="J22" s="9">
        <f t="shared" si="19"/>
        <v>5.1446578634159881</v>
      </c>
      <c r="K22" s="11">
        <f t="shared" si="20"/>
        <v>0.5617977528089888</v>
      </c>
      <c r="L22" s="11">
        <f t="shared" si="21"/>
        <v>0.26954177897574122</v>
      </c>
      <c r="M22" s="11">
        <f t="shared" si="22"/>
        <v>0.20366598778004072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-0.25489730685825585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0.2282213739925954</v>
      </c>
      <c r="Q22" s="11">
        <f>2*'OddsRatio_working_3-way'!K22*'OddsRatio_working_3-way'!L22*'OddsRatio_working_3-way'!M22</f>
        <v>6.1681452430431175E-2</v>
      </c>
      <c r="R22" s="11">
        <f t="shared" si="23"/>
        <v>0</v>
      </c>
      <c r="S22" s="11">
        <f t="shared" si="24"/>
        <v>-0.89534635263724272</v>
      </c>
      <c r="T22" s="11">
        <f t="shared" si="25"/>
        <v>-0.24198550071276823</v>
      </c>
      <c r="U22" s="11">
        <f>'OddsRatio_working_3-way'!S22-'OddsRatio_working_3-way'!R22^2/3</f>
        <v>-0.89534635263724272</v>
      </c>
      <c r="V22" s="11">
        <f>'OddsRatio_working_3-way'!S22*'OddsRatio_working_3-way'!R22/3-2*'OddsRatio_working_3-way'!R22^3/27-'OddsRatio_working_3-way'!T22</f>
        <v>0.24198550071276823</v>
      </c>
      <c r="W22" s="11">
        <f>'OddsRatio_working_3-way'!V22^2+4*'OddsRatio_working_3-way'!U22^3/27</f>
        <v>-4.7776352037130335E-2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0.16304396231717649</v>
      </c>
      <c r="Y22" s="11">
        <f>IF('OddsRatio_working_3-way'!W22&gt;=0,IF('OddsRatio_working_3-way'!V22+SQRT('OddsRatio_working_3-way'!W22)&gt;0,0,PI()),ACOS('OddsRatio_working_3-way'!V22/(2*'OddsRatio_working_3-way'!X22)))</f>
        <v>0.73461829520477007</v>
      </c>
      <c r="Z22" s="11">
        <f>'OddsRatio_working_3-way'!X22^(1/3)*COS('OddsRatio_working_3-way'!Y22/3)</f>
        <v>0.53000739941380937</v>
      </c>
      <c r="AA22" s="11">
        <f>'OddsRatio_working_3-way'!X22^(1/3)*COS(('OddsRatio_working_3-way'!Y22+2*PI())/3)</f>
        <v>-0.37970202395041197</v>
      </c>
      <c r="AB22" s="11">
        <f>'OddsRatio_working_3-way'!X22^(1/3)*COS(('OddsRatio_working_3-way'!Y22+4*PI())/3)</f>
        <v>-0.15030537546339756</v>
      </c>
      <c r="AC22" s="11">
        <f>'OddsRatio_working_3-way'!X22^(1/3)*SIN('OddsRatio_working_3-way'!Y22/3)</f>
        <v>0.13244221675517592</v>
      </c>
      <c r="AD22" s="11">
        <f>'OddsRatio_working_3-way'!X22^(1/3)*SIN(('OddsRatio_working_3-way'!Y22+2*PI())/3)</f>
        <v>0.39277876370849663</v>
      </c>
      <c r="AE22" s="11">
        <f>'OddsRatio_working_3-way'!X22^(1/3)*SIN(('OddsRatio_working_3-way'!Y22+4*PI())/3)</f>
        <v>-0.52522098046367238</v>
      </c>
      <c r="AF22" s="11">
        <f>-'OddsRatio_working_3-way'!U22/(3*'OddsRatio_working_3-way'!X22^(1/3))*COS(('OddsRatio_working_3-way'!Y22)/3)</f>
        <v>0.53000739941380925</v>
      </c>
      <c r="AG22" s="11">
        <f>-'OddsRatio_working_3-way'!U22/(3*'OddsRatio_working_3-way'!X22^(1/3))*COS(('OddsRatio_working_3-way'!Y22+2*PI())/3)</f>
        <v>-0.37970202395041192</v>
      </c>
      <c r="AH22" s="11">
        <f>-'OddsRatio_working_3-way'!U22/(3*'OddsRatio_working_3-way'!X22^(1/3))*COS(('OddsRatio_working_3-way'!Y22+4*PI())/3)</f>
        <v>-0.15030537546339753</v>
      </c>
      <c r="AI22" s="11">
        <f>'OddsRatio_working_3-way'!U22/(3*'OddsRatio_working_3-way'!X22^(1/3))*SIN(('OddsRatio_working_3-way'!Y22)/3)</f>
        <v>-0.1324422167551759</v>
      </c>
      <c r="AJ22" s="11">
        <f>'OddsRatio_working_3-way'!U22/(3*'OddsRatio_working_3-way'!X22^(1/3))*SIN(('OddsRatio_working_3-way'!Y22+2*PI())/3)</f>
        <v>-0.39277876370849657</v>
      </c>
      <c r="AK22" s="11">
        <f>'OddsRatio_working_3-way'!U22/(3*'OddsRatio_working_3-way'!X22^(1/3))*SIN(('OddsRatio_working_3-way'!Y22+4*PI())/3)</f>
        <v>0.52522098046367227</v>
      </c>
      <c r="AL22" s="11">
        <f>'OddsRatio_working_3-way'!Z22+'OddsRatio_working_3-way'!AF22</f>
        <v>1.0600147988276185</v>
      </c>
      <c r="AM22" s="11">
        <f>'OddsRatio_working_3-way'!AA22+'OddsRatio_working_3-way'!AG22</f>
        <v>-0.75940404790082394</v>
      </c>
      <c r="AN22" s="11">
        <f>'OddsRatio_working_3-way'!AB22+'OddsRatio_working_3-way'!AH22</f>
        <v>-0.30061075092679512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1.0600147988276185</v>
      </c>
      <c r="AS22" s="11">
        <f>IF(('OddsRatio_working_3-way'!X22=0),IF(Q22&gt;0,-Q22^(1/3),(-Q22)^(1/3)),'OddsRatio_working_3-way'!AM22-'OddsRatio_working_3-way'!R22/3)</f>
        <v>-0.75940404790082394</v>
      </c>
      <c r="AT22" s="11">
        <f>IF(('OddsRatio_working_3-way'!X22=0),IF(Q22&gt;0,-Q22^(1/3),(-Q22)^(1/3)),'OddsRatio_working_3-way'!AN22-'OddsRatio_working_3-way'!R22/3)</f>
        <v>-0.30061075092679512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4.66</v>
      </c>
      <c r="B23" s="4">
        <f>IF('True_Odds_Calculator_3-way'!B24="","",'True_Odds_Calculator_3-way'!B24)</f>
        <v>3.4</v>
      </c>
      <c r="C23" s="4">
        <f>IF('True_Odds_Calculator_3-way'!C24="","",'True_Odds_Calculator_3-way'!C24)</f>
        <v>1.9</v>
      </c>
      <c r="D23" s="9">
        <f t="shared" si="13"/>
        <v>0.20523343485907289</v>
      </c>
      <c r="E23" s="9">
        <f t="shared" si="14"/>
        <v>0.28253818952470156</v>
      </c>
      <c r="F23" s="9">
        <f t="shared" si="15"/>
        <v>0.51222837561622558</v>
      </c>
      <c r="G23" s="9">
        <f t="shared" si="16"/>
        <v>1.0580602273068598</v>
      </c>
      <c r="H23" s="9">
        <f t="shared" si="17"/>
        <v>4.8725004319431058</v>
      </c>
      <c r="I23" s="9">
        <f t="shared" si="18"/>
        <v>3.5393445455364634</v>
      </c>
      <c r="J23" s="9">
        <f t="shared" si="19"/>
        <v>1.9522542045761737</v>
      </c>
      <c r="K23" s="11">
        <f t="shared" si="20"/>
        <v>0.21459227467811159</v>
      </c>
      <c r="L23" s="11">
        <f t="shared" si="21"/>
        <v>0.29411764705882354</v>
      </c>
      <c r="M23" s="11">
        <f t="shared" si="22"/>
        <v>0.52631578947368418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-0.26261310939555393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0.23120158386372394</v>
      </c>
      <c r="Q23" s="11">
        <f>2*'OddsRatio_working_3-way'!K23*'OddsRatio_working_3-way'!L23*'OddsRatio_working_3-way'!M23</f>
        <v>6.6437236742449404E-2</v>
      </c>
      <c r="R23" s="11">
        <f t="shared" si="23"/>
        <v>0</v>
      </c>
      <c r="S23" s="11">
        <f t="shared" si="24"/>
        <v>-0.88038858530661834</v>
      </c>
      <c r="T23" s="11">
        <f t="shared" si="25"/>
        <v>-0.25298522566282133</v>
      </c>
      <c r="U23" s="11">
        <f>'OddsRatio_working_3-way'!S23-'OddsRatio_working_3-way'!R23^2/3</f>
        <v>-0.88038858530661834</v>
      </c>
      <c r="V23" s="11">
        <f>'OddsRatio_working_3-way'!S23*'OddsRatio_working_3-way'!R23/3-2*'OddsRatio_working_3-way'!R23^3/27-'OddsRatio_working_3-way'!T23</f>
        <v>0.25298522566282133</v>
      </c>
      <c r="W23" s="11">
        <f>'OddsRatio_working_3-way'!V23^2+4*'OddsRatio_working_3-way'!U23^3/27</f>
        <v>-3.7091091904354861E-2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0.15897532537159934</v>
      </c>
      <c r="Y23" s="11">
        <f>IF('OddsRatio_working_3-way'!W23&gt;=0,IF('OddsRatio_working_3-way'!V23+SQRT('OddsRatio_working_3-way'!W23)&gt;0,0,PI()),ACOS('OddsRatio_working_3-way'!V23/(2*'OddsRatio_working_3-way'!X23)))</f>
        <v>0.65067601446522227</v>
      </c>
      <c r="Z23" s="11">
        <f>'OddsRatio_working_3-way'!X23^(1/3)*COS('OddsRatio_working_3-way'!Y23/3)</f>
        <v>0.52903011365342989</v>
      </c>
      <c r="AA23" s="11">
        <f>'OddsRatio_working_3-way'!X23^(1/3)*COS(('OddsRatio_working_3-way'!Y23+2*PI())/3)</f>
        <v>-0.36547297114022409</v>
      </c>
      <c r="AB23" s="11">
        <f>'OddsRatio_working_3-way'!X23^(1/3)*COS(('OddsRatio_working_3-way'!Y23+4*PI())/3)</f>
        <v>-0.16355714251320605</v>
      </c>
      <c r="AC23" s="11">
        <f>'OddsRatio_working_3-way'!X23^(1/3)*SIN('OddsRatio_working_3-way'!Y23/3)</f>
        <v>0.11657615801145532</v>
      </c>
      <c r="AD23" s="11">
        <f>'OddsRatio_working_3-way'!X23^(1/3)*SIN(('OddsRatio_working_3-way'!Y23+2*PI())/3)</f>
        <v>0.39986543878511155</v>
      </c>
      <c r="AE23" s="11">
        <f>'OddsRatio_working_3-way'!X23^(1/3)*SIN(('OddsRatio_working_3-way'!Y23+4*PI())/3)</f>
        <v>-0.51644159679656676</v>
      </c>
      <c r="AF23" s="11">
        <f>-'OddsRatio_working_3-way'!U23/(3*'OddsRatio_working_3-way'!X23^(1/3))*COS(('OddsRatio_working_3-way'!Y23)/3)</f>
        <v>0.52903011365342989</v>
      </c>
      <c r="AG23" s="11">
        <f>-'OddsRatio_working_3-way'!U23/(3*'OddsRatio_working_3-way'!X23^(1/3))*COS(('OddsRatio_working_3-way'!Y23+2*PI())/3)</f>
        <v>-0.36547297114022409</v>
      </c>
      <c r="AH23" s="11">
        <f>-'OddsRatio_working_3-way'!U23/(3*'OddsRatio_working_3-way'!X23^(1/3))*COS(('OddsRatio_working_3-way'!Y23+4*PI())/3)</f>
        <v>-0.16355714251320605</v>
      </c>
      <c r="AI23" s="11">
        <f>'OddsRatio_working_3-way'!U23/(3*'OddsRatio_working_3-way'!X23^(1/3))*SIN(('OddsRatio_working_3-way'!Y23)/3)</f>
        <v>-0.11657615801145532</v>
      </c>
      <c r="AJ23" s="11">
        <f>'OddsRatio_working_3-way'!U23/(3*'OddsRatio_working_3-way'!X23^(1/3))*SIN(('OddsRatio_working_3-way'!Y23+2*PI())/3)</f>
        <v>-0.39986543878511155</v>
      </c>
      <c r="AK23" s="11">
        <f>'OddsRatio_working_3-way'!U23/(3*'OddsRatio_working_3-way'!X23^(1/3))*SIN(('OddsRatio_working_3-way'!Y23+4*PI())/3)</f>
        <v>0.51644159679656676</v>
      </c>
      <c r="AL23" s="11">
        <f>'OddsRatio_working_3-way'!Z23+'OddsRatio_working_3-way'!AF23</f>
        <v>1.0580602273068598</v>
      </c>
      <c r="AM23" s="11">
        <f>'OddsRatio_working_3-way'!AA23+'OddsRatio_working_3-way'!AG23</f>
        <v>-0.73094594228044818</v>
      </c>
      <c r="AN23" s="11">
        <f>'OddsRatio_working_3-way'!AB23+'OddsRatio_working_3-way'!AH23</f>
        <v>-0.3271142850264121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1.0580602273068598</v>
      </c>
      <c r="AS23" s="11">
        <f>IF(('OddsRatio_working_3-way'!X23=0),IF(Q23&gt;0,-Q23^(1/3),(-Q23)^(1/3)),'OddsRatio_working_3-way'!AM23-'OddsRatio_working_3-way'!R23/3)</f>
        <v>-0.73094594228044818</v>
      </c>
      <c r="AT23" s="11">
        <f>IF(('OddsRatio_working_3-way'!X23=0),IF(Q23&gt;0,-Q23^(1/3),(-Q23)^(1/3)),'OddsRatio_working_3-way'!AN23-'OddsRatio_working_3-way'!R23/3)</f>
        <v>-0.3271142850264121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2.2000000000000002</v>
      </c>
      <c r="B24" s="4">
        <f>IF('True_Odds_Calculator_3-way'!B25="","",'True_Odds_Calculator_3-way'!B25)</f>
        <v>3.43</v>
      </c>
      <c r="C24" s="4">
        <f>IF('True_Odds_Calculator_3-way'!C25="","",'True_Odds_Calculator_3-way'!C25)</f>
        <v>3.55</v>
      </c>
      <c r="D24" s="9">
        <f t="shared" si="13"/>
        <v>0.44401245828231223</v>
      </c>
      <c r="E24" s="9">
        <f t="shared" si="14"/>
        <v>0.28283079811318546</v>
      </c>
      <c r="F24" s="9">
        <f t="shared" si="15"/>
        <v>0.27315674360450198</v>
      </c>
      <c r="G24" s="9">
        <f t="shared" si="16"/>
        <v>1.0434908813680543</v>
      </c>
      <c r="H24" s="9">
        <f t="shared" si="17"/>
        <v>2.2521890576416652</v>
      </c>
      <c r="I24" s="9">
        <f t="shared" si="18"/>
        <v>3.5356828417243729</v>
      </c>
      <c r="J24" s="9">
        <f t="shared" si="19"/>
        <v>3.6609017474885386</v>
      </c>
      <c r="K24" s="11">
        <f t="shared" si="20"/>
        <v>0.45454545454545453</v>
      </c>
      <c r="L24" s="11">
        <f t="shared" si="21"/>
        <v>0.29154518950437314</v>
      </c>
      <c r="M24" s="11">
        <f t="shared" si="22"/>
        <v>0.28169014084507044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-0.2775764046244068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0.23069772997913271</v>
      </c>
      <c r="Q24" s="11">
        <f>2*'OddsRatio_working_3-way'!K24*'OddsRatio_working_3-way'!L24*'OddsRatio_working_3-way'!M24</f>
        <v>7.465945954017239E-2</v>
      </c>
      <c r="R24" s="11">
        <f t="shared" si="23"/>
        <v>0</v>
      </c>
      <c r="S24" s="11">
        <f t="shared" si="24"/>
        <v>-0.83111433873961149</v>
      </c>
      <c r="T24" s="11">
        <f t="shared" si="25"/>
        <v>-0.26896904166330465</v>
      </c>
      <c r="U24" s="11">
        <f>'OddsRatio_working_3-way'!S24-'OddsRatio_working_3-way'!R24^2/3</f>
        <v>-0.83111433873961149</v>
      </c>
      <c r="V24" s="11">
        <f>'OddsRatio_working_3-way'!S24*'OddsRatio_working_3-way'!R24/3-2*'OddsRatio_working_3-way'!R24^3/27-'OddsRatio_working_3-way'!T24</f>
        <v>0.26896904166330465</v>
      </c>
      <c r="W24" s="11">
        <f>'OddsRatio_working_3-way'!V24^2+4*'OddsRatio_working_3-way'!U24^3/27</f>
        <v>-1.2706483843974492E-2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0.14581737655133131</v>
      </c>
      <c r="Y24" s="11">
        <f>IF('OddsRatio_working_3-way'!W24&gt;=0,IF('OddsRatio_working_3-way'!V24+SQRT('OddsRatio_working_3-way'!W24)&gt;0,0,PI()),ACOS('OddsRatio_working_3-way'!V24/(2*'OddsRatio_working_3-way'!X24)))</f>
        <v>0.39685673888197281</v>
      </c>
      <c r="Z24" s="11">
        <f>'OddsRatio_working_3-way'!X24^(1/3)*COS('OddsRatio_working_3-way'!Y24/3)</f>
        <v>0.52174544068402717</v>
      </c>
      <c r="AA24" s="11">
        <f>'OddsRatio_working_3-way'!X24^(1/3)*COS(('OddsRatio_working_3-way'!Y24+2*PI())/3)</f>
        <v>-0.32099639312549899</v>
      </c>
      <c r="AB24" s="11">
        <f>'OddsRatio_working_3-way'!X24^(1/3)*COS(('OddsRatio_working_3-way'!Y24+4*PI())/3)</f>
        <v>-0.20074904755852824</v>
      </c>
      <c r="AC24" s="11">
        <f>'OddsRatio_working_3-way'!X24^(1/3)*SIN('OddsRatio_working_3-way'!Y24/3)</f>
        <v>6.9424837332428699E-2</v>
      </c>
      <c r="AD24" s="11">
        <f>'OddsRatio_working_3-way'!X24^(1/3)*SIN(('OddsRatio_working_3-way'!Y24+2*PI())/3)</f>
        <v>0.41713238727486018</v>
      </c>
      <c r="AE24" s="11">
        <f>'OddsRatio_working_3-way'!X24^(1/3)*SIN(('OddsRatio_working_3-way'!Y24+4*PI())/3)</f>
        <v>-0.48655722460728879</v>
      </c>
      <c r="AF24" s="11">
        <f>-'OddsRatio_working_3-way'!U24/(3*'OddsRatio_working_3-way'!X24^(1/3))*COS(('OddsRatio_working_3-way'!Y24)/3)</f>
        <v>0.52174544068402706</v>
      </c>
      <c r="AG24" s="11">
        <f>-'OddsRatio_working_3-way'!U24/(3*'OddsRatio_working_3-way'!X24^(1/3))*COS(('OddsRatio_working_3-way'!Y24+2*PI())/3)</f>
        <v>-0.32099639312549894</v>
      </c>
      <c r="AH24" s="11">
        <f>-'OddsRatio_working_3-way'!U24/(3*'OddsRatio_working_3-way'!X24^(1/3))*COS(('OddsRatio_working_3-way'!Y24+4*PI())/3)</f>
        <v>-0.20074904755852818</v>
      </c>
      <c r="AI24" s="11">
        <f>'OddsRatio_working_3-way'!U24/(3*'OddsRatio_working_3-way'!X24^(1/3))*SIN(('OddsRatio_working_3-way'!Y24)/3)</f>
        <v>-6.9424837332428685E-2</v>
      </c>
      <c r="AJ24" s="11">
        <f>'OddsRatio_working_3-way'!U24/(3*'OddsRatio_working_3-way'!X24^(1/3))*SIN(('OddsRatio_working_3-way'!Y24+2*PI())/3)</f>
        <v>-0.41713238727486007</v>
      </c>
      <c r="AK24" s="11">
        <f>'OddsRatio_working_3-way'!U24/(3*'OddsRatio_working_3-way'!X24^(1/3))*SIN(('OddsRatio_working_3-way'!Y24+4*PI())/3)</f>
        <v>0.48655722460728867</v>
      </c>
      <c r="AL24" s="11">
        <f>'OddsRatio_working_3-way'!Z24+'OddsRatio_working_3-way'!AF24</f>
        <v>1.0434908813680543</v>
      </c>
      <c r="AM24" s="11">
        <f>'OddsRatio_working_3-way'!AA24+'OddsRatio_working_3-way'!AG24</f>
        <v>-0.64199278625099798</v>
      </c>
      <c r="AN24" s="11">
        <f>'OddsRatio_working_3-way'!AB24+'OddsRatio_working_3-way'!AH24</f>
        <v>-0.40149809511705642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1.0434908813680543</v>
      </c>
      <c r="AS24" s="11">
        <f>IF(('OddsRatio_working_3-way'!X24=0),IF(Q24&gt;0,-Q24^(1/3),(-Q24)^(1/3)),'OddsRatio_working_3-way'!AM24-'OddsRatio_working_3-way'!R24/3)</f>
        <v>-0.64199278625099798</v>
      </c>
      <c r="AT24" s="11">
        <f>IF(('OddsRatio_working_3-way'!X24=0),IF(Q24&gt;0,-Q24^(1/3),(-Q24)^(1/3)),'OddsRatio_working_3-way'!AN24-'OddsRatio_working_3-way'!R24/3)</f>
        <v>-0.40149809511705642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</v>
      </c>
      <c r="B25" s="4">
        <f>IF('True_Odds_Calculator_3-way'!B26="","",'True_Odds_Calculator_3-way'!B26)</f>
        <v>4.1900000000000004</v>
      </c>
      <c r="C25" s="4">
        <f>IF('True_Odds_Calculator_3-way'!C26="","",'True_Odds_Calculator_3-way'!C26)</f>
        <v>6.99</v>
      </c>
      <c r="D25" s="9">
        <f t="shared" si="13"/>
        <v>0.64573349322237961</v>
      </c>
      <c r="E25" s="9">
        <f t="shared" si="14"/>
        <v>0.22221051545489132</v>
      </c>
      <c r="F25" s="9">
        <f t="shared" si="15"/>
        <v>0.13205599132272927</v>
      </c>
      <c r="G25" s="9">
        <f t="shared" si="16"/>
        <v>1.097253001419324</v>
      </c>
      <c r="H25" s="9">
        <f t="shared" si="17"/>
        <v>1.548626500709662</v>
      </c>
      <c r="I25" s="9">
        <f t="shared" si="18"/>
        <v>4.5002370745276448</v>
      </c>
      <c r="J25" s="9">
        <f t="shared" si="19"/>
        <v>7.572545478501751</v>
      </c>
      <c r="K25" s="11">
        <f t="shared" si="20"/>
        <v>0.66666666666666663</v>
      </c>
      <c r="L25" s="11">
        <f t="shared" si="21"/>
        <v>0.2386634844868735</v>
      </c>
      <c r="M25" s="11">
        <f t="shared" si="22"/>
        <v>0.14306151645207438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-0.2174728530244936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0.22033977394687032</v>
      </c>
      <c r="Q25" s="11">
        <f>2*'OddsRatio_working_3-way'!K25*'OddsRatio_working_3-way'!L25*'OddsRatio_working_3-way'!M25</f>
        <v>4.5524746683237659E-2</v>
      </c>
      <c r="R25" s="11">
        <f t="shared" si="23"/>
        <v>0</v>
      </c>
      <c r="S25" s="11">
        <f t="shared" si="24"/>
        <v>-1.0131828910252711</v>
      </c>
      <c r="T25" s="11">
        <f t="shared" si="25"/>
        <v>-0.20933530806307252</v>
      </c>
      <c r="U25" s="11">
        <f>'OddsRatio_working_3-way'!S25-'OddsRatio_working_3-way'!R25^2/3</f>
        <v>-1.0131828910252711</v>
      </c>
      <c r="V25" s="11">
        <f>'OddsRatio_working_3-way'!S25*'OddsRatio_working_3-way'!R25/3-2*'OddsRatio_working_3-way'!R25^3/27-'OddsRatio_working_3-way'!T25</f>
        <v>0.20933530806307252</v>
      </c>
      <c r="W25" s="11">
        <f>'OddsRatio_working_3-way'!V25^2+4*'OddsRatio_working_3-way'!U25^3/27</f>
        <v>-0.11026351842177548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0.19626817726241114</v>
      </c>
      <c r="Y25" s="11">
        <f>IF('OddsRatio_working_3-way'!W25&gt;=0,IF('OddsRatio_working_3-way'!V25+SQRT('OddsRatio_working_3-way'!W25)&gt;0,0,PI()),ACOS('OddsRatio_working_3-way'!V25/(2*'OddsRatio_working_3-way'!X25)))</f>
        <v>1.0083125265795703</v>
      </c>
      <c r="Z25" s="11">
        <f>'OddsRatio_working_3-way'!X25^(1/3)*COS('OddsRatio_working_3-way'!Y25/3)</f>
        <v>0.54862650070966201</v>
      </c>
      <c r="AA25" s="11">
        <f>'OddsRatio_working_3-way'!X25^(1/3)*COS(('OddsRatio_working_3-way'!Y25+2*PI())/3)</f>
        <v>-0.44030254156249049</v>
      </c>
      <c r="AB25" s="11">
        <f>'OddsRatio_working_3-way'!X25^(1/3)*COS(('OddsRatio_working_3-way'!Y25+4*PI())/3)</f>
        <v>-0.10832395914717165</v>
      </c>
      <c r="AC25" s="11">
        <f>'OddsRatio_working_3-way'!X25^(1/3)*SIN('OddsRatio_working_3-way'!Y25/3)</f>
        <v>0.19166792392267476</v>
      </c>
      <c r="AD25" s="11">
        <f>'OddsRatio_working_3-way'!X25^(1/3)*SIN(('OddsRatio_working_3-way'!Y25+2*PI())/3)</f>
        <v>0.37929052484259129</v>
      </c>
      <c r="AE25" s="11">
        <f>'OddsRatio_working_3-way'!X25^(1/3)*SIN(('OddsRatio_working_3-way'!Y25+4*PI())/3)</f>
        <v>-0.57095844876526602</v>
      </c>
      <c r="AF25" s="11">
        <f>-'OddsRatio_working_3-way'!U25/(3*'OddsRatio_working_3-way'!X25^(1/3))*COS(('OddsRatio_working_3-way'!Y25)/3)</f>
        <v>0.54862650070966201</v>
      </c>
      <c r="AG25" s="11">
        <f>-'OddsRatio_working_3-way'!U25/(3*'OddsRatio_working_3-way'!X25^(1/3))*COS(('OddsRatio_working_3-way'!Y25+2*PI())/3)</f>
        <v>-0.44030254156249049</v>
      </c>
      <c r="AH25" s="11">
        <f>-'OddsRatio_working_3-way'!U25/(3*'OddsRatio_working_3-way'!X25^(1/3))*COS(('OddsRatio_working_3-way'!Y25+4*PI())/3)</f>
        <v>-0.10832395914717165</v>
      </c>
      <c r="AI25" s="11">
        <f>'OddsRatio_working_3-way'!U25/(3*'OddsRatio_working_3-way'!X25^(1/3))*SIN(('OddsRatio_working_3-way'!Y25)/3)</f>
        <v>-0.19166792392267476</v>
      </c>
      <c r="AJ25" s="11">
        <f>'OddsRatio_working_3-way'!U25/(3*'OddsRatio_working_3-way'!X25^(1/3))*SIN(('OddsRatio_working_3-way'!Y25+2*PI())/3)</f>
        <v>-0.37929052484259129</v>
      </c>
      <c r="AK25" s="11">
        <f>'OddsRatio_working_3-way'!U25/(3*'OddsRatio_working_3-way'!X25^(1/3))*SIN(('OddsRatio_working_3-way'!Y25+4*PI())/3)</f>
        <v>0.57095844876526602</v>
      </c>
      <c r="AL25" s="11">
        <f>'OddsRatio_working_3-way'!Z25+'OddsRatio_working_3-way'!AF25</f>
        <v>1.097253001419324</v>
      </c>
      <c r="AM25" s="11">
        <f>'OddsRatio_working_3-way'!AA25+'OddsRatio_working_3-way'!AG25</f>
        <v>-0.88060508312498098</v>
      </c>
      <c r="AN25" s="11">
        <f>'OddsRatio_working_3-way'!AB25+'OddsRatio_working_3-way'!AH25</f>
        <v>-0.21664791829434329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1.097253001419324</v>
      </c>
      <c r="AS25" s="11">
        <f>IF(('OddsRatio_working_3-way'!X25=0),IF(Q25&gt;0,-Q25^(1/3),(-Q25)^(1/3)),'OddsRatio_working_3-way'!AM25-'OddsRatio_working_3-way'!R25/3)</f>
        <v>-0.88060508312498098</v>
      </c>
      <c r="AT25" s="11">
        <f>IF(('OddsRatio_working_3-way'!X25=0),IF(Q25&gt;0,-Q25^(1/3),(-Q25)^(1/3)),'OddsRatio_working_3-way'!AN25-'OddsRatio_working_3-way'!R25/3)</f>
        <v>-0.21664791829434329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4.34</v>
      </c>
      <c r="B26" s="4">
        <f>IF('True_Odds_Calculator_3-way'!B27="","",'True_Odds_Calculator_3-way'!B27)</f>
        <v>3.68</v>
      </c>
      <c r="C26" s="4">
        <f>IF('True_Odds_Calculator_3-way'!C27="","",'True_Odds_Calculator_3-way'!C27)</f>
        <v>1.88</v>
      </c>
      <c r="D26" s="9">
        <f t="shared" si="13"/>
        <v>0.2208069472246009</v>
      </c>
      <c r="E26" s="9">
        <f t="shared" si="14"/>
        <v>0.26099256794544079</v>
      </c>
      <c r="F26" s="9">
        <f t="shared" si="15"/>
        <v>0.5182004848299584</v>
      </c>
      <c r="G26" s="9">
        <f t="shared" si="16"/>
        <v>1.0565398240345552</v>
      </c>
      <c r="H26" s="9">
        <f t="shared" si="17"/>
        <v>4.5288430122754146</v>
      </c>
      <c r="I26" s="9">
        <f t="shared" si="18"/>
        <v>3.8315267284126078</v>
      </c>
      <c r="J26" s="9">
        <f t="shared" si="19"/>
        <v>1.9297550451504086</v>
      </c>
      <c r="K26" s="11">
        <f t="shared" si="20"/>
        <v>0.2304147465437788</v>
      </c>
      <c r="L26" s="11">
        <f t="shared" si="21"/>
        <v>0.27173913043478259</v>
      </c>
      <c r="M26" s="11">
        <f t="shared" si="22"/>
        <v>0.53191489361702127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-0.26234242913840655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0.22980194136680065</v>
      </c>
      <c r="Q26" s="11">
        <f>2*'OddsRatio_working_3-way'!K26*'OddsRatio_working_3-way'!L26*'OddsRatio_working_3-way'!M26</f>
        <v>6.6609258367188603E-2</v>
      </c>
      <c r="R26" s="11">
        <f t="shared" si="23"/>
        <v>0</v>
      </c>
      <c r="S26" s="11">
        <f t="shared" si="24"/>
        <v>-0.87596178064495167</v>
      </c>
      <c r="T26" s="11">
        <f t="shared" si="25"/>
        <v>-0.25390196540433385</v>
      </c>
      <c r="U26" s="11">
        <f>'OddsRatio_working_3-way'!S26-'OddsRatio_working_3-way'!R26^2/3</f>
        <v>-0.87596178064495167</v>
      </c>
      <c r="V26" s="11">
        <f>'OddsRatio_working_3-way'!S26*'OddsRatio_working_3-way'!R26/3-2*'OddsRatio_working_3-way'!R26^3/27-'OddsRatio_working_3-way'!T26</f>
        <v>0.25390196540433385</v>
      </c>
      <c r="W26" s="11">
        <f>'OddsRatio_working_3-way'!V26^2+4*'OddsRatio_working_3-way'!U26^3/27</f>
        <v>-3.5109109592159474E-2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0.15777778489725908</v>
      </c>
      <c r="Y26" s="11">
        <f>IF('OddsRatio_working_3-way'!W26&gt;=0,IF('OddsRatio_working_3-way'!V26+SQRT('OddsRatio_working_3-way'!W26)&gt;0,0,PI()),ACOS('OddsRatio_working_3-way'!V26/(2*'OddsRatio_working_3-way'!X26)))</f>
        <v>0.63576299930427915</v>
      </c>
      <c r="Z26" s="11">
        <f>'OddsRatio_working_3-way'!X26^(1/3)*COS('OddsRatio_working_3-way'!Y26/3)</f>
        <v>0.52826991201727769</v>
      </c>
      <c r="AA26" s="11">
        <f>'OddsRatio_working_3-way'!X26^(1/3)*COS(('OddsRatio_working_3-way'!Y26+2*PI())/3)</f>
        <v>-0.36256574491221916</v>
      </c>
      <c r="AB26" s="11">
        <f>'OddsRatio_working_3-way'!X26^(1/3)*COS(('OddsRatio_working_3-way'!Y26+4*PI())/3)</f>
        <v>-0.16570416710505873</v>
      </c>
      <c r="AC26" s="11">
        <f>'OddsRatio_working_3-way'!X26^(1/3)*SIN('OddsRatio_working_3-way'!Y26/3)</f>
        <v>0.11365808494005858</v>
      </c>
      <c r="AD26" s="11">
        <f>'OddsRatio_working_3-way'!X26^(1/3)*SIN(('OddsRatio_working_3-way'!Y26+2*PI())/3)</f>
        <v>0.4006661213919035</v>
      </c>
      <c r="AE26" s="11">
        <f>'OddsRatio_working_3-way'!X26^(1/3)*SIN(('OddsRatio_working_3-way'!Y26+4*PI())/3)</f>
        <v>-0.51432420633196207</v>
      </c>
      <c r="AF26" s="11">
        <f>-'OddsRatio_working_3-way'!U26/(3*'OddsRatio_working_3-way'!X26^(1/3))*COS(('OddsRatio_working_3-way'!Y26)/3)</f>
        <v>0.52826991201727758</v>
      </c>
      <c r="AG26" s="11">
        <f>-'OddsRatio_working_3-way'!U26/(3*'OddsRatio_working_3-way'!X26^(1/3))*COS(('OddsRatio_working_3-way'!Y26+2*PI())/3)</f>
        <v>-0.36256574491221905</v>
      </c>
      <c r="AH26" s="11">
        <f>-'OddsRatio_working_3-way'!U26/(3*'OddsRatio_working_3-way'!X26^(1/3))*COS(('OddsRatio_working_3-way'!Y26+4*PI())/3)</f>
        <v>-0.16570416710505867</v>
      </c>
      <c r="AI26" s="11">
        <f>'OddsRatio_working_3-way'!U26/(3*'OddsRatio_working_3-way'!X26^(1/3))*SIN(('OddsRatio_working_3-way'!Y26)/3)</f>
        <v>-0.11365808494005857</v>
      </c>
      <c r="AJ26" s="11">
        <f>'OddsRatio_working_3-way'!U26/(3*'OddsRatio_working_3-way'!X26^(1/3))*SIN(('OddsRatio_working_3-way'!Y26+2*PI())/3)</f>
        <v>-0.40066612139190344</v>
      </c>
      <c r="AK26" s="11">
        <f>'OddsRatio_working_3-way'!U26/(3*'OddsRatio_working_3-way'!X26^(1/3))*SIN(('OddsRatio_working_3-way'!Y26+4*PI())/3)</f>
        <v>0.51432420633196196</v>
      </c>
      <c r="AL26" s="11">
        <f>'OddsRatio_working_3-way'!Z26+'OddsRatio_working_3-way'!AF26</f>
        <v>1.0565398240345552</v>
      </c>
      <c r="AM26" s="11">
        <f>'OddsRatio_working_3-way'!AA26+'OddsRatio_working_3-way'!AG26</f>
        <v>-0.7251314898244382</v>
      </c>
      <c r="AN26" s="11">
        <f>'OddsRatio_working_3-way'!AB26+'OddsRatio_working_3-way'!AH26</f>
        <v>-0.33140833421011739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1.0565398240345552</v>
      </c>
      <c r="AS26" s="11">
        <f>IF(('OddsRatio_working_3-way'!X26=0),IF(Q26&gt;0,-Q26^(1/3),(-Q26)^(1/3)),'OddsRatio_working_3-way'!AM26-'OddsRatio_working_3-way'!R26/3)</f>
        <v>-0.7251314898244382</v>
      </c>
      <c r="AT26" s="11">
        <f>IF(('OddsRatio_working_3-way'!X26=0),IF(Q26&gt;0,-Q26^(1/3),(-Q26)^(1/3)),'OddsRatio_working_3-way'!AN26-'OddsRatio_working_3-way'!R26/3)</f>
        <v>-0.33140833421011739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3.99</v>
      </c>
      <c r="B27" s="4">
        <f>IF('True_Odds_Calculator_3-way'!B28="","",'True_Odds_Calculator_3-way'!B28)</f>
        <v>3.57</v>
      </c>
      <c r="C27" s="4">
        <f>IF('True_Odds_Calculator_3-way'!C28="","",'True_Odds_Calculator_3-way'!C28)</f>
        <v>2.0099999999999998</v>
      </c>
      <c r="D27" s="9">
        <f t="shared" si="13"/>
        <v>0.2423678451464894</v>
      </c>
      <c r="E27" s="9">
        <f t="shared" si="14"/>
        <v>0.27123338204139791</v>
      </c>
      <c r="F27" s="9">
        <f t="shared" si="15"/>
        <v>0.48639877281211247</v>
      </c>
      <c r="G27" s="9">
        <f t="shared" si="16"/>
        <v>1.0454715244914732</v>
      </c>
      <c r="H27" s="9">
        <f t="shared" si="17"/>
        <v>4.1259598582295052</v>
      </c>
      <c r="I27" s="9">
        <f t="shared" si="18"/>
        <v>3.6868618179430865</v>
      </c>
      <c r="J27" s="9">
        <f t="shared" si="19"/>
        <v>2.055926239736388</v>
      </c>
      <c r="K27" s="11">
        <f t="shared" si="20"/>
        <v>0.25062656641604009</v>
      </c>
      <c r="L27" s="11">
        <f t="shared" si="21"/>
        <v>0.28011204481792717</v>
      </c>
      <c r="M27" s="11">
        <f t="shared" si="22"/>
        <v>0.49751243781094534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-0.27107440689464213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0.22947120717886532</v>
      </c>
      <c r="Q27" s="11">
        <f>2*'OddsRatio_working_3-way'!K27*'OddsRatio_working_3-way'!L27*'OddsRatio_working_3-way'!M27</f>
        <v>6.9854248760689588E-2</v>
      </c>
      <c r="R27" s="11">
        <f t="shared" si="23"/>
        <v>0</v>
      </c>
      <c r="S27" s="11">
        <f t="shared" si="24"/>
        <v>-0.84652479666976965</v>
      </c>
      <c r="T27" s="11">
        <f t="shared" si="25"/>
        <v>-0.25769400203037124</v>
      </c>
      <c r="U27" s="11">
        <f>'OddsRatio_working_3-way'!S27-'OddsRatio_working_3-way'!R27^2/3</f>
        <v>-0.84652479666976965</v>
      </c>
      <c r="V27" s="11">
        <f>'OddsRatio_working_3-way'!S27*'OddsRatio_working_3-way'!R27/3-2*'OddsRatio_working_3-way'!R27^3/27-'OddsRatio_working_3-way'!T27</f>
        <v>0.25769400203037124</v>
      </c>
      <c r="W27" s="11">
        <f>'OddsRatio_working_3-way'!V27^2+4*'OddsRatio_working_3-way'!U27^3/27</f>
        <v>-2.3463912615191443E-2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0.14989172033306278</v>
      </c>
      <c r="Y27" s="11">
        <f>IF('OddsRatio_working_3-way'!W27&gt;=0,IF('OddsRatio_working_3-way'!V27+SQRT('OddsRatio_working_3-way'!W27)&gt;0,0,PI()),ACOS('OddsRatio_working_3-way'!V27/(2*'OddsRatio_working_3-way'!X27)))</f>
        <v>0.53630897787581788</v>
      </c>
      <c r="Z27" s="11">
        <f>'OddsRatio_working_3-way'!X27^(1/3)*COS('OddsRatio_working_3-way'!Y27/3)</f>
        <v>0.52273576224573659</v>
      </c>
      <c r="AA27" s="11">
        <f>'OddsRatio_working_3-way'!X27^(1/3)*COS(('OddsRatio_working_3-way'!Y27+2*PI())/3)</f>
        <v>-0.34317063975281253</v>
      </c>
      <c r="AB27" s="11">
        <f>'OddsRatio_working_3-way'!X27^(1/3)*COS(('OddsRatio_working_3-way'!Y27+4*PI())/3)</f>
        <v>-0.1795651224929242</v>
      </c>
      <c r="AC27" s="11">
        <f>'OddsRatio_working_3-way'!X27^(1/3)*SIN('OddsRatio_working_3-way'!Y27/3)</f>
        <v>9.445768943090474E-2</v>
      </c>
      <c r="AD27" s="11">
        <f>'OddsRatio_working_3-way'!X27^(1/3)*SIN(('OddsRatio_working_3-way'!Y27+2*PI())/3)</f>
        <v>0.40547360485597811</v>
      </c>
      <c r="AE27" s="11">
        <f>'OddsRatio_working_3-way'!X27^(1/3)*SIN(('OddsRatio_working_3-way'!Y27+4*PI())/3)</f>
        <v>-0.4999312942868826</v>
      </c>
      <c r="AF27" s="11">
        <f>-'OddsRatio_working_3-way'!U27/(3*'OddsRatio_working_3-way'!X27^(1/3))*COS(('OddsRatio_working_3-way'!Y27)/3)</f>
        <v>0.52273576224573659</v>
      </c>
      <c r="AG27" s="11">
        <f>-'OddsRatio_working_3-way'!U27/(3*'OddsRatio_working_3-way'!X27^(1/3))*COS(('OddsRatio_working_3-way'!Y27+2*PI())/3)</f>
        <v>-0.34317063975281253</v>
      </c>
      <c r="AH27" s="11">
        <f>-'OddsRatio_working_3-way'!U27/(3*'OddsRatio_working_3-way'!X27^(1/3))*COS(('OddsRatio_working_3-way'!Y27+4*PI())/3)</f>
        <v>-0.1795651224929242</v>
      </c>
      <c r="AI27" s="11">
        <f>'OddsRatio_working_3-way'!U27/(3*'OddsRatio_working_3-way'!X27^(1/3))*SIN(('OddsRatio_working_3-way'!Y27)/3)</f>
        <v>-9.445768943090474E-2</v>
      </c>
      <c r="AJ27" s="11">
        <f>'OddsRatio_working_3-way'!U27/(3*'OddsRatio_working_3-way'!X27^(1/3))*SIN(('OddsRatio_working_3-way'!Y27+2*PI())/3)</f>
        <v>-0.40547360485597811</v>
      </c>
      <c r="AK27" s="11">
        <f>'OddsRatio_working_3-way'!U27/(3*'OddsRatio_working_3-way'!X27^(1/3))*SIN(('OddsRatio_working_3-way'!Y27+4*PI())/3)</f>
        <v>0.4999312942868826</v>
      </c>
      <c r="AL27" s="11">
        <f>'OddsRatio_working_3-way'!Z27+'OddsRatio_working_3-way'!AF27</f>
        <v>1.0454715244914732</v>
      </c>
      <c r="AM27" s="11">
        <f>'OddsRatio_working_3-way'!AA27+'OddsRatio_working_3-way'!AG27</f>
        <v>-0.68634127950562507</v>
      </c>
      <c r="AN27" s="11">
        <f>'OddsRatio_working_3-way'!AB27+'OddsRatio_working_3-way'!AH27</f>
        <v>-0.35913024498584839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1.0454715244914732</v>
      </c>
      <c r="AS27" s="11">
        <f>IF(('OddsRatio_working_3-way'!X27=0),IF(Q27&gt;0,-Q27^(1/3),(-Q27)^(1/3)),'OddsRatio_working_3-way'!AM27-'OddsRatio_working_3-way'!R27/3)</f>
        <v>-0.68634127950562507</v>
      </c>
      <c r="AT27" s="11">
        <f>IF(('OddsRatio_working_3-way'!X27=0),IF(Q27&gt;0,-Q27^(1/3),(-Q27)^(1/3)),'OddsRatio_working_3-way'!AN27-'OddsRatio_working_3-way'!R27/3)</f>
        <v>-0.35913024498584839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</v>
      </c>
      <c r="B2" s="4">
        <f>IF('True_Odds_Calculator_3-way'!B3="","",'True_Odds_Calculator_3-way'!B3)</f>
        <v>4.18</v>
      </c>
      <c r="C2" s="4">
        <f>IF('True_Odds_Calculator_3-way'!C3="","",'True_Odds_Calculator_3-way'!C3)</f>
        <v>5.77</v>
      </c>
      <c r="D2" s="4">
        <f>IF(A2="","",((1/A2)+(1/B2)+(1/C2))-1)</f>
        <v>3.7544675064058453E-2</v>
      </c>
      <c r="E2" s="4">
        <f>IF(A2="","",(3*A2)/(3-($D2*A2)))</f>
        <v>1.6326927568182308</v>
      </c>
      <c r="F2" s="4">
        <f>IF(B2="","",(3*B2)/(3-($D2*B2)))</f>
        <v>4.4107354852867893</v>
      </c>
      <c r="G2" s="4">
        <f>IF(C2="","",(3*C2)/(3-($D2*C2)))</f>
        <v>6.2190859493015367</v>
      </c>
      <c r="I2" s="4">
        <f>IF(A2="","",D2+1)</f>
        <v>1.0375446750640585</v>
      </c>
    </row>
    <row r="3" spans="1:9" x14ac:dyDescent="0.2">
      <c r="A3" s="4">
        <f>IF('True_Odds_Calculator_3-way'!A4="","",'True_Odds_Calculator_3-way'!A4)</f>
        <v>2.33</v>
      </c>
      <c r="B3" s="4">
        <f>IF('True_Odds_Calculator_3-way'!B4="","",'True_Odds_Calculator_3-way'!B4)</f>
        <v>3.08</v>
      </c>
      <c r="C3" s="4">
        <f>IF('True_Odds_Calculator_3-way'!C4="","",'True_Odds_Calculator_3-way'!C4)</f>
        <v>3.58</v>
      </c>
      <c r="D3" s="4">
        <f t="shared" ref="D3:D66" si="0">IF(A3="","",((1/A3)+(1/B3)+(1/C3))-1)</f>
        <v>3.3189482970095385E-2</v>
      </c>
      <c r="E3" s="4">
        <f t="shared" ref="E3:E66" si="1">IF(A3="","",(3*A3)/(3-($D3*A3)))</f>
        <v>2.3916499557879551</v>
      </c>
      <c r="F3" s="4">
        <f t="shared" ref="F3:F66" si="2">IF(B3="","",(3*B3)/(3-($D3*B3)))</f>
        <v>3.1886518311307959</v>
      </c>
      <c r="G3" s="4">
        <f t="shared" ref="G3:G66" si="3">IF(C3="","",(3*C3)/(3-($D3*C3)))</f>
        <v>3.7276372339783421</v>
      </c>
      <c r="I3" s="4">
        <f t="shared" ref="I3:I66" si="4">IF(A3="","",D3+1)</f>
        <v>1.0331894829700954</v>
      </c>
    </row>
    <row r="4" spans="1:9" x14ac:dyDescent="0.2">
      <c r="A4" s="4">
        <f>IF('True_Odds_Calculator_3-way'!A5="","",'True_Odds_Calculator_3-way'!A5)</f>
        <v>1.7</v>
      </c>
      <c r="B4" s="4">
        <f>IF('True_Odds_Calculator_3-way'!B5="","",'True_Odds_Calculator_3-way'!B5)</f>
        <v>3.53</v>
      </c>
      <c r="C4" s="4">
        <f>IF('True_Odds_Calculator_3-way'!C5="","",'True_Odds_Calculator_3-way'!C5)</f>
        <v>6.02</v>
      </c>
      <c r="D4" s="4">
        <f t="shared" si="0"/>
        <v>3.7634369908448262E-2</v>
      </c>
      <c r="E4" s="4">
        <f t="shared" si="1"/>
        <v>1.7370444584276692</v>
      </c>
      <c r="F4" s="4">
        <f t="shared" si="2"/>
        <v>3.6935624260030355</v>
      </c>
      <c r="G4" s="4">
        <f t="shared" si="3"/>
        <v>6.5117662115118158</v>
      </c>
      <c r="I4" s="4">
        <f t="shared" si="4"/>
        <v>1.0376343699084483</v>
      </c>
    </row>
    <row r="5" spans="1:9" x14ac:dyDescent="0.2">
      <c r="A5" s="4">
        <f>IF('True_Odds_Calculator_3-way'!A6="","",'True_Odds_Calculator_3-way'!A6)</f>
        <v>1.49</v>
      </c>
      <c r="B5" s="4">
        <f>IF('True_Odds_Calculator_3-way'!B6="","",'True_Odds_Calculator_3-way'!B6)</f>
        <v>4.2699999999999996</v>
      </c>
      <c r="C5" s="4">
        <f>IF('True_Odds_Calculator_3-way'!C6="","",'True_Odds_Calculator_3-way'!C6)</f>
        <v>7.56</v>
      </c>
      <c r="D5" s="4">
        <f t="shared" si="0"/>
        <v>3.7608109343173712E-2</v>
      </c>
      <c r="E5" s="4">
        <f t="shared" si="1"/>
        <v>1.5183610009852402</v>
      </c>
      <c r="F5" s="4">
        <f t="shared" si="2"/>
        <v>4.5114952691771659</v>
      </c>
      <c r="G5" s="4">
        <f t="shared" si="3"/>
        <v>8.3514911574194866</v>
      </c>
      <c r="I5" s="4">
        <f t="shared" si="4"/>
        <v>1.0376081093431737</v>
      </c>
    </row>
    <row r="6" spans="1:9" x14ac:dyDescent="0.2">
      <c r="A6" s="4">
        <f>IF('True_Odds_Calculator_3-way'!A7="","",'True_Odds_Calculator_3-way'!A7)</f>
        <v>3.04</v>
      </c>
      <c r="B6" s="4">
        <f>IF('True_Odds_Calculator_3-way'!B7="","",'True_Odds_Calculator_3-way'!B7)</f>
        <v>3.02</v>
      </c>
      <c r="C6" s="4">
        <f>IF('True_Odds_Calculator_3-way'!C7="","",'True_Odds_Calculator_3-way'!C7)</f>
        <v>2.68</v>
      </c>
      <c r="D6" s="4">
        <f t="shared" si="0"/>
        <v>3.3207524593831028E-2</v>
      </c>
      <c r="E6" s="4">
        <f t="shared" si="1"/>
        <v>3.1458590751757263</v>
      </c>
      <c r="F6" s="4">
        <f t="shared" si="2"/>
        <v>3.1244468464661157</v>
      </c>
      <c r="G6" s="4">
        <f t="shared" si="3"/>
        <v>2.7619338407767549</v>
      </c>
      <c r="I6" s="4">
        <f t="shared" si="4"/>
        <v>1.033207524593831</v>
      </c>
    </row>
    <row r="7" spans="1:9" x14ac:dyDescent="0.2">
      <c r="A7" s="4">
        <f>IF('True_Odds_Calculator_3-way'!A8="","",'True_Odds_Calculator_3-way'!A8)</f>
        <v>2.5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3.28</v>
      </c>
      <c r="D7" s="4">
        <f t="shared" si="0"/>
        <v>3.382541720154042E-2</v>
      </c>
      <c r="E7" s="4">
        <f t="shared" si="1"/>
        <v>2.5725136221035827</v>
      </c>
      <c r="F7" s="4">
        <f t="shared" si="2"/>
        <v>3.147898706896552</v>
      </c>
      <c r="G7" s="4">
        <f t="shared" si="3"/>
        <v>3.4059607957443707</v>
      </c>
      <c r="I7" s="4">
        <f t="shared" si="4"/>
        <v>1.0338254172015404</v>
      </c>
    </row>
    <row r="8" spans="1:9" x14ac:dyDescent="0.2">
      <c r="A8" s="4">
        <f>IF('True_Odds_Calculator_3-way'!A9="","",'True_Odds_Calculator_3-way'!A9)</f>
        <v>2.89</v>
      </c>
      <c r="B8" s="4">
        <f>IF('True_Odds_Calculator_3-way'!B9="","",'True_Odds_Calculator_3-way'!B9)</f>
        <v>3.15</v>
      </c>
      <c r="C8" s="4">
        <f>IF('True_Odds_Calculator_3-way'!C9="","",'True_Odds_Calculator_3-way'!C9)</f>
        <v>2.7</v>
      </c>
      <c r="D8" s="4">
        <f t="shared" si="0"/>
        <v>3.3851449076362616E-2</v>
      </c>
      <c r="E8" s="4">
        <f t="shared" si="1"/>
        <v>2.9874204663543056</v>
      </c>
      <c r="F8" s="4">
        <f t="shared" si="2"/>
        <v>3.2660899722947518</v>
      </c>
      <c r="G8" s="4">
        <f t="shared" si="3"/>
        <v>2.7848439013612962</v>
      </c>
      <c r="I8" s="4">
        <f t="shared" si="4"/>
        <v>1.0338514490763626</v>
      </c>
    </row>
    <row r="9" spans="1:9" x14ac:dyDescent="0.2">
      <c r="A9" s="4">
        <f>IF('True_Odds_Calculator_3-way'!A10="","",'True_Odds_Calculator_3-way'!A10)</f>
        <v>2.4500000000000002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3.16</v>
      </c>
      <c r="D9" s="4">
        <f t="shared" si="0"/>
        <v>3.3260936817296027E-2</v>
      </c>
      <c r="E9" s="4">
        <f t="shared" si="1"/>
        <v>2.5184077577367203</v>
      </c>
      <c r="F9" s="4">
        <f t="shared" si="2"/>
        <v>3.3607232686426385</v>
      </c>
      <c r="G9" s="4">
        <f t="shared" si="3"/>
        <v>3.2747296742165251</v>
      </c>
      <c r="I9" s="4">
        <f t="shared" si="4"/>
        <v>1.033260936817296</v>
      </c>
    </row>
    <row r="10" spans="1:9" x14ac:dyDescent="0.2">
      <c r="A10" s="4">
        <f>IF('True_Odds_Calculator_3-way'!A11="","",'True_Odds_Calculator_3-way'!A11)</f>
        <v>1.58</v>
      </c>
      <c r="B10" s="4">
        <f>IF('True_Odds_Calculator_3-way'!B11="","",'True_Odds_Calculator_3-way'!B11)</f>
        <v>3.83</v>
      </c>
      <c r="C10" s="4">
        <f>IF('True_Odds_Calculator_3-way'!C11="","",'True_Odds_Calculator_3-way'!C11)</f>
        <v>6.84</v>
      </c>
      <c r="D10" s="4">
        <f t="shared" si="0"/>
        <v>4.0206828558545293E-2</v>
      </c>
      <c r="E10" s="4">
        <f t="shared" si="1"/>
        <v>1.6141812506382645</v>
      </c>
      <c r="F10" s="4">
        <f t="shared" si="2"/>
        <v>4.0372341255638968</v>
      </c>
      <c r="G10" s="4">
        <f t="shared" si="3"/>
        <v>7.5303158718969625</v>
      </c>
      <c r="I10" s="4">
        <f t="shared" si="4"/>
        <v>1.0402068285585453</v>
      </c>
    </row>
    <row r="11" spans="1:9" x14ac:dyDescent="0.2">
      <c r="A11" s="4">
        <f>IF('True_Odds_Calculator_3-way'!A12="","",'True_Odds_Calculator_3-way'!A12)</f>
        <v>1.49</v>
      </c>
      <c r="B11" s="4">
        <f>IF('True_Odds_Calculator_3-way'!B12="","",'True_Odds_Calculator_3-way'!B12)</f>
        <v>4.28</v>
      </c>
      <c r="C11" s="4">
        <f>IF('True_Odds_Calculator_3-way'!C12="","",'True_Odds_Calculator_3-way'!C12)</f>
        <v>7.42</v>
      </c>
      <c r="D11" s="4">
        <f t="shared" si="0"/>
        <v>3.9556688898270131E-2</v>
      </c>
      <c r="E11" s="4">
        <f t="shared" si="1"/>
        <v>1.5198599107435908</v>
      </c>
      <c r="F11" s="4">
        <f t="shared" si="2"/>
        <v>4.5359847114727598</v>
      </c>
      <c r="G11" s="4">
        <f t="shared" si="3"/>
        <v>8.2246766826822792</v>
      </c>
      <c r="I11" s="4">
        <f t="shared" si="4"/>
        <v>1.0395566888982701</v>
      </c>
    </row>
    <row r="12" spans="1:9" x14ac:dyDescent="0.2">
      <c r="A12" s="4">
        <f>IF('True_Odds_Calculator_3-way'!A13="","",'True_Odds_Calculator_3-way'!A13)</f>
        <v>1.83</v>
      </c>
      <c r="B12" s="4">
        <f>IF('True_Odds_Calculator_3-way'!B13="","",'True_Odds_Calculator_3-way'!B13)</f>
        <v>3.51</v>
      </c>
      <c r="C12" s="4">
        <f>IF('True_Odds_Calculator_3-way'!C13="","",'True_Odds_Calculator_3-way'!C13)</f>
        <v>4.93</v>
      </c>
      <c r="D12" s="4">
        <f t="shared" si="0"/>
        <v>3.4188128924270922E-2</v>
      </c>
      <c r="E12" s="4">
        <f t="shared" si="1"/>
        <v>1.8689770656141915</v>
      </c>
      <c r="F12" s="4">
        <f t="shared" si="2"/>
        <v>3.6562504221499004</v>
      </c>
      <c r="G12" s="4">
        <f t="shared" si="3"/>
        <v>5.2234674155861436</v>
      </c>
      <c r="I12" s="4">
        <f t="shared" si="4"/>
        <v>1.0341881289242709</v>
      </c>
    </row>
    <row r="13" spans="1:9" x14ac:dyDescent="0.2">
      <c r="A13" s="4">
        <f>IF('True_Odds_Calculator_3-way'!A14="","",'True_Odds_Calculator_3-way'!A14)</f>
        <v>3.74</v>
      </c>
      <c r="B13" s="4">
        <f>IF('True_Odds_Calculator_3-way'!B14="","",'True_Odds_Calculator_3-way'!B14)</f>
        <v>3.29</v>
      </c>
      <c r="C13" s="4">
        <f>IF('True_Odds_Calculator_3-way'!C14="","",'True_Odds_Calculator_3-way'!C14)</f>
        <v>2.16</v>
      </c>
      <c r="D13" s="4">
        <f t="shared" si="0"/>
        <v>3.4294009888502952E-2</v>
      </c>
      <c r="E13" s="4">
        <f t="shared" si="1"/>
        <v>3.9070383897557281</v>
      </c>
      <c r="F13" s="4">
        <f t="shared" si="2"/>
        <v>3.4185693063924236</v>
      </c>
      <c r="G13" s="4">
        <f t="shared" si="3"/>
        <v>2.2146842915970786</v>
      </c>
      <c r="I13" s="4">
        <f t="shared" si="4"/>
        <v>1.034294009888503</v>
      </c>
    </row>
    <row r="14" spans="1: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3.47</v>
      </c>
      <c r="C14" s="4">
        <f>IF('True_Odds_Calculator_3-way'!C15="","",'True_Odds_Calculator_3-way'!C15)</f>
        <v>4.68</v>
      </c>
      <c r="D14" s="4">
        <f t="shared" si="0"/>
        <v>3.3774545332580619E-2</v>
      </c>
      <c r="E14" s="4">
        <f t="shared" si="1"/>
        <v>1.9206513183455804</v>
      </c>
      <c r="F14" s="4">
        <f t="shared" si="2"/>
        <v>3.6110696526043471</v>
      </c>
      <c r="G14" s="4">
        <f t="shared" si="3"/>
        <v>4.9402957380852088</v>
      </c>
      <c r="I14" s="4">
        <f t="shared" si="4"/>
        <v>1.0337745453325806</v>
      </c>
    </row>
    <row r="15" spans="1:9" x14ac:dyDescent="0.2">
      <c r="A15" s="4">
        <f>IF('True_Odds_Calculator_3-way'!A16="","",'True_Odds_Calculator_3-way'!A16)</f>
        <v>2.35</v>
      </c>
      <c r="B15" s="4">
        <f>IF('True_Odds_Calculator_3-way'!B16="","",'True_Odds_Calculator_3-way'!B16)</f>
        <v>3.11</v>
      </c>
      <c r="C15" s="4">
        <f>IF('True_Odds_Calculator_3-way'!C16="","",'True_Odds_Calculator_3-way'!C16)</f>
        <v>3.5</v>
      </c>
      <c r="D15" s="4">
        <f t="shared" si="0"/>
        <v>3.2789608968031292E-2</v>
      </c>
      <c r="E15" s="4">
        <f t="shared" si="1"/>
        <v>2.4119514399088517</v>
      </c>
      <c r="F15" s="4">
        <f t="shared" si="2"/>
        <v>3.2194346845665738</v>
      </c>
      <c r="G15" s="4">
        <f t="shared" si="3"/>
        <v>3.6392165696468162</v>
      </c>
      <c r="I15" s="4">
        <f t="shared" si="4"/>
        <v>1.0327896089680313</v>
      </c>
    </row>
    <row r="16" spans="1:9" x14ac:dyDescent="0.2">
      <c r="A16" s="4">
        <f>IF('True_Odds_Calculator_3-way'!A17="","",'True_Odds_Calculator_3-way'!A17)</f>
        <v>3.36</v>
      </c>
      <c r="B16" s="4">
        <f>IF('True_Odds_Calculator_3-way'!B17="","",'True_Odds_Calculator_3-way'!B17)</f>
        <v>3.15</v>
      </c>
      <c r="C16" s="4">
        <f>IF('True_Odds_Calculator_3-way'!C17="","",'True_Odds_Calculator_3-way'!C17)</f>
        <v>2.39</v>
      </c>
      <c r="D16" s="4">
        <f t="shared" si="0"/>
        <v>3.348940692036928E-2</v>
      </c>
      <c r="E16" s="4">
        <f t="shared" si="1"/>
        <v>3.4909385988639436</v>
      </c>
      <c r="F16" s="4">
        <f t="shared" si="2"/>
        <v>3.2648031368014023</v>
      </c>
      <c r="G16" s="4">
        <f t="shared" si="3"/>
        <v>2.4555128222551406</v>
      </c>
      <c r="I16" s="4">
        <f t="shared" si="4"/>
        <v>1.0334894069203693</v>
      </c>
    </row>
    <row r="17" spans="1:9" x14ac:dyDescent="0.2">
      <c r="A17" s="4">
        <f>IF('True_Odds_Calculator_3-way'!A18="","",'True_Odds_Calculator_3-way'!A18)</f>
        <v>2.69</v>
      </c>
      <c r="B17" s="4">
        <f>IF('True_Odds_Calculator_3-way'!B18="","",'True_Odds_Calculator_3-way'!B18)</f>
        <v>3.03</v>
      </c>
      <c r="C17" s="4">
        <f>IF('True_Odds_Calculator_3-way'!C18="","",'True_Odds_Calculator_3-way'!C18)</f>
        <v>2.93</v>
      </c>
      <c r="D17" s="4">
        <f t="shared" si="0"/>
        <v>4.3077143523885919E-2</v>
      </c>
      <c r="E17" s="4">
        <f t="shared" si="1"/>
        <v>2.7980781138772737</v>
      </c>
      <c r="F17" s="4">
        <f t="shared" si="2"/>
        <v>3.1678254816614757</v>
      </c>
      <c r="G17" s="4">
        <f t="shared" si="3"/>
        <v>3.0586850276034374</v>
      </c>
      <c r="I17" s="4">
        <f t="shared" si="4"/>
        <v>1.0430771435238859</v>
      </c>
    </row>
    <row r="18" spans="1: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3.06</v>
      </c>
      <c r="C18" s="4">
        <f>IF('True_Odds_Calculator_3-way'!C19="","",'True_Odds_Calculator_3-way'!C19)</f>
        <v>3.6</v>
      </c>
      <c r="D18" s="4">
        <f t="shared" si="0"/>
        <v>4.5103797759926234E-2</v>
      </c>
      <c r="E18" s="4">
        <f t="shared" si="1"/>
        <v>2.3502092097398131</v>
      </c>
      <c r="F18" s="4">
        <f t="shared" si="2"/>
        <v>3.2075669185894373</v>
      </c>
      <c r="G18" s="4">
        <f t="shared" si="3"/>
        <v>3.8059979544126241</v>
      </c>
      <c r="I18" s="4">
        <f t="shared" si="4"/>
        <v>1.0451037977599262</v>
      </c>
    </row>
    <row r="19" spans="1:9" x14ac:dyDescent="0.2">
      <c r="A19" s="4">
        <f>IF('True_Odds_Calculator_3-way'!A20="","",'True_Odds_Calculator_3-way'!A20)</f>
        <v>1.33</v>
      </c>
      <c r="B19" s="4">
        <f>IF('True_Odds_Calculator_3-way'!B20="","",'True_Odds_Calculator_3-way'!B20)</f>
        <v>5.18</v>
      </c>
      <c r="C19" s="4">
        <f>IF('True_Odds_Calculator_3-way'!C20="","",'True_Odds_Calculator_3-way'!C20)</f>
        <v>10.51</v>
      </c>
      <c r="D19" s="4">
        <f t="shared" si="0"/>
        <v>4.0077370890130748E-2</v>
      </c>
      <c r="E19" s="4">
        <f t="shared" si="1"/>
        <v>1.3540584149102253</v>
      </c>
      <c r="F19" s="4">
        <f t="shared" si="2"/>
        <v>5.5651068426880093</v>
      </c>
      <c r="G19" s="4">
        <f t="shared" si="3"/>
        <v>12.226679463933225</v>
      </c>
      <c r="I19" s="4">
        <f t="shared" si="4"/>
        <v>1.0400773708901307</v>
      </c>
    </row>
    <row r="20" spans="1:9" x14ac:dyDescent="0.2">
      <c r="A20" s="4">
        <f>IF('True_Odds_Calculator_3-way'!A21="","",'True_Odds_Calculator_3-way'!A21)</f>
        <v>2.15</v>
      </c>
      <c r="B20" s="4">
        <f>IF('True_Odds_Calculator_3-way'!B21="","",'True_Odds_Calculator_3-way'!B21)</f>
        <v>3.21</v>
      </c>
      <c r="C20" s="4">
        <f>IF('True_Odds_Calculator_3-way'!C21="","",'True_Odds_Calculator_3-way'!C21)</f>
        <v>3.88</v>
      </c>
      <c r="D20" s="4">
        <f t="shared" si="0"/>
        <v>3.4374717583432801E-2</v>
      </c>
      <c r="E20" s="4">
        <f t="shared" si="1"/>
        <v>2.204303488757521</v>
      </c>
      <c r="F20" s="4">
        <f t="shared" si="2"/>
        <v>3.3325752773638562</v>
      </c>
      <c r="G20" s="4">
        <f t="shared" si="3"/>
        <v>4.0605225833778977</v>
      </c>
      <c r="I20" s="4">
        <f t="shared" si="4"/>
        <v>1.0343747175834328</v>
      </c>
    </row>
    <row r="21" spans="1:9" x14ac:dyDescent="0.2">
      <c r="A21" s="4">
        <f>IF('True_Odds_Calculator_3-way'!A22="","",'True_Odds_Calculator_3-way'!A22)</f>
        <v>1.62</v>
      </c>
      <c r="B21" s="4">
        <f>IF('True_Odds_Calculator_3-way'!B22="","",'True_Odds_Calculator_3-way'!B22)</f>
        <v>3.8</v>
      </c>
      <c r="C21" s="4">
        <f>IF('True_Odds_Calculator_3-way'!C22="","",'True_Odds_Calculator_3-way'!C22)</f>
        <v>6.43</v>
      </c>
      <c r="D21" s="4">
        <f t="shared" si="0"/>
        <v>3.59628406884962E-2</v>
      </c>
      <c r="E21" s="4">
        <f t="shared" si="1"/>
        <v>1.6520833495644316</v>
      </c>
      <c r="F21" s="4">
        <f t="shared" si="2"/>
        <v>3.9813627445326731</v>
      </c>
      <c r="G21" s="4">
        <f t="shared" si="3"/>
        <v>6.9670204077801143</v>
      </c>
      <c r="I21" s="4">
        <f t="shared" si="4"/>
        <v>1.0359628406884962</v>
      </c>
    </row>
    <row r="22" spans="1:9" x14ac:dyDescent="0.2">
      <c r="A22" s="4">
        <f>IF('True_Odds_Calculator_3-way'!A23="","",'True_Odds_Calculator_3-way'!A23)</f>
        <v>1.78</v>
      </c>
      <c r="B22" s="4">
        <f>IF('True_Odds_Calculator_3-way'!B23="","",'True_Odds_Calculator_3-way'!B23)</f>
        <v>3.71</v>
      </c>
      <c r="C22" s="4">
        <f>IF('True_Odds_Calculator_3-way'!C23="","",'True_Odds_Calculator_3-way'!C23)</f>
        <v>4.91</v>
      </c>
      <c r="D22" s="4">
        <f t="shared" si="0"/>
        <v>3.5005519564770715E-2</v>
      </c>
      <c r="E22" s="4">
        <f t="shared" si="1"/>
        <v>1.8177546581073423</v>
      </c>
      <c r="F22" s="4">
        <f t="shared" si="2"/>
        <v>3.87787377297039</v>
      </c>
      <c r="G22" s="4">
        <f t="shared" si="3"/>
        <v>5.2084016594670111</v>
      </c>
      <c r="I22" s="4">
        <f t="shared" si="4"/>
        <v>1.0350055195647707</v>
      </c>
    </row>
    <row r="23" spans="1:9" x14ac:dyDescent="0.2">
      <c r="A23" s="4">
        <f>IF('True_Odds_Calculator_3-way'!A24="","",'True_Odds_Calculator_3-way'!A24)</f>
        <v>4.66</v>
      </c>
      <c r="B23" s="4">
        <f>IF('True_Odds_Calculator_3-way'!B24="","",'True_Odds_Calculator_3-way'!B24)</f>
        <v>3.4</v>
      </c>
      <c r="C23" s="4">
        <f>IF('True_Odds_Calculator_3-way'!C24="","",'True_Odds_Calculator_3-way'!C24)</f>
        <v>1.9</v>
      </c>
      <c r="D23" s="4">
        <f t="shared" si="0"/>
        <v>3.502571121061937E-2</v>
      </c>
      <c r="E23" s="4">
        <f t="shared" si="1"/>
        <v>4.9281224079975559</v>
      </c>
      <c r="F23" s="4">
        <f t="shared" si="2"/>
        <v>3.5405447788110207</v>
      </c>
      <c r="G23" s="4">
        <f t="shared" si="3"/>
        <v>1.943103774721586</v>
      </c>
      <c r="I23" s="4">
        <f t="shared" si="4"/>
        <v>1.0350257112106194</v>
      </c>
    </row>
    <row r="24" spans="1:9" x14ac:dyDescent="0.2">
      <c r="A24" s="4">
        <f>IF('True_Odds_Calculator_3-way'!A25="","",'True_Odds_Calculator_3-way'!A25)</f>
        <v>2.2000000000000002</v>
      </c>
      <c r="B24" s="4">
        <f>IF('True_Odds_Calculator_3-way'!B25="","",'True_Odds_Calculator_3-way'!B25)</f>
        <v>3.43</v>
      </c>
      <c r="C24" s="4">
        <f>IF('True_Odds_Calculator_3-way'!C25="","",'True_Odds_Calculator_3-way'!C25)</f>
        <v>3.55</v>
      </c>
      <c r="D24" s="4">
        <f t="shared" si="0"/>
        <v>2.7780784894898103E-2</v>
      </c>
      <c r="E24" s="4">
        <f t="shared" si="1"/>
        <v>2.2457517472258162</v>
      </c>
      <c r="F24" s="4">
        <f t="shared" si="2"/>
        <v>3.5425199904786258</v>
      </c>
      <c r="G24" s="4">
        <f t="shared" si="3"/>
        <v>3.6706693219084845</v>
      </c>
      <c r="I24" s="4">
        <f t="shared" si="4"/>
        <v>1.0277807848948981</v>
      </c>
    </row>
    <row r="25" spans="1:9" x14ac:dyDescent="0.2">
      <c r="A25" s="4">
        <f>IF('True_Odds_Calculator_3-way'!A26="","",'True_Odds_Calculator_3-way'!A26)</f>
        <v>1.5</v>
      </c>
      <c r="B25" s="4">
        <f>IF('True_Odds_Calculator_3-way'!B26="","",'True_Odds_Calculator_3-way'!B26)</f>
        <v>4.1900000000000004</v>
      </c>
      <c r="C25" s="4">
        <f>IF('True_Odds_Calculator_3-way'!C26="","",'True_Odds_Calculator_3-way'!C26)</f>
        <v>6.99</v>
      </c>
      <c r="D25" s="4">
        <f t="shared" si="0"/>
        <v>4.8391667605614419E-2</v>
      </c>
      <c r="E25" s="4">
        <f t="shared" si="1"/>
        <v>1.5371936828735333</v>
      </c>
      <c r="F25" s="4">
        <f t="shared" si="2"/>
        <v>4.4937169802635948</v>
      </c>
      <c r="G25" s="4">
        <f t="shared" si="3"/>
        <v>7.8782985286074192</v>
      </c>
      <c r="I25" s="4">
        <f t="shared" si="4"/>
        <v>1.0483916676056144</v>
      </c>
    </row>
    <row r="26" spans="1:9" x14ac:dyDescent="0.2">
      <c r="A26" s="4">
        <f>IF('True_Odds_Calculator_3-way'!A27="","",'True_Odds_Calculator_3-way'!A27)</f>
        <v>4.34</v>
      </c>
      <c r="B26" s="4">
        <f>IF('True_Odds_Calculator_3-way'!B27="","",'True_Odds_Calculator_3-way'!B27)</f>
        <v>3.68</v>
      </c>
      <c r="C26" s="4">
        <f>IF('True_Odds_Calculator_3-way'!C27="","",'True_Odds_Calculator_3-way'!C27)</f>
        <v>1.88</v>
      </c>
      <c r="D26" s="4">
        <f t="shared" si="0"/>
        <v>3.4068770595582665E-2</v>
      </c>
      <c r="E26" s="4">
        <f t="shared" si="1"/>
        <v>4.5649908454461565</v>
      </c>
      <c r="F26" s="4">
        <f t="shared" si="2"/>
        <v>3.840498364162749</v>
      </c>
      <c r="G26" s="4">
        <f t="shared" si="3"/>
        <v>1.9210131758446714</v>
      </c>
      <c r="I26" s="4">
        <f t="shared" si="4"/>
        <v>1.0340687705955827</v>
      </c>
    </row>
    <row r="27" spans="1:9" x14ac:dyDescent="0.2">
      <c r="A27" s="4">
        <f>IF('True_Odds_Calculator_3-way'!A28="","",'True_Odds_Calculator_3-way'!A28)</f>
        <v>3.99</v>
      </c>
      <c r="B27" s="4">
        <f>IF('True_Odds_Calculator_3-way'!B28="","",'True_Odds_Calculator_3-way'!B28)</f>
        <v>3.57</v>
      </c>
      <c r="C27" s="4">
        <f>IF('True_Odds_Calculator_3-way'!C28="","",'True_Odds_Calculator_3-way'!C28)</f>
        <v>2.0099999999999998</v>
      </c>
      <c r="D27" s="4">
        <f t="shared" si="0"/>
        <v>2.8251049044912602E-2</v>
      </c>
      <c r="E27" s="4">
        <f t="shared" si="1"/>
        <v>4.1457728341153262</v>
      </c>
      <c r="F27" s="4">
        <f t="shared" si="2"/>
        <v>3.6941941847011743</v>
      </c>
      <c r="G27" s="4">
        <f t="shared" si="3"/>
        <v>2.0487797181202203</v>
      </c>
      <c r="I27" s="4">
        <f t="shared" si="4"/>
        <v>1.0282510490449126</v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U25" sqref="U2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127</v>
      </c>
      <c r="V3" s="29" t="s">
        <v>128</v>
      </c>
      <c r="W3" s="29" t="s">
        <v>67</v>
      </c>
      <c r="X3" s="38">
        <v>25569</v>
      </c>
      <c r="Y3" s="48" t="s">
        <v>129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zoomScale="80" zoomScaleNormal="80" workbookViewId="0">
      <pane ySplit="2" topLeftCell="A3" activePane="bottomLeft" state="frozen"/>
      <selection pane="bottomLeft" activeCell="D3" sqref="D3:D2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</v>
      </c>
      <c r="B3">
        <v>4.18</v>
      </c>
      <c r="C3">
        <v>5.77</v>
      </c>
      <c r="D3" s="20">
        <f>IF(OR($A3="",$B3="",$C3=""),"",(1/A3)+(1/B3)+(1/C3)-1)</f>
        <v>3.7544675064058453E-2</v>
      </c>
      <c r="E3" s="17">
        <f>IF(OR($A3="",$B3="",$C3=""),"",A3*'MPTO_working_3-way'!$I2)</f>
        <v>1.6600714801024936</v>
      </c>
      <c r="F3" s="21">
        <f>IF(OR($A3="",$B3="",$C3=""),"",B3*'MPTO_working_3-way'!$I2)</f>
        <v>4.3369367417677642</v>
      </c>
      <c r="G3" s="22">
        <f>IF(OR($A3="",$B3="",$C3=""),"",C3*'MPTO_working_3-way'!$I2)</f>
        <v>5.9866327751196167</v>
      </c>
      <c r="H3" s="17">
        <f>IF(OR($A3="",$B3="",$C3=""),"",'MPTO_working_3-way'!E2)</f>
        <v>1.6326927568182308</v>
      </c>
      <c r="I3" s="21">
        <f>IF(OR($A3="",$B3="",$C3=""),"",'MPTO_working_3-way'!F2)</f>
        <v>4.4107354852867893</v>
      </c>
      <c r="J3" s="22">
        <f>IF(OR($A3="",$B3="",$C3=""),"",'MPTO_working_3-way'!G2)</f>
        <v>6.2190859493015367</v>
      </c>
      <c r="K3" s="17">
        <f>IF(OR($A3="",$B3="",$C3=""),"",'OddsRatio_working_3-way'!H2)</f>
        <v>1.6419785364318067</v>
      </c>
      <c r="L3" s="21">
        <f>IF(OR($A3="",$B3="",$C3=""),"",'OddsRatio_working_3-way'!I2)</f>
        <v>4.4024862430885738</v>
      </c>
      <c r="M3" s="22">
        <f>IF(OR($A3="",$B3="",$C3=""),"",'OddsRatio_working_3-way'!J2)</f>
        <v>6.1037293646328612</v>
      </c>
      <c r="N3" s="23">
        <f>(1/E3)* 100</f>
        <v>60.238369972976066</v>
      </c>
      <c r="O3" s="24">
        <f>(1/F3)* 100</f>
        <v>23.057749271952567</v>
      </c>
      <c r="P3" s="24">
        <f>(1/G3)* 100</f>
        <v>16.703880755071356</v>
      </c>
      <c r="Q3" t="s">
        <v>79</v>
      </c>
      <c r="R3" t="s">
        <v>72</v>
      </c>
      <c r="S3" t="s">
        <v>120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2.33</v>
      </c>
      <c r="B4">
        <v>3.08</v>
      </c>
      <c r="C4">
        <v>3.58</v>
      </c>
      <c r="D4" s="20">
        <f t="shared" ref="D4:D28" si="0">IF(OR($A4="",$B4="",$C4=""),"",(1/A4)+(1/B4)+(1/C4)-1)</f>
        <v>3.3189482970095385E-2</v>
      </c>
      <c r="E4" s="17">
        <f>IF(OR($A4="",$B4="",$C4=""),"",A4*'MPTO_working_3-way'!$I3)</f>
        <v>2.4073314953203222</v>
      </c>
      <c r="F4" s="21">
        <f>IF(OR($A4="",$B4="",$C4=""),"",B4*'MPTO_working_3-way'!$I3)</f>
        <v>3.1822236075478938</v>
      </c>
      <c r="G4" s="22">
        <f>IF(OR($A4="",$B4="",$C4=""),"",C4*'MPTO_working_3-way'!$I3)</f>
        <v>3.6988183490329414</v>
      </c>
      <c r="H4" s="17"/>
      <c r="I4" s="21"/>
      <c r="J4" s="22"/>
      <c r="K4" s="17"/>
      <c r="L4" s="21"/>
      <c r="M4" s="22"/>
      <c r="N4" s="23">
        <f t="shared" ref="N4" si="1">(1/E4)* 100</f>
        <v>41.53977140015521</v>
      </c>
      <c r="O4" s="24">
        <f t="shared" ref="O4" si="2">(1/F4)* 100</f>
        <v>31.424567325442094</v>
      </c>
      <c r="P4" s="24">
        <f t="shared" ref="P4" si="3">(1/G4)* 100</f>
        <v>27.035661274402695</v>
      </c>
      <c r="Q4" t="s">
        <v>75</v>
      </c>
      <c r="R4" t="s">
        <v>122</v>
      </c>
      <c r="S4" t="s">
        <v>120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1.7</v>
      </c>
      <c r="B5">
        <v>3.53</v>
      </c>
      <c r="C5">
        <v>6.02</v>
      </c>
      <c r="D5" s="20">
        <f t="shared" si="0"/>
        <v>3.7634369908448262E-2</v>
      </c>
      <c r="E5" s="17">
        <f>IF(OR($A5="",$B5="",$C5=""),"",A5*'MPTO_working_3-way'!$I4)</f>
        <v>1.7639784288443621</v>
      </c>
      <c r="F5" s="21">
        <f>IF(OR($A5="",$B5="",$C5=""),"",B5*'MPTO_working_3-way'!$I4)</f>
        <v>3.662849325776822</v>
      </c>
      <c r="G5" s="22">
        <f>IF(OR($A5="",$B5="",$C5=""),"",C5*'MPTO_working_3-way'!$I4)</f>
        <v>6.2465589068488585</v>
      </c>
      <c r="H5" s="17"/>
      <c r="I5" s="21"/>
      <c r="J5" s="22"/>
      <c r="K5" s="17"/>
      <c r="L5" s="21"/>
      <c r="M5" s="22"/>
      <c r="N5" s="23">
        <f t="shared" ref="N5:N28" si="4">(1/E5)* 100</f>
        <v>56.690035640352562</v>
      </c>
      <c r="O5" s="24">
        <f t="shared" ref="O5:O28" si="5">(1/F5)* 100</f>
        <v>27.30115030838509</v>
      </c>
      <c r="P5" s="24">
        <f t="shared" ref="P5:P28" si="6">(1/G5)* 100</f>
        <v>16.008814051262352</v>
      </c>
      <c r="Q5" t="s">
        <v>73</v>
      </c>
      <c r="R5" t="s">
        <v>70</v>
      </c>
      <c r="S5" t="s">
        <v>120</v>
      </c>
      <c r="AD5" s="37"/>
      <c r="AE5" s="37"/>
      <c r="AH5" s="37"/>
      <c r="AI5" s="37"/>
      <c r="AJ5" t="s">
        <v>68</v>
      </c>
    </row>
    <row r="6" spans="1:36" s="40" customFormat="1" ht="15" x14ac:dyDescent="0.25">
      <c r="A6">
        <v>1.49</v>
      </c>
      <c r="B6">
        <v>4.2699999999999996</v>
      </c>
      <c r="C6">
        <v>7.56</v>
      </c>
      <c r="D6" s="20">
        <f t="shared" si="0"/>
        <v>3.7608109343173712E-2</v>
      </c>
      <c r="E6" s="17">
        <f>IF(OR($A6="",$B6="",$C6=""),"",A6*'MPTO_working_3-way'!$I5)</f>
        <v>1.5460360829213289</v>
      </c>
      <c r="F6" s="21">
        <f>IF(OR($A6="",$B6="",$C6=""),"",B6*'MPTO_working_3-way'!$I5)</f>
        <v>4.4305866268953515</v>
      </c>
      <c r="G6" s="22">
        <f>IF(OR($A6="",$B6="",$C6=""),"",C6*'MPTO_working_3-way'!$I5)</f>
        <v>7.8443173066343928</v>
      </c>
      <c r="H6" s="17"/>
      <c r="I6" s="21"/>
      <c r="J6" s="22"/>
      <c r="K6" s="17"/>
      <c r="L6" s="21"/>
      <c r="M6" s="22"/>
      <c r="N6" s="23">
        <f t="shared" si="4"/>
        <v>64.681543402948222</v>
      </c>
      <c r="O6" s="24">
        <f t="shared" si="5"/>
        <v>22.570374630068589</v>
      </c>
      <c r="P6" s="24">
        <f t="shared" si="6"/>
        <v>12.748081966983182</v>
      </c>
      <c r="Q6" t="s">
        <v>83</v>
      </c>
      <c r="R6" t="s">
        <v>74</v>
      </c>
      <c r="S6" t="s">
        <v>120</v>
      </c>
      <c r="AD6" s="37"/>
      <c r="AE6" s="37"/>
      <c r="AH6" s="37"/>
      <c r="AI6" s="37"/>
      <c r="AJ6" t="s">
        <v>68</v>
      </c>
    </row>
    <row r="7" spans="1:36" s="40" customFormat="1" ht="15" x14ac:dyDescent="0.25">
      <c r="A7">
        <v>3.04</v>
      </c>
      <c r="B7">
        <v>3.02</v>
      </c>
      <c r="C7">
        <v>2.68</v>
      </c>
      <c r="D7" s="20">
        <f t="shared" si="0"/>
        <v>3.3207524593831028E-2</v>
      </c>
      <c r="E7" s="17">
        <f>IF(OR($A7="",$B7="",$C7=""),"",A7*'MPTO_working_3-way'!$I6)</f>
        <v>3.1409508747652461</v>
      </c>
      <c r="F7" s="21">
        <f>IF(OR($A7="",$B7="",$C7=""),"",B7*'MPTO_working_3-way'!$I6)</f>
        <v>3.1202867242733698</v>
      </c>
      <c r="G7" s="22">
        <f>IF(OR($A7="",$B7="",$C7=""),"",C7*'MPTO_working_3-way'!$I6)</f>
        <v>2.7689961659114672</v>
      </c>
      <c r="H7" s="17"/>
      <c r="I7" s="21"/>
      <c r="J7" s="22"/>
      <c r="K7" s="17"/>
      <c r="L7" s="21"/>
      <c r="M7" s="22"/>
      <c r="N7" s="23">
        <f t="shared" si="4"/>
        <v>31.837492526040851</v>
      </c>
      <c r="O7" s="24">
        <f t="shared" si="5"/>
        <v>32.048336847405359</v>
      </c>
      <c r="P7" s="24">
        <f t="shared" si="6"/>
        <v>36.114170626553801</v>
      </c>
      <c r="Q7" t="s">
        <v>77</v>
      </c>
      <c r="R7" t="s">
        <v>92</v>
      </c>
      <c r="S7" t="s">
        <v>124</v>
      </c>
      <c r="AD7" s="37"/>
      <c r="AE7" s="37"/>
      <c r="AH7" s="37"/>
      <c r="AI7" s="37"/>
      <c r="AJ7" t="s">
        <v>68</v>
      </c>
    </row>
    <row r="8" spans="1:36" s="36" customFormat="1" ht="15" x14ac:dyDescent="0.25">
      <c r="A8">
        <v>2.5</v>
      </c>
      <c r="B8">
        <v>3.04</v>
      </c>
      <c r="C8">
        <v>3.28</v>
      </c>
      <c r="D8" s="20">
        <f t="shared" si="0"/>
        <v>3.382541720154042E-2</v>
      </c>
      <c r="E8" s="17">
        <f>IF(OR($A8="",$B8="",$C8=""),"",A8*'MPTO_working_3-way'!$I7)</f>
        <v>2.5845635430038509</v>
      </c>
      <c r="F8" s="21">
        <f>IF(OR($A8="",$B8="",$C8=""),"",B8*'MPTO_working_3-way'!$I7)</f>
        <v>3.1428292682926831</v>
      </c>
      <c r="G8" s="22">
        <f>IF(OR($A8="",$B8="",$C8=""),"",C8*'MPTO_working_3-way'!$I7)</f>
        <v>3.3909473684210525</v>
      </c>
      <c r="H8" s="17"/>
      <c r="I8" s="21"/>
      <c r="J8" s="22"/>
      <c r="K8" s="17"/>
      <c r="L8" s="21"/>
      <c r="M8" s="22"/>
      <c r="N8" s="23">
        <f t="shared" si="4"/>
        <v>38.691252250574287</v>
      </c>
      <c r="O8" s="24">
        <f t="shared" si="5"/>
        <v>31.818464021853849</v>
      </c>
      <c r="P8" s="24">
        <f t="shared" si="6"/>
        <v>29.490283727571864</v>
      </c>
      <c r="Q8" t="s">
        <v>99</v>
      </c>
      <c r="R8" t="s">
        <v>96</v>
      </c>
      <c r="S8" t="s">
        <v>124</v>
      </c>
      <c r="AD8" s="37"/>
      <c r="AE8" s="37"/>
      <c r="AH8" s="37"/>
      <c r="AI8" s="37"/>
      <c r="AJ8" t="s">
        <v>68</v>
      </c>
    </row>
    <row r="9" spans="1:36" s="36" customFormat="1" ht="15" x14ac:dyDescent="0.25">
      <c r="A9">
        <v>2.89</v>
      </c>
      <c r="B9">
        <v>3.15</v>
      </c>
      <c r="C9">
        <v>2.7</v>
      </c>
      <c r="D9" s="20">
        <f t="shared" si="0"/>
        <v>3.3851449076362616E-2</v>
      </c>
      <c r="E9" s="17">
        <f>IF(OR($A9="",$B9="",$C9=""),"",A9*'MPTO_working_3-way'!$I8)</f>
        <v>2.9878306878306882</v>
      </c>
      <c r="F9" s="21">
        <f>IF(OR($A9="",$B9="",$C9=""),"",B9*'MPTO_working_3-way'!$I8)</f>
        <v>3.256632064590542</v>
      </c>
      <c r="G9" s="22">
        <f>IF(OR($A9="",$B9="",$C9=""),"",C9*'MPTO_working_3-way'!$I8)</f>
        <v>2.7913989125061791</v>
      </c>
      <c r="H9" s="17"/>
      <c r="I9" s="21"/>
      <c r="J9" s="22"/>
      <c r="K9" s="17"/>
      <c r="L9" s="21"/>
      <c r="M9" s="22"/>
      <c r="N9" s="23">
        <f t="shared" si="4"/>
        <v>33.46909863644413</v>
      </c>
      <c r="O9" s="24">
        <f t="shared" si="5"/>
        <v>30.706569860102711</v>
      </c>
      <c r="P9" s="24">
        <f t="shared" si="6"/>
        <v>35.824331503453159</v>
      </c>
      <c r="Q9" t="s">
        <v>123</v>
      </c>
      <c r="R9" t="s">
        <v>100</v>
      </c>
      <c r="S9" t="s">
        <v>124</v>
      </c>
      <c r="AD9" s="37"/>
      <c r="AE9" s="37"/>
      <c r="AH9" s="37"/>
      <c r="AI9" s="37"/>
      <c r="AJ9" t="s">
        <v>68</v>
      </c>
    </row>
    <row r="10" spans="1:36" s="36" customFormat="1" ht="15" x14ac:dyDescent="0.25">
      <c r="A10">
        <v>2.4500000000000002</v>
      </c>
      <c r="B10">
        <v>3.24</v>
      </c>
      <c r="C10">
        <v>3.16</v>
      </c>
      <c r="D10" s="20">
        <f t="shared" si="0"/>
        <v>3.3260936817296027E-2</v>
      </c>
      <c r="E10" s="17">
        <f>IF(OR($A10="",$B10="",$C10=""),"",A10*'MPTO_working_3-way'!$I9)</f>
        <v>2.5314892952023755</v>
      </c>
      <c r="F10" s="21">
        <f>IF(OR($A10="",$B10="",$C10=""),"",B10*'MPTO_working_3-way'!$I9)</f>
        <v>3.3477654352880393</v>
      </c>
      <c r="G10" s="22">
        <f>IF(OR($A10="",$B10="",$C10=""),"",C10*'MPTO_working_3-way'!$I9)</f>
        <v>3.2651045603426554</v>
      </c>
      <c r="H10" s="17"/>
      <c r="I10" s="21"/>
      <c r="J10" s="22"/>
      <c r="K10" s="17"/>
      <c r="L10" s="21"/>
      <c r="M10" s="22"/>
      <c r="N10" s="23">
        <f t="shared" si="4"/>
        <v>39.502438422124818</v>
      </c>
      <c r="O10" s="24">
        <f t="shared" si="5"/>
        <v>29.870671029075869</v>
      </c>
      <c r="P10" s="24">
        <f t="shared" si="6"/>
        <v>30.626890548799313</v>
      </c>
      <c r="Q10" t="s">
        <v>71</v>
      </c>
      <c r="R10" t="s">
        <v>80</v>
      </c>
      <c r="S10" t="s">
        <v>124</v>
      </c>
      <c r="AD10" s="37"/>
      <c r="AE10" s="37"/>
      <c r="AH10" s="37"/>
      <c r="AI10" s="37"/>
      <c r="AJ10" t="s">
        <v>68</v>
      </c>
    </row>
    <row r="11" spans="1:36" s="36" customFormat="1" ht="15" x14ac:dyDescent="0.25">
      <c r="A11">
        <v>1.58</v>
      </c>
      <c r="B11">
        <v>3.83</v>
      </c>
      <c r="C11">
        <v>6.84</v>
      </c>
      <c r="D11" s="20">
        <f t="shared" si="0"/>
        <v>4.0206828558545293E-2</v>
      </c>
      <c r="E11" s="17">
        <f>IF(OR($A11="",$B11="",$C11=""),"",A11*'MPTO_working_3-way'!$I10)</f>
        <v>1.6435267891225016</v>
      </c>
      <c r="F11" s="21">
        <f>IF(OR($A11="",$B11="",$C11=""),"",B11*'MPTO_working_3-way'!$I10)</f>
        <v>3.9839921533792286</v>
      </c>
      <c r="G11" s="22">
        <f>IF(OR($A11="",$B11="",$C11=""),"",C11*'MPTO_working_3-way'!$I10)</f>
        <v>7.1150147073404497</v>
      </c>
      <c r="H11" s="17"/>
      <c r="I11" s="21"/>
      <c r="J11" s="22"/>
      <c r="K11" s="17"/>
      <c r="L11" s="21"/>
      <c r="M11" s="22"/>
      <c r="N11" s="23">
        <f t="shared" si="4"/>
        <v>60.844764236177241</v>
      </c>
      <c r="O11" s="24">
        <f t="shared" si="5"/>
        <v>25.100451042600529</v>
      </c>
      <c r="P11" s="24">
        <f t="shared" si="6"/>
        <v>14.05478472122223</v>
      </c>
      <c r="Q11" t="s">
        <v>101</v>
      </c>
      <c r="R11" t="s">
        <v>76</v>
      </c>
      <c r="S11" t="s">
        <v>124</v>
      </c>
      <c r="AD11" s="37"/>
      <c r="AE11" s="37"/>
      <c r="AH11" s="37"/>
      <c r="AI11" s="37"/>
      <c r="AJ11" t="s">
        <v>68</v>
      </c>
    </row>
    <row r="12" spans="1:36" s="36" customFormat="1" ht="15" x14ac:dyDescent="0.25">
      <c r="A12">
        <v>1.49</v>
      </c>
      <c r="B12">
        <v>4.28</v>
      </c>
      <c r="C12">
        <v>7.42</v>
      </c>
      <c r="D12" s="20">
        <f t="shared" si="0"/>
        <v>3.9556688898270131E-2</v>
      </c>
      <c r="E12" s="17">
        <f>IF(OR($A12="",$B12="",$C12=""),"",A12*'MPTO_working_3-way'!$I11)</f>
        <v>1.5489394664584224</v>
      </c>
      <c r="F12" s="21">
        <f>IF(OR($A12="",$B12="",$C12=""),"",B12*'MPTO_working_3-way'!$I11)</f>
        <v>4.4493026284845962</v>
      </c>
      <c r="G12" s="22">
        <f>IF(OR($A12="",$B12="",$C12=""),"",C12*'MPTO_working_3-way'!$I11)</f>
        <v>7.713510631625164</v>
      </c>
      <c r="H12" s="17"/>
      <c r="I12" s="21"/>
      <c r="J12" s="22"/>
      <c r="K12" s="17"/>
      <c r="L12" s="21"/>
      <c r="M12" s="22"/>
      <c r="N12" s="23">
        <f t="shared" si="4"/>
        <v>64.560302171553104</v>
      </c>
      <c r="O12" s="24">
        <f t="shared" si="5"/>
        <v>22.475432298040683</v>
      </c>
      <c r="P12" s="24">
        <f t="shared" si="6"/>
        <v>12.964265530406216</v>
      </c>
      <c r="Q12" t="s">
        <v>102</v>
      </c>
      <c r="R12" t="s">
        <v>86</v>
      </c>
      <c r="S12" t="s">
        <v>124</v>
      </c>
      <c r="AD12" s="37"/>
      <c r="AE12" s="37"/>
      <c r="AH12" s="37"/>
      <c r="AI12" s="37"/>
      <c r="AJ12" t="s">
        <v>121</v>
      </c>
    </row>
    <row r="13" spans="1:36" s="36" customFormat="1" ht="15" x14ac:dyDescent="0.25">
      <c r="A13">
        <v>1.83</v>
      </c>
      <c r="B13">
        <v>3.51</v>
      </c>
      <c r="C13">
        <v>4.93</v>
      </c>
      <c r="D13" s="20">
        <f t="shared" si="0"/>
        <v>3.4188128924270922E-2</v>
      </c>
      <c r="E13" s="17">
        <f>IF(OR($A13="",$B13="",$C13=""),"",A13*'MPTO_working_3-way'!$I12)</f>
        <v>1.8925642759314159</v>
      </c>
      <c r="F13" s="21">
        <f>IF(OR($A13="",$B13="",$C13=""),"",B13*'MPTO_working_3-way'!$I12)</f>
        <v>3.6300003325241907</v>
      </c>
      <c r="G13" s="22">
        <f>IF(OR($A13="",$B13="",$C13=""),"",C13*'MPTO_working_3-way'!$I12)</f>
        <v>5.0985474755966553</v>
      </c>
      <c r="H13" s="17"/>
      <c r="I13" s="21"/>
      <c r="J13" s="22"/>
      <c r="K13" s="17"/>
      <c r="L13" s="21"/>
      <c r="M13" s="22"/>
      <c r="N13" s="23">
        <f t="shared" si="4"/>
        <v>52.838363944487696</v>
      </c>
      <c r="O13" s="24">
        <f t="shared" si="5"/>
        <v>27.548206842852569</v>
      </c>
      <c r="P13" s="24">
        <f t="shared" si="6"/>
        <v>19.613429212659739</v>
      </c>
      <c r="Q13" t="s">
        <v>113</v>
      </c>
      <c r="R13" t="s">
        <v>109</v>
      </c>
      <c r="S13" t="s">
        <v>124</v>
      </c>
      <c r="AD13" s="37"/>
      <c r="AE13" s="37"/>
      <c r="AH13" s="37"/>
      <c r="AI13" s="37"/>
      <c r="AJ13" t="s">
        <v>121</v>
      </c>
    </row>
    <row r="14" spans="1:36" s="36" customFormat="1" ht="15" x14ac:dyDescent="0.25">
      <c r="A14">
        <v>3.74</v>
      </c>
      <c r="B14">
        <v>3.29</v>
      </c>
      <c r="C14">
        <v>2.16</v>
      </c>
      <c r="D14" s="20">
        <f t="shared" si="0"/>
        <v>3.4294009888502952E-2</v>
      </c>
      <c r="E14" s="17">
        <f>IF(OR($A14="",$B14="",$C14=""),"",A14*'MPTO_working_3-way'!$I13)</f>
        <v>3.8682595969830014</v>
      </c>
      <c r="F14" s="21">
        <f>IF(OR($A14="",$B14="",$C14=""),"",B14*'MPTO_working_3-way'!$I13)</f>
        <v>3.4028272925331748</v>
      </c>
      <c r="G14" s="22">
        <f>IF(OR($A14="",$B14="",$C14=""),"",C14*'MPTO_working_3-way'!$I13)</f>
        <v>2.2340750613591664</v>
      </c>
      <c r="H14" s="17"/>
      <c r="I14" s="21"/>
      <c r="J14" s="22"/>
      <c r="K14" s="17"/>
      <c r="L14" s="21"/>
      <c r="M14" s="22"/>
      <c r="N14" s="23">
        <f t="shared" si="4"/>
        <v>25.851419092450179</v>
      </c>
      <c r="O14" s="24">
        <f t="shared" si="5"/>
        <v>29.387327478955527</v>
      </c>
      <c r="P14" s="24">
        <f t="shared" si="6"/>
        <v>44.761253428594294</v>
      </c>
      <c r="Q14" t="s">
        <v>105</v>
      </c>
      <c r="R14" t="s">
        <v>107</v>
      </c>
      <c r="S14" t="s">
        <v>124</v>
      </c>
      <c r="AD14" s="37"/>
      <c r="AE14" s="37"/>
      <c r="AH14" s="37"/>
      <c r="AI14" s="37"/>
      <c r="AJ14" t="s">
        <v>121</v>
      </c>
    </row>
    <row r="15" spans="1:36" s="36" customFormat="1" ht="15" x14ac:dyDescent="0.25">
      <c r="A15">
        <v>1.88</v>
      </c>
      <c r="B15">
        <v>3.47</v>
      </c>
      <c r="C15">
        <v>4.68</v>
      </c>
      <c r="D15" s="20">
        <f t="shared" si="0"/>
        <v>3.3774545332580619E-2</v>
      </c>
      <c r="E15" s="17">
        <f>IF(OR($A15="",$B15="",$C15=""),"",A15*'MPTO_working_3-way'!$I14)</f>
        <v>1.9434961452252515</v>
      </c>
      <c r="F15" s="21">
        <f>IF(OR($A15="",$B15="",$C15=""),"",B15*'MPTO_working_3-way'!$I14)</f>
        <v>3.5871976723040548</v>
      </c>
      <c r="G15" s="22">
        <f>IF(OR($A15="",$B15="",$C15=""),"",C15*'MPTO_working_3-way'!$I14)</f>
        <v>4.838064872156477</v>
      </c>
      <c r="H15" s="17"/>
      <c r="I15" s="21"/>
      <c r="J15" s="22"/>
      <c r="K15" s="17"/>
      <c r="L15" s="21"/>
      <c r="M15" s="22"/>
      <c r="N15" s="23">
        <f t="shared" si="4"/>
        <v>51.453665213423918</v>
      </c>
      <c r="O15" s="24">
        <f t="shared" si="5"/>
        <v>27.876913717935725</v>
      </c>
      <c r="P15" s="24">
        <f t="shared" si="6"/>
        <v>20.669421068640379</v>
      </c>
      <c r="Q15" t="s">
        <v>84</v>
      </c>
      <c r="R15" t="s">
        <v>108</v>
      </c>
      <c r="S15" t="s">
        <v>124</v>
      </c>
      <c r="AD15" s="37"/>
      <c r="AE15" s="37"/>
      <c r="AH15" s="37"/>
      <c r="AI15" s="37"/>
      <c r="AJ15" t="s">
        <v>121</v>
      </c>
    </row>
    <row r="16" spans="1:36" s="36" customFormat="1" ht="15" x14ac:dyDescent="0.25">
      <c r="A16">
        <v>2.35</v>
      </c>
      <c r="B16">
        <v>3.11</v>
      </c>
      <c r="C16">
        <v>3.5</v>
      </c>
      <c r="D16" s="20">
        <f t="shared" si="0"/>
        <v>3.2789608968031292E-2</v>
      </c>
      <c r="E16" s="17">
        <f>IF(OR($A16="",$B16="",$C16=""),"",A16*'MPTO_working_3-way'!$I15)</f>
        <v>2.4270555810748737</v>
      </c>
      <c r="F16" s="21">
        <f>IF(OR($A16="",$B16="",$C16=""),"",B16*'MPTO_working_3-way'!$I15)</f>
        <v>3.2119756838905773</v>
      </c>
      <c r="G16" s="22">
        <f>IF(OR($A16="",$B16="",$C16=""),"",C16*'MPTO_working_3-way'!$I15)</f>
        <v>3.6147636313881097</v>
      </c>
      <c r="H16" s="17"/>
      <c r="I16" s="21"/>
      <c r="J16" s="22"/>
      <c r="K16" s="17"/>
      <c r="L16" s="21"/>
      <c r="M16" s="22"/>
      <c r="N16" s="23">
        <f t="shared" si="4"/>
        <v>41.202187860779375</v>
      </c>
      <c r="O16" s="24">
        <f t="shared" si="5"/>
        <v>31.133486004125899</v>
      </c>
      <c r="P16" s="24">
        <f t="shared" si="6"/>
        <v>27.664326135094726</v>
      </c>
      <c r="Q16" t="s">
        <v>97</v>
      </c>
      <c r="R16" t="s">
        <v>94</v>
      </c>
      <c r="S16" t="s">
        <v>125</v>
      </c>
      <c r="AD16" s="37"/>
      <c r="AE16" s="37"/>
      <c r="AH16" s="37"/>
      <c r="AI16" s="37"/>
      <c r="AJ16" t="s">
        <v>68</v>
      </c>
    </row>
    <row r="17" spans="1:36" s="36" customFormat="1" ht="15" x14ac:dyDescent="0.25">
      <c r="A17">
        <v>3.36</v>
      </c>
      <c r="B17">
        <v>3.15</v>
      </c>
      <c r="C17">
        <v>2.39</v>
      </c>
      <c r="D17" s="20">
        <f t="shared" si="0"/>
        <v>3.348940692036928E-2</v>
      </c>
      <c r="E17" s="17">
        <f>IF(OR($A17="",$B17="",$C17=""),"",A17*'MPTO_working_3-way'!$I16)</f>
        <v>3.4725244072524406</v>
      </c>
      <c r="F17" s="21">
        <f>IF(OR($A17="",$B17="",$C17=""),"",B17*'MPTO_working_3-way'!$I16)</f>
        <v>3.2554916317991633</v>
      </c>
      <c r="G17" s="22">
        <f>IF(OR($A17="",$B17="",$C17=""),"",C17*'MPTO_working_3-way'!$I16)</f>
        <v>2.4700396825396829</v>
      </c>
      <c r="H17" s="17"/>
      <c r="I17" s="21"/>
      <c r="J17" s="22"/>
      <c r="K17" s="17"/>
      <c r="L17" s="21"/>
      <c r="M17" s="22"/>
      <c r="N17" s="23">
        <f t="shared" si="4"/>
        <v>28.797493774600369</v>
      </c>
      <c r="O17" s="24">
        <f t="shared" si="5"/>
        <v>30.717326692907061</v>
      </c>
      <c r="P17" s="24">
        <f t="shared" si="6"/>
        <v>40.485179532492566</v>
      </c>
      <c r="Q17" t="s">
        <v>95</v>
      </c>
      <c r="R17" t="s">
        <v>116</v>
      </c>
      <c r="S17" t="s">
        <v>125</v>
      </c>
      <c r="AD17" s="37"/>
      <c r="AE17" s="37"/>
      <c r="AH17" s="37"/>
      <c r="AI17" s="37"/>
      <c r="AJ17" t="s">
        <v>68</v>
      </c>
    </row>
    <row r="18" spans="1:36" s="36" customFormat="1" ht="15" x14ac:dyDescent="0.25">
      <c r="A18">
        <v>2.69</v>
      </c>
      <c r="B18">
        <v>3.03</v>
      </c>
      <c r="C18">
        <v>2.93</v>
      </c>
      <c r="D18" s="20">
        <f t="shared" si="0"/>
        <v>4.3077143523885919E-2</v>
      </c>
      <c r="E18" s="17">
        <f>IF(OR($A18="",$B18="",$C18=""),"",A18*'MPTO_working_3-way'!$I17)</f>
        <v>2.8058775160792533</v>
      </c>
      <c r="F18" s="21">
        <f>IF(OR($A18="",$B18="",$C18=""),"",B18*'MPTO_working_3-way'!$I17)</f>
        <v>3.160523744877374</v>
      </c>
      <c r="G18" s="22">
        <f>IF(OR($A18="",$B18="",$C18=""),"",C18*'MPTO_working_3-way'!$I17)</f>
        <v>3.0562160305249857</v>
      </c>
      <c r="H18" s="17"/>
      <c r="I18" s="21"/>
      <c r="J18" s="22"/>
      <c r="K18" s="17"/>
      <c r="L18" s="21"/>
      <c r="M18" s="22"/>
      <c r="N18" s="23">
        <f t="shared" si="4"/>
        <v>35.639474434270156</v>
      </c>
      <c r="O18" s="24">
        <f t="shared" si="5"/>
        <v>31.640325487850408</v>
      </c>
      <c r="P18" s="24">
        <f t="shared" si="6"/>
        <v>32.720200077879433</v>
      </c>
      <c r="Q18" t="s">
        <v>81</v>
      </c>
      <c r="R18" t="s">
        <v>82</v>
      </c>
      <c r="S18" t="s">
        <v>125</v>
      </c>
      <c r="AD18" s="37"/>
      <c r="AE18" s="37"/>
      <c r="AH18" s="37"/>
      <c r="AI18" s="37"/>
      <c r="AJ18" t="s">
        <v>68</v>
      </c>
    </row>
    <row r="19" spans="1:36" s="36" customFormat="1" ht="15" x14ac:dyDescent="0.25">
      <c r="A19">
        <v>2.27</v>
      </c>
      <c r="B19">
        <v>3.06</v>
      </c>
      <c r="C19">
        <v>3.6</v>
      </c>
      <c r="D19" s="20">
        <f t="shared" si="0"/>
        <v>4.5103797759926234E-2</v>
      </c>
      <c r="E19" s="17">
        <f>IF(OR($A19="",$B19="",$C19=""),"",A19*'MPTO_working_3-way'!$I18)</f>
        <v>2.3723856209150327</v>
      </c>
      <c r="F19" s="21">
        <f>IF(OR($A19="",$B19="",$C19=""),"",B19*'MPTO_working_3-way'!$I18)</f>
        <v>3.1980176211453744</v>
      </c>
      <c r="G19" s="22">
        <f>IF(OR($A19="",$B19="",$C19=""),"",C19*'MPTO_working_3-way'!$I18)</f>
        <v>3.7623736719357344</v>
      </c>
      <c r="H19" s="17"/>
      <c r="I19" s="21"/>
      <c r="J19" s="22"/>
      <c r="K19" s="17"/>
      <c r="L19" s="21"/>
      <c r="M19" s="22"/>
      <c r="N19" s="23">
        <f t="shared" si="4"/>
        <v>42.151663337695432</v>
      </c>
      <c r="O19" s="24">
        <f t="shared" si="5"/>
        <v>31.269371168813283</v>
      </c>
      <c r="P19" s="24">
        <f t="shared" si="6"/>
        <v>26.578965493491292</v>
      </c>
      <c r="Q19" t="s">
        <v>93</v>
      </c>
      <c r="R19" t="s">
        <v>98</v>
      </c>
      <c r="S19" t="s">
        <v>125</v>
      </c>
      <c r="AD19" s="37"/>
      <c r="AE19" s="37"/>
      <c r="AH19" s="37"/>
      <c r="AI19" s="37"/>
      <c r="AJ19" t="s">
        <v>68</v>
      </c>
    </row>
    <row r="20" spans="1:36" s="36" customFormat="1" ht="15" x14ac:dyDescent="0.25">
      <c r="A20">
        <v>1.33</v>
      </c>
      <c r="B20">
        <v>5.18</v>
      </c>
      <c r="C20">
        <v>10.51</v>
      </c>
      <c r="D20" s="20">
        <f t="shared" si="0"/>
        <v>4.0077370890130748E-2</v>
      </c>
      <c r="E20" s="17">
        <f>IF(OR($A20="",$B20="",$C20=""),"",A20*'MPTO_working_3-way'!$I19)</f>
        <v>1.383302903283874</v>
      </c>
      <c r="F20" s="21">
        <f>IF(OR($A20="",$B20="",$C20=""),"",B20*'MPTO_working_3-way'!$I19)</f>
        <v>5.3876007812108773</v>
      </c>
      <c r="G20" s="22">
        <f>IF(OR($A20="",$B20="",$C20=""),"",C20*'MPTO_working_3-way'!$I19)</f>
        <v>10.931213168055274</v>
      </c>
      <c r="H20" s="17"/>
      <c r="I20" s="21"/>
      <c r="J20" s="22"/>
      <c r="K20" s="17"/>
      <c r="L20" s="21"/>
      <c r="M20" s="22"/>
      <c r="N20" s="23">
        <f t="shared" si="4"/>
        <v>72.290746851326844</v>
      </c>
      <c r="O20" s="24">
        <f t="shared" si="5"/>
        <v>18.561137705070408</v>
      </c>
      <c r="P20" s="24">
        <f t="shared" si="6"/>
        <v>9.1481154436027321</v>
      </c>
      <c r="Q20" t="s">
        <v>88</v>
      </c>
      <c r="R20" t="s">
        <v>104</v>
      </c>
      <c r="S20" t="s">
        <v>125</v>
      </c>
      <c r="AD20" s="37"/>
      <c r="AE20" s="37"/>
      <c r="AH20" s="37"/>
      <c r="AI20" s="37"/>
      <c r="AJ20" t="s">
        <v>121</v>
      </c>
    </row>
    <row r="21" spans="1:36" s="36" customFormat="1" ht="15" x14ac:dyDescent="0.25">
      <c r="A21">
        <v>2.15</v>
      </c>
      <c r="B21">
        <v>3.21</v>
      </c>
      <c r="C21">
        <v>3.88</v>
      </c>
      <c r="D21" s="20">
        <f t="shared" si="0"/>
        <v>3.4374717583432801E-2</v>
      </c>
      <c r="E21" s="17">
        <f>IF(OR($A21="",$B21="",$C21=""),"",A21*'MPTO_working_3-way'!$I20)</f>
        <v>2.2239056428043806</v>
      </c>
      <c r="F21" s="21">
        <f>IF(OR($A21="",$B21="",$C21=""),"",B21*'MPTO_working_3-way'!$I20)</f>
        <v>3.3203428434428193</v>
      </c>
      <c r="G21" s="22">
        <f>IF(OR($A21="",$B21="",$C21=""),"",C21*'MPTO_working_3-way'!$I20)</f>
        <v>4.0133739042237195</v>
      </c>
      <c r="H21" s="17"/>
      <c r="I21" s="21"/>
      <c r="J21" s="22"/>
      <c r="K21" s="17"/>
      <c r="L21" s="21"/>
      <c r="M21" s="22"/>
      <c r="N21" s="23">
        <f t="shared" si="4"/>
        <v>44.965936537621445</v>
      </c>
      <c r="O21" s="24">
        <f t="shared" si="5"/>
        <v>30.117371824263582</v>
      </c>
      <c r="P21" s="24">
        <f t="shared" si="6"/>
        <v>24.916691638114973</v>
      </c>
      <c r="Q21" t="s">
        <v>85</v>
      </c>
      <c r="R21" t="s">
        <v>106</v>
      </c>
      <c r="S21" t="s">
        <v>125</v>
      </c>
      <c r="AD21" s="37"/>
      <c r="AE21" s="37"/>
      <c r="AH21" s="37"/>
      <c r="AI21" s="37"/>
      <c r="AJ21" t="s">
        <v>121</v>
      </c>
    </row>
    <row r="22" spans="1:36" s="36" customFormat="1" ht="15" x14ac:dyDescent="0.25">
      <c r="A22">
        <v>1.62</v>
      </c>
      <c r="B22">
        <v>3.8</v>
      </c>
      <c r="C22">
        <v>6.43</v>
      </c>
      <c r="D22" s="20">
        <f t="shared" si="0"/>
        <v>3.59628406884962E-2</v>
      </c>
      <c r="E22" s="17">
        <f>IF(OR($A22="",$B22="",$C22=""),"",A22*'MPTO_working_3-way'!$I21)</f>
        <v>1.6782598019153641</v>
      </c>
      <c r="F22" s="21">
        <f>IF(OR($A22="",$B22="",$C22=""),"",B22*'MPTO_working_3-way'!$I21)</f>
        <v>3.9366587946162852</v>
      </c>
      <c r="G22" s="22">
        <f>IF(OR($A22="",$B22="",$C22=""),"",C22*'MPTO_working_3-way'!$I21)</f>
        <v>6.6612410656270304</v>
      </c>
      <c r="H22" s="17"/>
      <c r="I22" s="21"/>
      <c r="J22" s="22"/>
      <c r="K22" s="17"/>
      <c r="L22" s="21"/>
      <c r="M22" s="22"/>
      <c r="N22" s="23">
        <f t="shared" si="4"/>
        <v>59.585530134173517</v>
      </c>
      <c r="O22" s="24">
        <f t="shared" si="5"/>
        <v>25.402252320358187</v>
      </c>
      <c r="P22" s="24">
        <f t="shared" si="6"/>
        <v>15.012217545468291</v>
      </c>
      <c r="Q22" t="s">
        <v>103</v>
      </c>
      <c r="R22" t="s">
        <v>89</v>
      </c>
      <c r="S22" t="s">
        <v>125</v>
      </c>
      <c r="AD22" s="37"/>
      <c r="AE22" s="37"/>
      <c r="AH22" s="37"/>
      <c r="AI22" s="37"/>
      <c r="AJ22" t="s">
        <v>121</v>
      </c>
    </row>
    <row r="23" spans="1:36" s="36" customFormat="1" ht="15" x14ac:dyDescent="0.25">
      <c r="A23">
        <v>1.78</v>
      </c>
      <c r="B23">
        <v>3.71</v>
      </c>
      <c r="C23">
        <v>4.91</v>
      </c>
      <c r="D23" s="20">
        <f t="shared" si="0"/>
        <v>3.5005519564770715E-2</v>
      </c>
      <c r="E23" s="17">
        <f>IF(OR($A23="",$B23="",$C23=""),"",A23*'MPTO_working_3-way'!$I22)</f>
        <v>1.8423098248252918</v>
      </c>
      <c r="F23" s="21">
        <f>IF(OR($A23="",$B23="",$C23=""),"",B23*'MPTO_working_3-way'!$I22)</f>
        <v>3.8398704775852992</v>
      </c>
      <c r="G23" s="22">
        <f>IF(OR($A23="",$B23="",$C23=""),"",C23*'MPTO_working_3-way'!$I22)</f>
        <v>5.0818771010630241</v>
      </c>
      <c r="H23" s="17"/>
      <c r="I23" s="21"/>
      <c r="J23" s="22"/>
      <c r="K23" s="17"/>
      <c r="L23" s="21"/>
      <c r="M23" s="22"/>
      <c r="N23" s="23">
        <f t="shared" si="4"/>
        <v>54.279686647973612</v>
      </c>
      <c r="O23" s="24">
        <f t="shared" si="5"/>
        <v>26.042545076386265</v>
      </c>
      <c r="P23" s="24">
        <f t="shared" si="6"/>
        <v>19.67776827564013</v>
      </c>
      <c r="Q23" t="s">
        <v>87</v>
      </c>
      <c r="R23" t="s">
        <v>110</v>
      </c>
      <c r="S23" t="s">
        <v>125</v>
      </c>
      <c r="AD23" s="37"/>
      <c r="AE23" s="37"/>
      <c r="AH23" s="37"/>
      <c r="AI23" s="37"/>
      <c r="AJ23" t="s">
        <v>121</v>
      </c>
    </row>
    <row r="24" spans="1:36" s="36" customFormat="1" ht="15" x14ac:dyDescent="0.25">
      <c r="A24">
        <v>4.66</v>
      </c>
      <c r="B24">
        <v>3.4</v>
      </c>
      <c r="C24">
        <v>1.9</v>
      </c>
      <c r="D24" s="20">
        <f t="shared" si="0"/>
        <v>3.502571121061937E-2</v>
      </c>
      <c r="E24" s="17">
        <f>IF(OR($A24="",$B24="",$C24=""),"",A24*'MPTO_working_3-way'!$I23)</f>
        <v>4.8232198142414866</v>
      </c>
      <c r="F24" s="21">
        <f>IF(OR($A24="",$B24="",$C24=""),"",B24*'MPTO_working_3-way'!$I23)</f>
        <v>3.5190874181161056</v>
      </c>
      <c r="G24" s="22">
        <f>IF(OR($A24="",$B24="",$C24=""),"",C24*'MPTO_working_3-way'!$I23)</f>
        <v>1.9665488513001768</v>
      </c>
      <c r="H24" s="17"/>
      <c r="I24" s="21"/>
      <c r="J24" s="22"/>
      <c r="K24" s="17"/>
      <c r="L24" s="21"/>
      <c r="M24" s="22"/>
      <c r="N24" s="23">
        <f t="shared" si="4"/>
        <v>20.73303806406059</v>
      </c>
      <c r="O24" s="24">
        <f t="shared" si="5"/>
        <v>28.416458052506581</v>
      </c>
      <c r="P24" s="24">
        <f t="shared" si="6"/>
        <v>50.850503883432829</v>
      </c>
      <c r="Q24" t="s">
        <v>119</v>
      </c>
      <c r="R24" t="s">
        <v>111</v>
      </c>
      <c r="S24" t="s">
        <v>125</v>
      </c>
      <c r="AD24" s="37"/>
      <c r="AE24" s="37"/>
      <c r="AH24" s="37"/>
      <c r="AI24" s="37"/>
      <c r="AJ24" t="s">
        <v>121</v>
      </c>
    </row>
    <row r="25" spans="1:36" s="36" customFormat="1" ht="15" x14ac:dyDescent="0.25">
      <c r="A25">
        <v>2.2000000000000002</v>
      </c>
      <c r="B25">
        <v>3.43</v>
      </c>
      <c r="C25">
        <v>3.55</v>
      </c>
      <c r="D25" s="20">
        <f t="shared" si="0"/>
        <v>2.7780784894898103E-2</v>
      </c>
      <c r="E25" s="17">
        <f>IF(OR($A25="",$B25="",$C25=""),"",A25*'MPTO_working_3-way'!$I24)</f>
        <v>2.2611177267687759</v>
      </c>
      <c r="F25" s="21">
        <f>IF(OR($A25="",$B25="",$C25=""),"",B25*'MPTO_working_3-way'!$I24)</f>
        <v>3.5252880921895007</v>
      </c>
      <c r="G25" s="22">
        <f>IF(OR($A25="",$B25="",$C25=""),"",C25*'MPTO_working_3-way'!$I24)</f>
        <v>3.6486217863768879</v>
      </c>
      <c r="H25" s="17"/>
      <c r="I25" s="21"/>
      <c r="J25" s="22"/>
      <c r="K25" s="17"/>
      <c r="L25" s="21"/>
      <c r="M25" s="22"/>
      <c r="N25" s="23">
        <f t="shared" si="4"/>
        <v>44.22591482793063</v>
      </c>
      <c r="O25" s="24">
        <f t="shared" si="5"/>
        <v>28.366475982929266</v>
      </c>
      <c r="P25" s="24">
        <f t="shared" si="6"/>
        <v>27.407609189140107</v>
      </c>
      <c r="Q25" t="s">
        <v>114</v>
      </c>
      <c r="R25" t="s">
        <v>90</v>
      </c>
      <c r="S25" t="s">
        <v>125</v>
      </c>
      <c r="AD25" s="37"/>
      <c r="AE25" s="37"/>
      <c r="AH25" s="37"/>
      <c r="AI25" s="37"/>
      <c r="AJ25" t="s">
        <v>69</v>
      </c>
    </row>
    <row r="26" spans="1:36" s="36" customFormat="1" ht="15" x14ac:dyDescent="0.25">
      <c r="A26">
        <v>1.5</v>
      </c>
      <c r="B26">
        <v>4.1900000000000004</v>
      </c>
      <c r="C26">
        <v>6.99</v>
      </c>
      <c r="D26" s="20">
        <f t="shared" si="0"/>
        <v>4.8391667605614419E-2</v>
      </c>
      <c r="E26" s="17">
        <f>IF(OR($A26="",$B26="",$C26=""),"",A26*'MPTO_working_3-way'!$I25)</f>
        <v>1.5725875014084216</v>
      </c>
      <c r="F26" s="21">
        <f>IF(OR($A26="",$B26="",$C26=""),"",B26*'MPTO_working_3-way'!$I25)</f>
        <v>4.3927610872675249</v>
      </c>
      <c r="G26" s="22">
        <f>IF(OR($A26="",$B26="",$C26=""),"",C26*'MPTO_working_3-way'!$I25)</f>
        <v>7.3282577565632447</v>
      </c>
      <c r="H26" s="17"/>
      <c r="I26" s="21"/>
      <c r="J26" s="22"/>
      <c r="K26" s="17"/>
      <c r="L26" s="21"/>
      <c r="M26" s="22"/>
      <c r="N26" s="23">
        <f t="shared" si="4"/>
        <v>63.589466347938803</v>
      </c>
      <c r="O26" s="24">
        <f t="shared" si="5"/>
        <v>22.764725422889786</v>
      </c>
      <c r="P26" s="24">
        <f t="shared" si="6"/>
        <v>13.645808229171418</v>
      </c>
      <c r="Q26" t="s">
        <v>117</v>
      </c>
      <c r="R26" t="s">
        <v>78</v>
      </c>
      <c r="S26" t="s">
        <v>126</v>
      </c>
      <c r="AD26" s="37"/>
      <c r="AE26" s="37"/>
      <c r="AH26" s="37"/>
      <c r="AI26" s="37"/>
      <c r="AJ26" t="s">
        <v>68</v>
      </c>
    </row>
    <row r="27" spans="1:36" s="36" customFormat="1" ht="15" x14ac:dyDescent="0.25">
      <c r="A27">
        <v>4.34</v>
      </c>
      <c r="B27">
        <v>3.68</v>
      </c>
      <c r="C27">
        <v>1.88</v>
      </c>
      <c r="D27" s="20">
        <f t="shared" si="0"/>
        <v>3.4068770595582665E-2</v>
      </c>
      <c r="E27" s="17">
        <f>IF(OR($A27="",$B27="",$C27=""),"",A27*'MPTO_working_3-way'!$I26)</f>
        <v>4.4878584643848285</v>
      </c>
      <c r="F27" s="21">
        <f>IF(OR($A27="",$B27="",$C27=""),"",B27*'MPTO_working_3-way'!$I26)</f>
        <v>3.8053730757917443</v>
      </c>
      <c r="G27" s="22">
        <f>IF(OR($A27="",$B27="",$C27=""),"",C27*'MPTO_working_3-way'!$I26)</f>
        <v>1.9440492887196954</v>
      </c>
      <c r="H27" s="17"/>
      <c r="I27" s="21"/>
      <c r="J27" s="22"/>
      <c r="K27" s="17"/>
      <c r="L27" s="21"/>
      <c r="M27" s="22"/>
      <c r="N27" s="23">
        <f t="shared" si="4"/>
        <v>22.282342634820026</v>
      </c>
      <c r="O27" s="24">
        <f t="shared" si="5"/>
        <v>26.278632346499702</v>
      </c>
      <c r="P27" s="24">
        <f t="shared" si="6"/>
        <v>51.439025018680276</v>
      </c>
      <c r="Q27" t="s">
        <v>112</v>
      </c>
      <c r="R27" t="s">
        <v>118</v>
      </c>
      <c r="S27" t="s">
        <v>126</v>
      </c>
      <c r="AD27" s="37"/>
      <c r="AE27" s="37"/>
      <c r="AH27" s="37"/>
      <c r="AI27" s="37"/>
      <c r="AJ27" t="s">
        <v>121</v>
      </c>
    </row>
    <row r="28" spans="1:36" s="36" customFormat="1" ht="15" x14ac:dyDescent="0.25">
      <c r="A28">
        <v>3.99</v>
      </c>
      <c r="B28">
        <v>3.57</v>
      </c>
      <c r="C28">
        <v>2.0099999999999998</v>
      </c>
      <c r="D28" s="20">
        <f t="shared" si="0"/>
        <v>2.8251049044912602E-2</v>
      </c>
      <c r="E28" s="17">
        <f>IF(OR($A28="",$B28="",$C28=""),"",A28*'MPTO_working_3-way'!$I27)</f>
        <v>4.1027216856892013</v>
      </c>
      <c r="F28" s="21">
        <f>IF(OR($A28="",$B28="",$C28=""),"",B28*'MPTO_working_3-way'!$I27)</f>
        <v>3.6708562450903379</v>
      </c>
      <c r="G28" s="22">
        <f>IF(OR($A28="",$B28="",$C28=""),"",C28*'MPTO_working_3-way'!$I27)</f>
        <v>2.0667846085802739</v>
      </c>
      <c r="H28" s="17"/>
      <c r="I28" s="21"/>
      <c r="J28" s="22"/>
      <c r="K28" s="17"/>
      <c r="L28" s="21"/>
      <c r="M28" s="22"/>
      <c r="N28" s="23">
        <f t="shared" si="4"/>
        <v>24.374063770597047</v>
      </c>
      <c r="O28" s="24">
        <f t="shared" si="5"/>
        <v>27.241600684784935</v>
      </c>
      <c r="P28" s="24">
        <f t="shared" si="6"/>
        <v>48.384335544618025</v>
      </c>
      <c r="Q28" t="s">
        <v>91</v>
      </c>
      <c r="R28" t="s">
        <v>115</v>
      </c>
      <c r="S28" t="s">
        <v>126</v>
      </c>
      <c r="AD28" s="37"/>
      <c r="AE28" s="37"/>
      <c r="AH28" s="37"/>
      <c r="AI28" s="37"/>
      <c r="AJ28" t="s">
        <v>69</v>
      </c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 s="29"/>
      <c r="B117" s="29"/>
      <c r="C117" s="29"/>
      <c r="D117" s="30"/>
      <c r="E117" s="31"/>
      <c r="F117" s="32"/>
      <c r="G117" s="33"/>
      <c r="H117" s="31"/>
      <c r="I117" s="32"/>
      <c r="J117" s="33"/>
      <c r="K117" s="31"/>
      <c r="L117" s="32"/>
      <c r="M117" s="33"/>
      <c r="N117" s="34"/>
      <c r="O117" s="35"/>
      <c r="P117" s="35"/>
      <c r="Q117" s="29"/>
      <c r="R117" s="29"/>
      <c r="S117" s="29"/>
      <c r="AD117" s="37"/>
      <c r="AE117" s="37"/>
      <c r="AH117" s="37"/>
      <c r="AI117" s="37"/>
      <c r="AJ117" s="29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2022-07-20T00:26:35Z</dcterms:modified>
</cp:coreProperties>
</file>