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U5" i="2"/>
  <c r="V5" i="2"/>
  <c r="W5" i="2"/>
  <c r="X5" i="2"/>
  <c r="AA5" i="2" s="1"/>
  <c r="Y5" i="2"/>
  <c r="Z5" i="2"/>
  <c r="AC5" i="2" s="1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AC14" i="2" s="1"/>
  <c r="X14" i="2"/>
  <c r="Y14" i="2"/>
  <c r="AB14" i="2" s="1"/>
  <c r="Z14" i="2"/>
  <c r="AA14" i="2"/>
  <c r="U15" i="2"/>
  <c r="V15" i="2"/>
  <c r="AB15" i="2" s="1"/>
  <c r="W15" i="2"/>
  <c r="X15" i="2"/>
  <c r="AA15" i="2" s="1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AC18" i="2" s="1"/>
  <c r="X18" i="2"/>
  <c r="Y18" i="2"/>
  <c r="AB18" i="2" s="1"/>
  <c r="Z18" i="2"/>
  <c r="AA18" i="2"/>
  <c r="U19" i="2"/>
  <c r="V19" i="2"/>
  <c r="AB19" i="2" s="1"/>
  <c r="W19" i="2"/>
  <c r="X19" i="2"/>
  <c r="AA19" i="2" s="1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AA21" i="2" s="1"/>
  <c r="V21" i="2"/>
  <c r="W21" i="2"/>
  <c r="X21" i="2"/>
  <c r="Y21" i="2"/>
  <c r="Z21" i="2"/>
  <c r="AC21" i="2" s="1"/>
  <c r="AB21" i="2"/>
  <c r="U22" i="2"/>
  <c r="V22" i="2"/>
  <c r="W22" i="2"/>
  <c r="AC22" i="2" s="1"/>
  <c r="X22" i="2"/>
  <c r="Y22" i="2"/>
  <c r="AB22" i="2" s="1"/>
  <c r="Z22" i="2"/>
  <c r="AA22" i="2"/>
  <c r="U23" i="2"/>
  <c r="V23" i="2"/>
  <c r="AB23" i="2" s="1"/>
  <c r="W23" i="2"/>
  <c r="X23" i="2"/>
  <c r="AA23" i="2" s="1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AC26" i="2" s="1"/>
  <c r="X26" i="2"/>
  <c r="Y26" i="2"/>
  <c r="AB26" i="2" s="1"/>
  <c r="Z26" i="2"/>
  <c r="AA26" i="2"/>
  <c r="U27" i="2"/>
  <c r="V27" i="2"/>
  <c r="AB27" i="2" s="1"/>
  <c r="W27" i="2"/>
  <c r="X27" i="2"/>
  <c r="AA27" i="2" s="1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AC30" i="2" s="1"/>
  <c r="X30" i="2"/>
  <c r="Y30" i="2"/>
  <c r="AB30" i="2" s="1"/>
  <c r="Z30" i="2"/>
  <c r="AA30" i="2"/>
  <c r="U31" i="2"/>
  <c r="V31" i="2"/>
  <c r="AB31" i="2" s="1"/>
  <c r="W31" i="2"/>
  <c r="X31" i="2"/>
  <c r="AA31" i="2" s="1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AA33" i="2" s="1"/>
  <c r="V33" i="2"/>
  <c r="W33" i="2"/>
  <c r="X33" i="2"/>
  <c r="Y33" i="2"/>
  <c r="Z33" i="2"/>
  <c r="AC33" i="2" s="1"/>
  <c r="AB33" i="2"/>
  <c r="U34" i="2"/>
  <c r="V34" i="2"/>
  <c r="W34" i="2"/>
  <c r="AC34" i="2" s="1"/>
  <c r="X34" i="2"/>
  <c r="Y34" i="2"/>
  <c r="AB34" i="2" s="1"/>
  <c r="Z34" i="2"/>
  <c r="AA34" i="2"/>
  <c r="U35" i="2"/>
  <c r="V35" i="2"/>
  <c r="AB35" i="2" s="1"/>
  <c r="W35" i="2"/>
  <c r="X35" i="2"/>
  <c r="AA35" i="2" s="1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AC38" i="2" s="1"/>
  <c r="X38" i="2"/>
  <c r="Y38" i="2"/>
  <c r="AB38" i="2" s="1"/>
  <c r="Z38" i="2"/>
  <c r="AA38" i="2"/>
  <c r="U39" i="2"/>
  <c r="V39" i="2"/>
  <c r="AB39" i="2" s="1"/>
  <c r="W39" i="2"/>
  <c r="X39" i="2"/>
  <c r="AA39" i="2" s="1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AC42" i="2" s="1"/>
  <c r="X42" i="2"/>
  <c r="Y42" i="2"/>
  <c r="AB42" i="2" s="1"/>
  <c r="Z42" i="2"/>
  <c r="AA42" i="2"/>
  <c r="U43" i="2"/>
  <c r="V43" i="2"/>
  <c r="AB43" i="2" s="1"/>
  <c r="W43" i="2"/>
  <c r="X43" i="2"/>
  <c r="AA43" i="2" s="1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AC46" i="2" s="1"/>
  <c r="X46" i="2"/>
  <c r="Y46" i="2"/>
  <c r="AB46" i="2" s="1"/>
  <c r="Z46" i="2"/>
  <c r="AA46" i="2"/>
  <c r="U47" i="2"/>
  <c r="V47" i="2"/>
  <c r="AB47" i="2" s="1"/>
  <c r="W47" i="2"/>
  <c r="X47" i="2"/>
  <c r="AA47" i="2" s="1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AC50" i="2" s="1"/>
  <c r="X50" i="2"/>
  <c r="Y50" i="2"/>
  <c r="AB50" i="2" s="1"/>
  <c r="Z50" i="2"/>
  <c r="AA50" i="2"/>
  <c r="U51" i="2"/>
  <c r="V51" i="2"/>
  <c r="AB51" i="2" s="1"/>
  <c r="W51" i="2"/>
  <c r="X51" i="2"/>
  <c r="AA51" i="2" s="1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AC54" i="2" s="1"/>
  <c r="X54" i="2"/>
  <c r="Y54" i="2"/>
  <c r="AB54" i="2" s="1"/>
  <c r="Z54" i="2"/>
  <c r="AA54" i="2"/>
  <c r="U55" i="2"/>
  <c r="V55" i="2"/>
  <c r="AB55" i="2" s="1"/>
  <c r="W55" i="2"/>
  <c r="X55" i="2"/>
  <c r="AA55" i="2" s="1"/>
  <c r="Y55" i="2"/>
  <c r="Z55" i="2"/>
  <c r="AC55" i="2" s="1"/>
  <c r="U56" i="2"/>
  <c r="AA56" i="2" s="1"/>
  <c r="V56" i="2"/>
  <c r="AB56" i="2" s="1"/>
  <c r="W56" i="2"/>
  <c r="X56" i="2"/>
  <c r="Y56" i="2"/>
  <c r="Z56" i="2"/>
  <c r="AC56" i="2"/>
  <c r="U57" i="2"/>
  <c r="AA57" i="2" s="1"/>
  <c r="V57" i="2"/>
  <c r="W57" i="2"/>
  <c r="X57" i="2"/>
  <c r="Y57" i="2"/>
  <c r="Z57" i="2"/>
  <c r="AC57" i="2" s="1"/>
  <c r="AB57" i="2"/>
  <c r="U58" i="2"/>
  <c r="V58" i="2"/>
  <c r="W58" i="2"/>
  <c r="AC58" i="2" s="1"/>
  <c r="X58" i="2"/>
  <c r="Y58" i="2"/>
  <c r="AB58" i="2" s="1"/>
  <c r="Z58" i="2"/>
  <c r="AA58" i="2"/>
  <c r="U59" i="2"/>
  <c r="V59" i="2"/>
  <c r="AB59" i="2" s="1"/>
  <c r="W59" i="2"/>
  <c r="X59" i="2"/>
  <c r="AA59" i="2" s="1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U4" i="2" l="1"/>
  <c r="V4" i="2"/>
  <c r="W4" i="2"/>
  <c r="AC4" i="2" s="1"/>
  <c r="X4" i="2"/>
  <c r="AA4" i="2" s="1"/>
  <c r="Y4" i="2"/>
  <c r="Z4" i="2"/>
  <c r="AB4" i="2" l="1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I53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2" i="5" l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37" i="11" l="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W22" i="4" s="1"/>
  <c r="X22" i="4" s="1"/>
  <c r="Y22" i="4" s="1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J5" i="4"/>
  <c r="AK5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X38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717" i="3"/>
  <c r="D716" i="3"/>
  <c r="D514" i="3"/>
  <c r="D945" i="3"/>
  <c r="D757" i="3"/>
  <c r="D895" i="3"/>
  <c r="D551" i="3"/>
  <c r="D892" i="3"/>
  <c r="D750" i="3"/>
  <c r="D530" i="3"/>
  <c r="D664" i="3"/>
  <c r="D470" i="3"/>
  <c r="D677" i="3"/>
  <c r="D836" i="3"/>
  <c r="D966" i="3"/>
  <c r="D672" i="3"/>
  <c r="D469" i="3"/>
  <c r="D647" i="3"/>
  <c r="D978" i="3"/>
  <c r="D536" i="3"/>
  <c r="D876" i="3"/>
  <c r="D970" i="3"/>
  <c r="D840" i="3"/>
  <c r="D940" i="3"/>
  <c r="D992" i="3"/>
  <c r="D801" i="3"/>
  <c r="D660" i="3"/>
  <c r="D654" i="3"/>
  <c r="D631" i="3"/>
  <c r="D658" i="3"/>
  <c r="D874" i="3"/>
  <c r="D764" i="3"/>
  <c r="D811" i="3"/>
  <c r="D700" i="3"/>
  <c r="D497" i="3"/>
  <c r="D541" i="3"/>
  <c r="D939" i="3"/>
  <c r="D704" i="3"/>
  <c r="D779" i="3"/>
  <c r="D975" i="3"/>
  <c r="D739" i="3"/>
  <c r="D591" i="3"/>
  <c r="D662" i="3"/>
  <c r="D575" i="3"/>
  <c r="D769" i="3"/>
  <c r="D809" i="3"/>
  <c r="D787" i="3"/>
  <c r="D586" i="3"/>
  <c r="D478" i="3"/>
  <c r="D634" i="3"/>
  <c r="D768" i="3"/>
  <c r="D459" i="3"/>
  <c r="D920" i="3"/>
  <c r="D994" i="3"/>
  <c r="D957" i="3"/>
  <c r="D959" i="3"/>
  <c r="D834" i="3"/>
  <c r="D877" i="3"/>
  <c r="D675" i="3"/>
  <c r="D747" i="3"/>
  <c r="D424" i="3"/>
  <c r="D897" i="3"/>
  <c r="D953" i="3"/>
  <c r="D513" i="3"/>
  <c r="D973" i="3"/>
  <c r="D851" i="3"/>
  <c r="D558" i="3"/>
  <c r="D638" i="3"/>
  <c r="D690" i="3"/>
  <c r="D908" i="3"/>
  <c r="D649" i="3"/>
  <c r="D907" i="3"/>
  <c r="D848" i="3"/>
  <c r="D562" i="3"/>
  <c r="D676" i="3"/>
  <c r="D734" i="3"/>
  <c r="D472" i="3"/>
  <c r="D698" i="3"/>
  <c r="D593" i="3"/>
  <c r="D611" i="3"/>
  <c r="D916" i="3"/>
  <c r="D532" i="3"/>
  <c r="D550" i="3"/>
  <c r="D695" i="3"/>
  <c r="D454" i="3"/>
  <c r="D656" i="3"/>
  <c r="D969" i="3"/>
  <c r="D600" i="3"/>
  <c r="D850" i="3"/>
  <c r="D998" i="3"/>
  <c r="D781" i="3"/>
  <c r="D448" i="3"/>
  <c r="D420" i="3"/>
  <c r="D341" i="3"/>
  <c r="D403" i="3"/>
  <c r="D374" i="3"/>
  <c r="D375" i="3"/>
  <c r="D379" i="3"/>
  <c r="D353" i="3"/>
  <c r="D407" i="3"/>
  <c r="D357" i="3"/>
  <c r="D330" i="3"/>
  <c r="D269" i="3"/>
  <c r="D270" i="3"/>
  <c r="D246" i="3"/>
  <c r="D674" i="3"/>
  <c r="D882" i="3"/>
  <c r="D931" i="3"/>
  <c r="D889" i="3"/>
  <c r="D628" i="3"/>
  <c r="D758" i="3"/>
  <c r="D481" i="3"/>
  <c r="D463" i="3"/>
  <c r="D564" i="3"/>
  <c r="D802" i="3"/>
  <c r="D705" i="3"/>
  <c r="D731" i="3"/>
  <c r="D880" i="3"/>
  <c r="D712" i="3"/>
  <c r="D479" i="3"/>
  <c r="D467" i="3"/>
  <c r="D441" i="3"/>
  <c r="D370" i="3"/>
  <c r="D286" i="3"/>
  <c r="D416" i="3"/>
  <c r="D756" i="3"/>
  <c r="D640" i="3"/>
  <c r="D697" i="3"/>
  <c r="D699" i="3"/>
  <c r="D466" i="3"/>
  <c r="D488" i="3"/>
  <c r="D884" i="3"/>
  <c r="D542" i="3"/>
  <c r="D673" i="3"/>
  <c r="D582" i="3"/>
  <c r="D683" i="3"/>
  <c r="D665" i="3"/>
  <c r="D775" i="3"/>
  <c r="D714" i="3"/>
  <c r="D870" i="3"/>
  <c r="D585" i="3"/>
  <c r="D667" i="3"/>
  <c r="D688" i="3"/>
  <c r="D480" i="3"/>
  <c r="D486" i="3"/>
  <c r="D735" i="3"/>
  <c r="D506" i="3"/>
  <c r="D1000" i="3"/>
  <c r="D727" i="3"/>
  <c r="D455" i="3"/>
  <c r="D952" i="3"/>
  <c r="D501" i="3"/>
  <c r="D641" i="3"/>
  <c r="D453" i="3"/>
  <c r="D528" i="3"/>
  <c r="D843" i="3"/>
  <c r="D830" i="3"/>
  <c r="D829" i="3"/>
  <c r="D516" i="3"/>
  <c r="D619" i="3"/>
  <c r="D723" i="3"/>
  <c r="D871" i="3"/>
  <c r="D905" i="3"/>
  <c r="D813" i="3"/>
  <c r="D873" i="3"/>
  <c r="D602" i="3"/>
  <c r="D594" i="3"/>
  <c r="D679" i="3"/>
  <c r="D934" i="3"/>
  <c r="D825" i="3"/>
  <c r="D635" i="3"/>
  <c r="D783" i="3"/>
  <c r="D784" i="3"/>
  <c r="D749" i="3"/>
  <c r="D981" i="3"/>
  <c r="D915" i="3"/>
  <c r="D613" i="3"/>
  <c r="D701" i="3"/>
  <c r="D706" i="3"/>
  <c r="D595" i="3"/>
  <c r="D976" i="3"/>
  <c r="D971" i="3"/>
  <c r="D709" i="3"/>
  <c r="D767" i="3"/>
  <c r="D912" i="3"/>
  <c r="D553" i="3"/>
  <c r="D760" i="3"/>
  <c r="D449" i="3"/>
  <c r="D875" i="3"/>
  <c r="D950" i="3"/>
  <c r="D938" i="3"/>
  <c r="D861" i="3"/>
  <c r="D421" i="3"/>
  <c r="D791" i="3"/>
  <c r="D778" i="3"/>
  <c r="D766" i="3"/>
  <c r="D523" i="3"/>
  <c r="D821" i="3"/>
  <c r="D570" i="3"/>
  <c r="D452" i="3"/>
  <c r="D457" i="3"/>
  <c r="D849" i="3"/>
  <c r="D680" i="3"/>
  <c r="D614" i="3"/>
  <c r="D909" i="3"/>
  <c r="D816" i="3"/>
  <c r="D838" i="3"/>
  <c r="D868" i="3"/>
  <c r="D738" i="3"/>
  <c r="D648" i="3"/>
  <c r="D630" i="3"/>
  <c r="D883" i="3"/>
  <c r="D986" i="3"/>
  <c r="D465" i="3"/>
  <c r="D661" i="3"/>
  <c r="D989" i="3"/>
  <c r="D845" i="3"/>
  <c r="D371" i="3"/>
  <c r="D332" i="3"/>
  <c r="D393" i="3"/>
  <c r="D418" i="3"/>
  <c r="D368" i="3"/>
  <c r="D414" i="3"/>
  <c r="D331" i="3"/>
  <c r="D290" i="3"/>
  <c r="D392" i="3"/>
  <c r="D280" i="3"/>
  <c r="D253" i="3"/>
  <c r="D235" i="3"/>
  <c r="D489" i="3"/>
  <c r="D450" i="3"/>
  <c r="D565" i="3"/>
  <c r="D893" i="3"/>
  <c r="D820" i="3"/>
  <c r="D632" i="3"/>
  <c r="D556" i="3"/>
  <c r="D624" i="3"/>
  <c r="D559" i="3"/>
  <c r="D711" i="3"/>
  <c r="D899" i="3"/>
  <c r="D721" i="3"/>
  <c r="D666" i="3"/>
  <c r="D780" i="3"/>
  <c r="D755" i="3"/>
  <c r="D771" i="3"/>
  <c r="D429" i="3"/>
  <c r="D318" i="3"/>
  <c r="D367" i="3"/>
  <c r="D297" i="3"/>
  <c r="D977" i="3"/>
  <c r="D605" i="3"/>
  <c r="D522" i="3"/>
  <c r="D707" i="3"/>
  <c r="D878" i="3"/>
  <c r="D746" i="3"/>
  <c r="D730" i="3"/>
  <c r="D548" i="3"/>
  <c r="D770" i="3"/>
  <c r="D867" i="3"/>
  <c r="D911" i="3"/>
  <c r="D888" i="3"/>
  <c r="D491" i="3"/>
  <c r="D511" i="3"/>
  <c r="D965" i="3"/>
  <c r="D468" i="3"/>
  <c r="D719" i="3"/>
  <c r="D652" i="3"/>
  <c r="D678" i="3"/>
  <c r="D904" i="3"/>
  <c r="D724" i="3"/>
  <c r="D694" i="3"/>
  <c r="D531" i="3"/>
  <c r="D865" i="3"/>
  <c r="D519" i="3"/>
  <c r="D972" i="3"/>
  <c r="D806" i="3"/>
  <c r="D900" i="3"/>
  <c r="D906" i="3"/>
  <c r="D715" i="3"/>
  <c r="D473" i="3"/>
  <c r="D474" i="3"/>
  <c r="D710" i="3"/>
  <c r="D903" i="3"/>
  <c r="D812" i="3"/>
  <c r="D988" i="3"/>
  <c r="D493" i="3"/>
  <c r="D765" i="3"/>
  <c r="D792" i="3"/>
  <c r="D579" i="3"/>
  <c r="D601" i="3"/>
  <c r="D708" i="3"/>
  <c r="D538" i="3"/>
  <c r="D627" i="3"/>
  <c r="D572" i="3"/>
  <c r="D835" i="3"/>
  <c r="D985" i="3"/>
  <c r="D887" i="3"/>
  <c r="D983" i="3"/>
  <c r="D571" i="3"/>
  <c r="D590" i="3"/>
  <c r="D546" i="3"/>
  <c r="D963" i="3"/>
  <c r="D495" i="3"/>
  <c r="D535" i="3"/>
  <c r="D517" i="3"/>
  <c r="D932" i="3"/>
  <c r="D951" i="3"/>
  <c r="D753" i="3"/>
  <c r="D923" i="3"/>
  <c r="D573" i="3"/>
  <c r="D574" i="3"/>
  <c r="D520" i="3"/>
  <c r="D996" i="3"/>
  <c r="D797" i="3"/>
  <c r="D858" i="3"/>
  <c r="D510" i="3"/>
  <c r="D527" i="3"/>
  <c r="D822" i="3"/>
  <c r="D713" i="3"/>
  <c r="D869" i="3"/>
  <c r="D456" i="3"/>
  <c r="D991" i="3"/>
  <c r="D492" i="3"/>
  <c r="D745" i="3"/>
  <c r="D761" i="3"/>
  <c r="D898" i="3"/>
  <c r="D967" i="3"/>
  <c r="D509" i="3"/>
  <c r="D471" i="3"/>
  <c r="D587" i="3"/>
  <c r="D583" i="3"/>
  <c r="D644" i="3"/>
  <c r="D743" i="3"/>
  <c r="D504" i="3"/>
  <c r="D485" i="3"/>
  <c r="D552" i="3"/>
  <c r="D817" i="3"/>
  <c r="D814" i="3"/>
  <c r="D622" i="3"/>
  <c r="D584" i="3"/>
  <c r="D776" i="3"/>
  <c r="D402" i="3"/>
  <c r="D298" i="3"/>
  <c r="D348" i="3"/>
  <c r="D328" i="3"/>
  <c r="D401" i="3"/>
  <c r="D380" i="3"/>
  <c r="D335" i="3"/>
  <c r="D352" i="3"/>
  <c r="D296" i="3"/>
  <c r="D427" i="3"/>
  <c r="D278" i="3"/>
  <c r="D266" i="3"/>
  <c r="D240" i="3"/>
  <c r="D968" i="3"/>
  <c r="D831" i="3"/>
  <c r="D974" i="3"/>
  <c r="D460" i="3"/>
  <c r="D736" i="3"/>
  <c r="D800" i="3"/>
  <c r="D462" i="3"/>
  <c r="D954" i="3"/>
  <c r="D484" i="3"/>
  <c r="D422" i="3"/>
  <c r="D862" i="3"/>
  <c r="D483" i="3"/>
  <c r="D914" i="3"/>
  <c r="D529" i="3"/>
  <c r="D794" i="3"/>
  <c r="D984" i="3"/>
  <c r="D415" i="3"/>
  <c r="D363" i="3"/>
  <c r="D442" i="3"/>
  <c r="D958" i="3"/>
  <c r="D805" i="3"/>
  <c r="D606" i="3"/>
  <c r="D670" i="3"/>
  <c r="D997" i="3"/>
  <c r="D796" i="3"/>
  <c r="D657" i="3"/>
  <c r="D555" i="3"/>
  <c r="D588" i="3"/>
  <c r="D772" i="3"/>
  <c r="D581" i="3"/>
  <c r="D608" i="3"/>
  <c r="D618" i="3"/>
  <c r="D819" i="3"/>
  <c r="D659" i="3"/>
  <c r="D808" i="3"/>
  <c r="D863" i="3"/>
  <c r="D487" i="3"/>
  <c r="D512" i="3"/>
  <c r="D633" i="3"/>
  <c r="D681" i="3"/>
  <c r="D702" i="3"/>
  <c r="D948" i="3"/>
  <c r="D894" i="3"/>
  <c r="D902" i="3"/>
  <c r="D505" i="3"/>
  <c r="D526" i="3"/>
  <c r="D844" i="3"/>
  <c r="D919" i="3"/>
  <c r="D777" i="3"/>
  <c r="D941" i="3"/>
  <c r="D537" i="3"/>
  <c r="D949" i="3"/>
  <c r="D482" i="3"/>
  <c r="D839" i="3"/>
  <c r="D737" i="3"/>
  <c r="D947" i="3"/>
  <c r="D795" i="3"/>
  <c r="D803" i="3"/>
  <c r="D841" i="3"/>
  <c r="D852" i="3"/>
  <c r="D740" i="3"/>
  <c r="D881" i="3"/>
  <c r="D534" i="3"/>
  <c r="D651" i="3"/>
  <c r="D960" i="3"/>
  <c r="D525" i="3"/>
  <c r="D936" i="3"/>
  <c r="D962" i="3"/>
  <c r="D759" i="3"/>
  <c r="D499" i="3"/>
  <c r="D596" i="3"/>
  <c r="D857" i="3"/>
  <c r="D786" i="3"/>
  <c r="D741" i="3"/>
  <c r="D913" i="3"/>
  <c r="D818" i="3"/>
  <c r="D518" i="3"/>
  <c r="D763" i="3"/>
  <c r="D773" i="3"/>
  <c r="D955" i="3"/>
  <c r="D910" i="3"/>
  <c r="D748" i="3"/>
  <c r="D655" i="3"/>
  <c r="D853" i="3"/>
  <c r="D842" i="3"/>
  <c r="D625" i="3"/>
  <c r="D943" i="3"/>
  <c r="D886" i="3"/>
  <c r="D879" i="3"/>
  <c r="D823" i="3"/>
  <c r="D475" i="3"/>
  <c r="D742" i="3"/>
  <c r="D793" i="3"/>
  <c r="D785" i="3"/>
  <c r="D500" i="3"/>
  <c r="D663" i="3"/>
  <c r="D540" i="3"/>
  <c r="D685" i="3"/>
  <c r="D718" i="3"/>
  <c r="D927" i="3"/>
  <c r="D993" i="3"/>
  <c r="D855" i="3"/>
  <c r="D696" i="3"/>
  <c r="D669" i="3"/>
  <c r="D617" i="3"/>
  <c r="D961" i="3"/>
  <c r="D752" i="3"/>
  <c r="D598" i="3"/>
  <c r="D918" i="3"/>
  <c r="D549" i="3"/>
  <c r="D942" i="3"/>
  <c r="D400" i="3"/>
  <c r="D369" i="3"/>
  <c r="D287" i="3"/>
  <c r="D354" i="3"/>
  <c r="D356" i="3"/>
  <c r="D386" i="3"/>
  <c r="D362" i="3"/>
  <c r="D444" i="3"/>
  <c r="D345" i="3"/>
  <c r="D303" i="3"/>
  <c r="D264" i="3"/>
  <c r="D261" i="3"/>
  <c r="D243" i="3"/>
  <c r="D230" i="3"/>
  <c r="D917" i="3"/>
  <c r="D650" i="3"/>
  <c r="D592" i="3"/>
  <c r="D725" i="3"/>
  <c r="D703" i="3"/>
  <c r="D607" i="3"/>
  <c r="D1001" i="3"/>
  <c r="D515" i="3"/>
  <c r="D461" i="3"/>
  <c r="D636" i="3"/>
  <c r="D933" i="3"/>
  <c r="D924" i="3"/>
  <c r="D568" i="3"/>
  <c r="D498" i="3"/>
  <c r="D423" i="3"/>
  <c r="D557" i="3"/>
  <c r="D428" i="3"/>
  <c r="D314" i="3"/>
  <c r="D408" i="3"/>
  <c r="D322" i="3"/>
  <c r="D329" i="3"/>
  <c r="D435" i="3"/>
  <c r="D300" i="3"/>
  <c r="D432" i="3"/>
  <c r="D311" i="3"/>
  <c r="D349" i="3"/>
  <c r="D254" i="3"/>
  <c r="D260" i="3"/>
  <c r="D236" i="3"/>
  <c r="D233" i="3"/>
  <c r="D231" i="3"/>
  <c r="D872" i="3"/>
  <c r="D494" i="3"/>
  <c r="D815" i="3"/>
  <c r="D885" i="3"/>
  <c r="D732" i="3"/>
  <c r="D946" i="3"/>
  <c r="D446" i="3"/>
  <c r="D620" i="3"/>
  <c r="D319" i="3"/>
  <c r="D397" i="3"/>
  <c r="D381" i="3"/>
  <c r="D391" i="3"/>
  <c r="D279" i="3"/>
  <c r="D252" i="3"/>
  <c r="D882" i="10"/>
  <c r="D886" i="10"/>
  <c r="D997" i="10"/>
  <c r="D391" i="10"/>
  <c r="D387" i="10"/>
  <c r="D330" i="10"/>
  <c r="D672" i="10"/>
  <c r="D639" i="10"/>
  <c r="D825" i="10"/>
  <c r="D773" i="10"/>
  <c r="D650" i="10"/>
  <c r="D866" i="10"/>
  <c r="D457" i="10"/>
  <c r="D989" i="10"/>
  <c r="D954" i="10"/>
  <c r="D813" i="10"/>
  <c r="D722" i="3"/>
  <c r="D856" i="3"/>
  <c r="D477" i="3"/>
  <c r="D642" i="3"/>
  <c r="D490" i="3"/>
  <c r="D832" i="3"/>
  <c r="D612" i="3"/>
  <c r="D720" i="3"/>
  <c r="D826" i="3"/>
  <c r="D325" i="3"/>
  <c r="D399" i="3"/>
  <c r="D426" i="3"/>
  <c r="D413" i="3"/>
  <c r="D283" i="3"/>
  <c r="D239" i="3"/>
  <c r="D978" i="10"/>
  <c r="D853" i="10"/>
  <c r="D632" i="10"/>
  <c r="D598" i="10"/>
  <c r="D496" i="10"/>
  <c r="D297" i="10"/>
  <c r="D725" i="10"/>
  <c r="D419" i="10"/>
  <c r="D557" i="10"/>
  <c r="D764" i="10"/>
  <c r="D544" i="10"/>
  <c r="D881" i="10"/>
  <c r="D519" i="10"/>
  <c r="D536" i="10"/>
  <c r="D433" i="10"/>
  <c r="D708" i="10"/>
  <c r="D896" i="3"/>
  <c r="D790" i="3"/>
  <c r="D922" i="3"/>
  <c r="D623" i="3"/>
  <c r="D326" i="3"/>
  <c r="D382" i="3"/>
  <c r="D377" i="3"/>
  <c r="D841" i="10"/>
  <c r="D651" i="10"/>
  <c r="D792" i="10"/>
  <c r="D671" i="10"/>
  <c r="D535" i="10"/>
  <c r="D952" i="10"/>
  <c r="D482" i="10"/>
  <c r="D867" i="10"/>
  <c r="D480" i="10"/>
  <c r="D932" i="10"/>
  <c r="D551" i="10"/>
  <c r="D418" i="10"/>
  <c r="D488" i="10"/>
  <c r="D851" i="10"/>
  <c r="D780" i="10"/>
  <c r="D289" i="10"/>
  <c r="D571" i="10"/>
  <c r="D872" i="10"/>
  <c r="D293" i="10"/>
  <c r="D960" i="10"/>
  <c r="D425" i="10"/>
  <c r="D373" i="10"/>
  <c r="D236" i="10"/>
  <c r="D925" i="10"/>
  <c r="D440" i="10"/>
  <c r="D479" i="10"/>
  <c r="D381" i="10"/>
  <c r="D683" i="10"/>
  <c r="D489" i="10"/>
  <c r="D283" i="10"/>
  <c r="D720" i="10"/>
  <c r="D471" i="10"/>
  <c r="D743" i="10"/>
  <c r="D595" i="10"/>
  <c r="D451" i="3"/>
  <c r="D626" i="3"/>
  <c r="D629" i="3"/>
  <c r="D458" i="3"/>
  <c r="D351" i="3"/>
  <c r="D409" i="3"/>
  <c r="D268" i="3"/>
  <c r="D436" i="3"/>
  <c r="D285" i="3"/>
  <c r="D387" i="3"/>
  <c r="D288" i="3"/>
  <c r="D376" i="3"/>
  <c r="D316" i="3"/>
  <c r="D317" i="3"/>
  <c r="D272" i="3"/>
  <c r="D234" i="3"/>
  <c r="D245" i="3"/>
  <c r="D639" i="3"/>
  <c r="D733" i="3"/>
  <c r="D890" i="3"/>
  <c r="D503" i="3"/>
  <c r="D547" i="3"/>
  <c r="D689" i="3"/>
  <c r="D828" i="3"/>
  <c r="D563" i="3"/>
  <c r="D385" i="3"/>
  <c r="D315" i="3"/>
  <c r="D372" i="3"/>
  <c r="D359" i="3"/>
  <c r="D340" i="3"/>
  <c r="D273" i="3"/>
  <c r="D242" i="3"/>
  <c r="D706" i="10"/>
  <c r="D733" i="10"/>
  <c r="D731" i="10"/>
  <c r="D900" i="10"/>
  <c r="D803" i="10"/>
  <c r="D306" i="10"/>
  <c r="D973" i="10"/>
  <c r="D445" i="10"/>
  <c r="D532" i="10"/>
  <c r="D944" i="10"/>
  <c r="D618" i="10"/>
  <c r="D846" i="10"/>
  <c r="D752" i="10"/>
  <c r="D985" i="10"/>
  <c r="D399" i="10"/>
  <c r="D308" i="10"/>
  <c r="D610" i="3"/>
  <c r="D837" i="3"/>
  <c r="D788" i="3"/>
  <c r="D507" i="3"/>
  <c r="D545" i="3"/>
  <c r="D935" i="3"/>
  <c r="D810" i="3"/>
  <c r="D929" i="3"/>
  <c r="D383" i="3"/>
  <c r="D299" i="3"/>
  <c r="D304" i="3"/>
  <c r="D312" i="3"/>
  <c r="D284" i="3"/>
  <c r="D263" i="3"/>
  <c r="D247" i="3"/>
  <c r="D647" i="10"/>
  <c r="D436" i="10"/>
  <c r="D892" i="10"/>
  <c r="D487" i="10"/>
  <c r="D483" i="10"/>
  <c r="D318" i="10"/>
  <c r="D844" i="10"/>
  <c r="D685" i="10"/>
  <c r="D422" i="10"/>
  <c r="D998" i="10"/>
  <c r="D980" i="10"/>
  <c r="D871" i="10"/>
  <c r="D927" i="10"/>
  <c r="D941" i="10"/>
  <c r="D840" i="10"/>
  <c r="D343" i="10"/>
  <c r="D729" i="3"/>
  <c r="D684" i="3"/>
  <c r="D566" i="3"/>
  <c r="D762" i="3"/>
  <c r="D366" i="3"/>
  <c r="D313" i="3"/>
  <c r="D275" i="3"/>
  <c r="D232" i="3"/>
  <c r="D493" i="10"/>
  <c r="D931" i="10"/>
  <c r="D312" i="10"/>
  <c r="D758" i="10"/>
  <c r="D467" i="10"/>
  <c r="D490" i="10"/>
  <c r="D611" i="10"/>
  <c r="D769" i="10"/>
  <c r="D890" i="10"/>
  <c r="D543" i="10"/>
  <c r="D939" i="10"/>
  <c r="D515" i="10"/>
  <c r="D936" i="10"/>
  <c r="D550" i="10"/>
  <c r="D869" i="10"/>
  <c r="D412" i="10"/>
  <c r="D470" i="10"/>
  <c r="D607" i="10"/>
  <c r="D740" i="10"/>
  <c r="D579" i="10"/>
  <c r="D835" i="10"/>
  <c r="D301" i="10"/>
  <c r="D252" i="10"/>
  <c r="D801" i="10"/>
  <c r="D638" i="10"/>
  <c r="D783" i="10"/>
  <c r="D981" i="10"/>
  <c r="D561" i="10"/>
  <c r="D363" i="10"/>
  <c r="D255" i="10"/>
  <c r="D314" i="10"/>
  <c r="D465" i="10"/>
  <c r="D346" i="10"/>
  <c r="D824" i="3"/>
  <c r="D744" i="3"/>
  <c r="D982" i="3"/>
  <c r="D860" i="3"/>
  <c r="D434" i="3"/>
  <c r="D365" i="3"/>
  <c r="D373" i="3"/>
  <c r="D307" i="3"/>
  <c r="D344" i="3"/>
  <c r="D396" i="3"/>
  <c r="D282" i="3"/>
  <c r="D267" i="3"/>
  <c r="D249" i="3"/>
  <c r="D807" i="3"/>
  <c r="D464" i="3"/>
  <c r="D774" i="3"/>
  <c r="D930" i="3"/>
  <c r="D671" i="3"/>
  <c r="D645" i="3"/>
  <c r="D937" i="3"/>
  <c r="D682" i="3"/>
  <c r="D417" i="3"/>
  <c r="D412" i="3"/>
  <c r="D358" i="3"/>
  <c r="D295" i="3"/>
  <c r="D419" i="3"/>
  <c r="D262" i="3"/>
  <c r="D248" i="3"/>
  <c r="D856" i="10"/>
  <c r="D726" i="10"/>
  <c r="D839" i="10"/>
  <c r="D619" i="10"/>
  <c r="D473" i="10"/>
  <c r="D972" i="10"/>
  <c r="D641" i="10"/>
  <c r="D947" i="10"/>
  <c r="D549" i="10"/>
  <c r="D907" i="10"/>
  <c r="D806" i="10"/>
  <c r="D499" i="10"/>
  <c r="D541" i="10"/>
  <c r="D896" i="10"/>
  <c r="D805" i="10"/>
  <c r="D327" i="10"/>
  <c r="D846" i="3"/>
  <c r="D827" i="3"/>
  <c r="D686" i="3"/>
  <c r="D554" i="3"/>
  <c r="D599" i="3"/>
  <c r="D754" i="3"/>
  <c r="D921" i="3"/>
  <c r="D964" i="3"/>
  <c r="D395" i="3"/>
  <c r="D410" i="3"/>
  <c r="D323" i="3"/>
  <c r="D302" i="3"/>
  <c r="D389" i="3"/>
  <c r="D274" i="3"/>
  <c r="D241" i="3"/>
  <c r="D406" i="10"/>
  <c r="D511" i="10"/>
  <c r="D763" i="10"/>
  <c r="D747" i="10"/>
  <c r="D662" i="10"/>
  <c r="D542" i="10"/>
  <c r="D462" i="10"/>
  <c r="D687" i="10"/>
  <c r="D984" i="10"/>
  <c r="D885" i="10"/>
  <c r="D774" i="10"/>
  <c r="D712" i="10"/>
  <c r="D771" i="10"/>
  <c r="D788" i="10"/>
  <c r="D880" i="10"/>
  <c r="D329" i="10"/>
  <c r="D609" i="3"/>
  <c r="D646" i="3"/>
  <c r="D891" i="3"/>
  <c r="D637" i="3"/>
  <c r="D343" i="3"/>
  <c r="D337" i="3"/>
  <c r="D255" i="3"/>
  <c r="D1000" i="10"/>
  <c r="D528" i="10"/>
  <c r="D548" i="10"/>
  <c r="D745" i="10"/>
  <c r="D744" i="10"/>
  <c r="D450" i="10"/>
  <c r="D481" i="10"/>
  <c r="D288" i="10"/>
  <c r="D429" i="10"/>
  <c r="D603" i="10"/>
  <c r="D554" i="10"/>
  <c r="D874" i="10"/>
  <c r="D558" i="10"/>
  <c r="D990" i="10"/>
  <c r="D584" i="10"/>
  <c r="D507" i="10"/>
  <c r="D950" i="10"/>
  <c r="D605" i="10"/>
  <c r="D456" i="10"/>
  <c r="D538" i="10"/>
  <c r="D964" i="10"/>
  <c r="D281" i="10"/>
  <c r="D586" i="10"/>
  <c r="D583" i="10"/>
  <c r="D348" i="10"/>
  <c r="D719" i="10"/>
  <c r="D504" i="10"/>
  <c r="D315" i="10"/>
  <c r="D244" i="10"/>
  <c r="D640" i="10"/>
  <c r="D389" i="10"/>
  <c r="D610" i="10"/>
  <c r="D333" i="10"/>
  <c r="D691" i="3"/>
  <c r="D980" i="3"/>
  <c r="D476" i="3"/>
  <c r="D577" i="3"/>
  <c r="D291" i="3"/>
  <c r="D388" i="3"/>
  <c r="D338" i="3"/>
  <c r="D360" i="3"/>
  <c r="D431" i="3"/>
  <c r="D310" i="3"/>
  <c r="D439" i="3"/>
  <c r="D289" i="3"/>
  <c r="D346" i="3"/>
  <c r="D276" i="3"/>
  <c r="D277" i="3"/>
  <c r="D238" i="3"/>
  <c r="D789" i="3"/>
  <c r="D543" i="3"/>
  <c r="D521" i="3"/>
  <c r="D569" i="3"/>
  <c r="D533" i="3"/>
  <c r="D866" i="3"/>
  <c r="D643" i="3"/>
  <c r="D854" i="3"/>
  <c r="D321" i="3"/>
  <c r="D301" i="3"/>
  <c r="D433" i="3"/>
  <c r="D440" i="3"/>
  <c r="D305" i="3"/>
  <c r="D265" i="3"/>
  <c r="D518" i="10"/>
  <c r="D797" i="10"/>
  <c r="D753" i="10"/>
  <c r="D392" i="10"/>
  <c r="D591" i="10"/>
  <c r="D971" i="10"/>
  <c r="D417" i="10"/>
  <c r="D612" i="10"/>
  <c r="D785" i="10"/>
  <c r="D937" i="10"/>
  <c r="D435" i="10"/>
  <c r="D830" i="10"/>
  <c r="D596" i="10"/>
  <c r="D562" i="10"/>
  <c r="D438" i="10"/>
  <c r="D292" i="10"/>
  <c r="D901" i="3"/>
  <c r="D687" i="3"/>
  <c r="D990" i="3"/>
  <c r="D726" i="3"/>
  <c r="D653" i="3"/>
  <c r="D999" i="3"/>
  <c r="D560" i="3"/>
  <c r="D798" i="3"/>
  <c r="D293" i="3"/>
  <c r="D361" i="3"/>
  <c r="D411" i="3"/>
  <c r="D443" i="3"/>
  <c r="D336" i="3"/>
  <c r="D258" i="3"/>
  <c r="D942" i="10"/>
  <c r="D537" i="10"/>
  <c r="D734" i="10"/>
  <c r="D820" i="10"/>
  <c r="D284" i="10"/>
  <c r="D404" i="10"/>
  <c r="D849" i="10"/>
  <c r="D568" i="10"/>
  <c r="D658" i="10"/>
  <c r="D437" i="10"/>
  <c r="D777" i="10"/>
  <c r="D460" i="10"/>
  <c r="D477" i="10"/>
  <c r="D424" i="10"/>
  <c r="D563" i="10"/>
  <c r="D859" i="3"/>
  <c r="D995" i="3"/>
  <c r="D384" i="3"/>
  <c r="D673" i="10"/>
  <c r="D659" i="10"/>
  <c r="D443" i="10"/>
  <c r="D660" i="10"/>
  <c r="D585" i="10"/>
  <c r="D374" i="10"/>
  <c r="D582" i="10"/>
  <c r="D362" i="10"/>
  <c r="D789" i="10"/>
  <c r="D928" i="3"/>
  <c r="D437" i="3"/>
  <c r="D271" i="3"/>
  <c r="D817" i="10"/>
  <c r="D746" i="10"/>
  <c r="D920" i="10"/>
  <c r="D791" i="10"/>
  <c r="D832" i="10"/>
  <c r="D894" i="10"/>
  <c r="D738" i="10"/>
  <c r="D578" i="10"/>
  <c r="D974" i="10"/>
  <c r="D398" i="10"/>
  <c r="D599" i="10"/>
  <c r="D505" i="10"/>
  <c r="D800" i="10"/>
  <c r="D613" i="10"/>
  <c r="D821" i="10"/>
  <c r="D420" i="10"/>
  <c r="D383" i="10"/>
  <c r="D491" i="10"/>
  <c r="D739" i="10"/>
  <c r="D913" i="10"/>
  <c r="D848" i="10"/>
  <c r="D320" i="10"/>
  <c r="D256" i="10"/>
  <c r="D455" i="10"/>
  <c r="D378" i="10"/>
  <c r="D884" i="10"/>
  <c r="D987" i="10"/>
  <c r="D736" i="10"/>
  <c r="D349" i="10"/>
  <c r="D727" i="10"/>
  <c r="D556" i="10"/>
  <c r="D888" i="10"/>
  <c r="D265" i="10"/>
  <c r="D513" i="10"/>
  <c r="D397" i="10"/>
  <c r="D472" i="10"/>
  <c r="D251" i="10"/>
  <c r="D405" i="10"/>
  <c r="D898" i="10"/>
  <c r="D299" i="10"/>
  <c r="D531" i="10"/>
  <c r="D616" i="3"/>
  <c r="D751" i="3"/>
  <c r="D445" i="3"/>
  <c r="D603" i="3"/>
  <c r="D342" i="3"/>
  <c r="D425" i="3"/>
  <c r="D308" i="3"/>
  <c r="D804" i="3"/>
  <c r="D405" i="3"/>
  <c r="D701" i="10"/>
  <c r="D580" i="10"/>
  <c r="D394" i="10"/>
  <c r="D863" i="10"/>
  <c r="D697" i="10"/>
  <c r="D416" i="10"/>
  <c r="D478" i="10"/>
  <c r="D628" i="10"/>
  <c r="D690" i="10"/>
  <c r="D956" i="10"/>
  <c r="D711" i="10"/>
  <c r="D262" i="10"/>
  <c r="D508" i="10"/>
  <c r="D285" i="10"/>
  <c r="D823" i="10"/>
  <c r="D600" i="10"/>
  <c r="D269" i="10"/>
  <c r="D452" i="10"/>
  <c r="D652" i="10"/>
  <c r="D494" i="10"/>
  <c r="D921" i="10"/>
  <c r="D337" i="10"/>
  <c r="D258" i="10"/>
  <c r="D350" i="3"/>
  <c r="D914" i="10"/>
  <c r="D761" i="10"/>
  <c r="D631" i="10"/>
  <c r="D502" i="3"/>
  <c r="D334" i="3"/>
  <c r="D654" i="10"/>
  <c r="D620" i="10"/>
  <c r="D799" i="10"/>
  <c r="D468" i="10"/>
  <c r="D409" i="10"/>
  <c r="D273" i="10"/>
  <c r="D715" i="10"/>
  <c r="D253" i="10"/>
  <c r="D604" i="3"/>
  <c r="D306" i="3"/>
  <c r="D251" i="3"/>
  <c r="D906" i="10"/>
  <c r="D796" i="10"/>
  <c r="D355" i="10"/>
  <c r="D634" i="10"/>
  <c r="D498" i="10"/>
  <c r="D836" i="10"/>
  <c r="D923" i="10"/>
  <c r="D384" i="10"/>
  <c r="D695" i="10"/>
  <c r="D760" i="10"/>
  <c r="D569" i="10"/>
  <c r="D862" i="10"/>
  <c r="D669" i="10"/>
  <c r="D860" i="10"/>
  <c r="D476" i="10"/>
  <c r="D303" i="10"/>
  <c r="D677" i="10"/>
  <c r="D674" i="10"/>
  <c r="D358" i="10"/>
  <c r="D524" i="10"/>
  <c r="D934" i="10"/>
  <c r="D367" i="10"/>
  <c r="D239" i="10"/>
  <c r="D887" i="10"/>
  <c r="D938" i="10"/>
  <c r="D469" i="10"/>
  <c r="D943" i="10"/>
  <c r="D865" i="10"/>
  <c r="D525" i="10"/>
  <c r="D263" i="10"/>
  <c r="D629" i="10"/>
  <c r="D411" i="10"/>
  <c r="D546" i="10"/>
  <c r="D975" i="10"/>
  <c r="D642" i="10"/>
  <c r="D883" i="10"/>
  <c r="D231" i="10"/>
  <c r="D592" i="10"/>
  <c r="D441" i="10"/>
  <c r="D278" i="10"/>
  <c r="D290" i="10"/>
  <c r="D944" i="3"/>
  <c r="D728" i="3"/>
  <c r="D544" i="3"/>
  <c r="D621" i="3"/>
  <c r="D378" i="3"/>
  <c r="D355" i="3"/>
  <c r="D259" i="3"/>
  <c r="D561" i="3"/>
  <c r="D339" i="3"/>
  <c r="D645" i="10"/>
  <c r="D356" i="10"/>
  <c r="D723" i="10"/>
  <c r="D994" i="10"/>
  <c r="D614" i="10"/>
  <c r="D665" i="10"/>
  <c r="D464" i="10"/>
  <c r="D566" i="10"/>
  <c r="D421" i="10"/>
  <c r="D336" i="10"/>
  <c r="D916" i="10"/>
  <c r="D240" i="10"/>
  <c r="D626" i="10"/>
  <c r="D815" i="10"/>
  <c r="D702" i="10"/>
  <c r="D602" i="10"/>
  <c r="D230" i="10"/>
  <c r="D393" i="10"/>
  <c r="D593" i="10"/>
  <c r="D444" i="10"/>
  <c r="D597" i="10"/>
  <c r="D264" i="10"/>
  <c r="D676" i="10"/>
  <c r="D818" i="10"/>
  <c r="D925" i="3"/>
  <c r="D250" i="3"/>
  <c r="D667" i="10"/>
  <c r="D767" i="10"/>
  <c r="D919" i="10"/>
  <c r="D560" i="10"/>
  <c r="D589" i="10"/>
  <c r="D529" i="10"/>
  <c r="D959" i="10"/>
  <c r="D732" i="10"/>
  <c r="D508" i="3"/>
  <c r="D333" i="3"/>
  <c r="D587" i="10"/>
  <c r="D388" i="10"/>
  <c r="D375" i="10"/>
  <c r="D559" i="10"/>
  <c r="D833" i="10"/>
  <c r="D854" i="10"/>
  <c r="D717" i="10"/>
  <c r="D347" i="10"/>
  <c r="D775" i="10"/>
  <c r="D655" i="10"/>
  <c r="D492" i="10"/>
  <c r="D414" i="10"/>
  <c r="D755" i="10"/>
  <c r="D962" i="10"/>
  <c r="D459" i="10"/>
  <c r="D710" i="10"/>
  <c r="D749" i="10"/>
  <c r="D574" i="10"/>
  <c r="D475" i="10"/>
  <c r="D570" i="10"/>
  <c r="D679" i="10"/>
  <c r="D371" i="10"/>
  <c r="D926" i="10"/>
  <c r="D385" i="10"/>
  <c r="D924" i="10"/>
  <c r="D510" i="10"/>
  <c r="D843" i="10"/>
  <c r="D313" i="10"/>
  <c r="D261" i="10"/>
  <c r="D277" i="10"/>
  <c r="D918" i="10"/>
  <c r="D322" i="10"/>
  <c r="D254" i="10"/>
  <c r="D274" i="10"/>
  <c r="D757" i="10"/>
  <c r="D340" i="10"/>
  <c r="D653" i="10"/>
  <c r="D446" i="10"/>
  <c r="D776" i="10"/>
  <c r="D237" i="10"/>
  <c r="D589" i="3"/>
  <c r="D864" i="3"/>
  <c r="D578" i="3"/>
  <c r="D692" i="3"/>
  <c r="D324" i="3"/>
  <c r="D394" i="3"/>
  <c r="D257" i="3"/>
  <c r="D597" i="3"/>
  <c r="D237" i="3"/>
  <c r="D448" i="10"/>
  <c r="D547" i="10"/>
  <c r="D756" i="10"/>
  <c r="D716" i="10"/>
  <c r="D930" i="10"/>
  <c r="D784" i="10"/>
  <c r="D986" i="10"/>
  <c r="D466" i="10"/>
  <c r="D527" i="10"/>
  <c r="D842" i="10"/>
  <c r="D555" i="10"/>
  <c r="D847" i="10"/>
  <c r="D901" i="10"/>
  <c r="D324" i="10"/>
  <c r="D401" i="10"/>
  <c r="D778" i="10"/>
  <c r="D968" i="10"/>
  <c r="D339" i="10"/>
  <c r="D902" i="10"/>
  <c r="D814" i="10"/>
  <c r="D987" i="3"/>
  <c r="D891" i="10"/>
  <c r="D698" i="10"/>
  <c r="D664" i="10"/>
  <c r="D404" i="3"/>
  <c r="D878" i="10"/>
  <c r="D958" i="10"/>
  <c r="D386" i="10"/>
  <c r="D430" i="10"/>
  <c r="D868" i="10"/>
  <c r="D565" i="10"/>
  <c r="D766" i="10"/>
  <c r="D713" i="10"/>
  <c r="D903" i="10"/>
  <c r="D447" i="3"/>
  <c r="D398" i="3"/>
  <c r="D347" i="3"/>
  <c r="D889" i="10"/>
  <c r="D577" i="10"/>
  <c r="D503" i="10"/>
  <c r="D875" i="10"/>
  <c r="D432" i="10"/>
  <c r="D827" i="10"/>
  <c r="D859" i="10"/>
  <c r="D287" i="10"/>
  <c r="D737" i="10"/>
  <c r="D564" i="10"/>
  <c r="D946" i="10"/>
  <c r="D646" i="10"/>
  <c r="D735" i="10"/>
  <c r="D661" i="10"/>
  <c r="D982" i="10"/>
  <c r="D434" i="10"/>
  <c r="D427" i="10"/>
  <c r="D714" i="10"/>
  <c r="D635" i="10"/>
  <c r="D852" i="10"/>
  <c r="D754" i="10"/>
  <c r="D279" i="10"/>
  <c r="D233" i="10"/>
  <c r="D910" i="10"/>
  <c r="D622" i="10"/>
  <c r="D328" i="10"/>
  <c r="D895" i="10"/>
  <c r="D682" i="10"/>
  <c r="D359" i="10"/>
  <c r="D245" i="10"/>
  <c r="D908" i="10"/>
  <c r="D945" i="10"/>
  <c r="D834" i="10"/>
  <c r="D294" i="10"/>
  <c r="D855" i="10"/>
  <c r="D594" i="10"/>
  <c r="D361" i="10"/>
  <c r="D334" i="10"/>
  <c r="D961" i="10"/>
  <c r="D309" i="10"/>
  <c r="D580" i="3"/>
  <c r="D956" i="3"/>
  <c r="D615" i="3"/>
  <c r="D799" i="3"/>
  <c r="D430" i="3"/>
  <c r="D309" i="3"/>
  <c r="D364" i="3"/>
  <c r="D693" i="3"/>
  <c r="D406" i="3"/>
  <c r="D831" i="10"/>
  <c r="D940" i="10"/>
  <c r="D845" i="10"/>
  <c r="D768" i="10"/>
  <c r="D709" i="10"/>
  <c r="D522" i="10"/>
  <c r="D408" i="10"/>
  <c r="D552" i="10"/>
  <c r="D643" i="10"/>
  <c r="D694" i="10"/>
  <c r="D332" i="10"/>
  <c r="D539" i="10"/>
  <c r="D675" i="10"/>
  <c r="D500" i="10"/>
  <c r="D266" i="10"/>
  <c r="D321" i="10"/>
  <c r="D822" i="10"/>
  <c r="D382" i="10"/>
  <c r="D861" i="10"/>
  <c r="D238" i="10"/>
  <c r="D966" i="10"/>
  <c r="D495" i="10"/>
  <c r="D502" i="10"/>
  <c r="D833" i="3"/>
  <c r="D474" i="10"/>
  <c r="D718" i="10"/>
  <c r="D993" i="10"/>
  <c r="D627" i="10"/>
  <c r="D423" i="10"/>
  <c r="D242" i="10"/>
  <c r="D935" i="10"/>
  <c r="D976" i="10"/>
  <c r="D644" i="10"/>
  <c r="D807" i="10"/>
  <c r="D567" i="3"/>
  <c r="D244" i="3"/>
  <c r="D573" i="10"/>
  <c r="D893" i="10"/>
  <c r="D933" i="10"/>
  <c r="D808" i="10"/>
  <c r="D879" i="10"/>
  <c r="D904" i="10"/>
  <c r="D911" i="10"/>
  <c r="D295" i="10"/>
  <c r="D449" i="10"/>
  <c r="D912" i="10"/>
  <c r="D341" i="10"/>
  <c r="D995" i="10"/>
  <c r="D748" i="10"/>
  <c r="D369" i="10"/>
  <c r="D794" i="10"/>
  <c r="D615" i="10"/>
  <c r="D809" i="10"/>
  <c r="D516" i="10"/>
  <c r="D257" i="10"/>
  <c r="D992" i="10"/>
  <c r="D395" i="10"/>
  <c r="D729" i="10"/>
  <c r="D576" i="3"/>
  <c r="D325" i="10"/>
  <c r="D917" i="10"/>
  <c r="D606" i="10"/>
  <c r="D926" i="3"/>
  <c r="D666" i="10"/>
  <c r="D909" i="10"/>
  <c r="D396" i="10"/>
  <c r="D523" i="10"/>
  <c r="D458" i="10"/>
  <c r="D463" i="10"/>
  <c r="D689" i="10"/>
  <c r="D298" i="10"/>
  <c r="D829" i="10"/>
  <c r="D705" i="10"/>
  <c r="D316" i="10"/>
  <c r="D1001" i="10"/>
  <c r="D824" i="10"/>
  <c r="D588" i="10"/>
  <c r="D357" i="10"/>
  <c r="D526" i="10"/>
  <c r="D837" i="10"/>
  <c r="D410" i="10"/>
  <c r="D965" i="10"/>
  <c r="D267" i="10"/>
  <c r="D624" i="10"/>
  <c r="D636" i="10"/>
  <c r="D567" i="10"/>
  <c r="D496" i="3"/>
  <c r="D858" i="10"/>
  <c r="D485" i="10"/>
  <c r="D826" i="10"/>
  <c r="D680" i="10"/>
  <c r="D317" i="10"/>
  <c r="D576" i="10"/>
  <c r="D770" i="10"/>
  <c r="D286" i="10"/>
  <c r="D335" i="10"/>
  <c r="D326" i="10"/>
  <c r="D630" i="10"/>
  <c r="D294" i="3"/>
  <c r="D534" i="10"/>
  <c r="D781" i="10"/>
  <c r="D447" i="10"/>
  <c r="D656" i="10"/>
  <c r="D270" i="10"/>
  <c r="D545" i="10"/>
  <c r="D765" i="10"/>
  <c r="D691" i="10"/>
  <c r="D581" i="10"/>
  <c r="D957" i="10"/>
  <c r="D969" i="10"/>
  <c r="D509" i="10"/>
  <c r="D372" i="10"/>
  <c r="D246" i="10"/>
  <c r="D517" i="10"/>
  <c r="D953" i="10"/>
  <c r="D684" i="10"/>
  <c r="D621" i="10"/>
  <c r="D838" i="10"/>
  <c r="D991" i="10"/>
  <c r="D311" i="10"/>
  <c r="D344" i="10"/>
  <c r="D540" i="10"/>
  <c r="D291" i="10"/>
  <c r="D897" i="10"/>
  <c r="D721" i="10"/>
  <c r="D688" i="10"/>
  <c r="D633" i="10"/>
  <c r="D700" i="10"/>
  <c r="D816" i="10"/>
  <c r="D351" i="10"/>
  <c r="D248" i="10"/>
  <c r="D553" i="10"/>
  <c r="D260" i="10"/>
  <c r="D520" i="10"/>
  <c r="D899" i="10"/>
  <c r="D657" i="10"/>
  <c r="D979" i="10"/>
  <c r="D331" i="10"/>
  <c r="D390" i="10"/>
  <c r="D353" i="10"/>
  <c r="D668" i="3"/>
  <c r="D320" i="3"/>
  <c r="D407" i="10"/>
  <c r="D850" i="10"/>
  <c r="D616" i="10"/>
  <c r="D300" i="10"/>
  <c r="D790" i="10"/>
  <c r="D864" i="10"/>
  <c r="D663" i="10"/>
  <c r="D905" i="10"/>
  <c r="D951" i="10"/>
  <c r="D604" i="10"/>
  <c r="D354" i="10"/>
  <c r="D707" i="10"/>
  <c r="D310" i="10"/>
  <c r="D681" i="10"/>
  <c r="D268" i="10"/>
  <c r="D370" i="10"/>
  <c r="D304" i="10"/>
  <c r="D649" i="10"/>
  <c r="D804" i="10"/>
  <c r="D350" i="10"/>
  <c r="D514" i="10"/>
  <c r="D819" i="10"/>
  <c r="D608" i="10"/>
  <c r="D949" i="10"/>
  <c r="D782" i="3"/>
  <c r="D292" i="3"/>
  <c r="D928" i="10"/>
  <c r="D963" i="10"/>
  <c r="D623" i="10"/>
  <c r="D307" i="10"/>
  <c r="D724" i="10"/>
  <c r="D678" i="10"/>
  <c r="D590" i="10"/>
  <c r="D439" i="10"/>
  <c r="D948" i="10"/>
  <c r="D512" i="10"/>
  <c r="D352" i="10"/>
  <c r="D380" i="10"/>
  <c r="D342" i="10"/>
  <c r="D625" i="10"/>
  <c r="D250" i="10"/>
  <c r="D305" i="10"/>
  <c r="D730" i="10"/>
  <c r="D368" i="10"/>
  <c r="D365" i="10"/>
  <c r="D497" i="10"/>
  <c r="D327" i="3"/>
  <c r="D364" i="10"/>
  <c r="D988" i="10"/>
  <c r="D782" i="10"/>
  <c r="D759" i="10"/>
  <c r="D377" i="10"/>
  <c r="D787" i="10"/>
  <c r="D259" i="10"/>
  <c r="D686" i="10"/>
  <c r="D617" i="10"/>
  <c r="D793" i="10"/>
  <c r="D870" i="10"/>
  <c r="D847" i="3"/>
  <c r="D415" i="10"/>
  <c r="D413" i="10"/>
  <c r="D572" i="10"/>
  <c r="D751" i="10"/>
  <c r="D302" i="10"/>
  <c r="D741" i="10"/>
  <c r="D241" i="10"/>
  <c r="D670" i="10"/>
  <c r="D451" i="10"/>
  <c r="D728" i="10"/>
  <c r="D521" i="10"/>
  <c r="D501" i="10"/>
  <c r="D319" i="10"/>
  <c r="D524" i="3"/>
  <c r="D345" i="10"/>
  <c r="D454" i="10"/>
  <c r="D929" i="10"/>
  <c r="D970" i="10"/>
  <c r="D609" i="10"/>
  <c r="D722" i="10"/>
  <c r="D811" i="10"/>
  <c r="D234" i="10"/>
  <c r="D877" i="10"/>
  <c r="D539" i="3"/>
  <c r="D692" i="10"/>
  <c r="D779" i="10"/>
  <c r="D704" i="10"/>
  <c r="D772" i="10"/>
  <c r="D762" i="10"/>
  <c r="D379" i="10"/>
  <c r="D798" i="10"/>
  <c r="D431" i="10"/>
  <c r="D876" i="10"/>
  <c r="D575" i="10"/>
  <c r="D506" i="10"/>
  <c r="D272" i="10"/>
  <c r="D915" i="10"/>
  <c r="D750" i="10"/>
  <c r="D376" i="10"/>
  <c r="D338" i="10"/>
  <c r="D296" i="10"/>
  <c r="D271" i="10"/>
  <c r="D232" i="10"/>
  <c r="D979" i="3"/>
  <c r="D438" i="3"/>
  <c r="D802" i="10"/>
  <c r="D983" i="10"/>
  <c r="D648" i="10"/>
  <c r="D857" i="10"/>
  <c r="D486" i="10"/>
  <c r="D533" i="10"/>
  <c r="D403" i="10"/>
  <c r="D703" i="10"/>
  <c r="D668" i="10"/>
  <c r="D601" i="10"/>
  <c r="D828" i="10"/>
  <c r="D276" i="10"/>
  <c r="D873" i="10"/>
  <c r="D461" i="10"/>
  <c r="D977" i="10"/>
  <c r="D426" i="10"/>
  <c r="D235" i="10"/>
  <c r="D999" i="10"/>
  <c r="D400" i="10"/>
  <c r="D696" i="10"/>
  <c r="D530" i="10"/>
  <c r="D280" i="10"/>
  <c r="D243" i="10"/>
  <c r="D795" i="10"/>
  <c r="D967" i="10"/>
  <c r="D442" i="10"/>
  <c r="D996" i="10"/>
  <c r="D637" i="10"/>
  <c r="D275" i="10"/>
  <c r="D256" i="3"/>
  <c r="D693" i="10"/>
  <c r="D699" i="10"/>
  <c r="D323" i="10"/>
  <c r="D390" i="3"/>
  <c r="D484" i="10"/>
  <c r="D812" i="10"/>
  <c r="D955" i="10"/>
  <c r="D360" i="10"/>
  <c r="D249" i="10"/>
  <c r="D282" i="10"/>
  <c r="D453" i="10"/>
  <c r="D281" i="3"/>
  <c r="D786" i="10"/>
  <c r="D742" i="10"/>
  <c r="D402" i="10"/>
  <c r="D366" i="10"/>
  <c r="D247" i="10"/>
  <c r="D810" i="10"/>
  <c r="D428" i="10"/>
  <c r="D922" i="10"/>
  <c r="D210" i="10"/>
  <c r="D201" i="10"/>
  <c r="D190" i="10"/>
  <c r="D206" i="10"/>
  <c r="D186" i="10"/>
  <c r="D225" i="10"/>
  <c r="D200" i="10"/>
  <c r="D222" i="10"/>
  <c r="D203" i="10"/>
  <c r="D219" i="10"/>
  <c r="D215" i="10"/>
  <c r="D194" i="10"/>
  <c r="D211" i="10"/>
  <c r="D213" i="10"/>
  <c r="D202" i="10"/>
  <c r="D221" i="10"/>
  <c r="D196" i="10"/>
  <c r="D224" i="10"/>
  <c r="D198" i="10"/>
  <c r="D197" i="10"/>
  <c r="D204" i="10"/>
  <c r="D218" i="10"/>
  <c r="D220" i="10"/>
  <c r="D223" i="10"/>
  <c r="D192" i="10"/>
  <c r="D217" i="10"/>
  <c r="D212" i="10"/>
  <c r="D229" i="10"/>
  <c r="D214" i="10"/>
  <c r="D199" i="10"/>
  <c r="D226" i="10"/>
  <c r="D227" i="10"/>
  <c r="D207" i="10"/>
  <c r="D187" i="10"/>
  <c r="D189" i="10"/>
  <c r="D208" i="10"/>
  <c r="D228" i="10"/>
  <c r="D209" i="10"/>
  <c r="D193" i="10"/>
  <c r="D188" i="10"/>
  <c r="D195" i="10"/>
  <c r="D205" i="10"/>
  <c r="D216" i="10"/>
  <c r="D191" i="10"/>
  <c r="D195" i="3"/>
  <c r="D222" i="3"/>
  <c r="D188" i="3"/>
  <c r="D217" i="3"/>
  <c r="D228" i="3"/>
  <c r="D192" i="3"/>
  <c r="D202" i="3"/>
  <c r="D206" i="3"/>
  <c r="D223" i="3"/>
  <c r="D213" i="3"/>
  <c r="D224" i="3"/>
  <c r="D218" i="3"/>
  <c r="D209" i="3"/>
  <c r="D210" i="3"/>
  <c r="D190" i="3"/>
  <c r="D193" i="3"/>
  <c r="D197" i="3"/>
  <c r="D211" i="3"/>
  <c r="D203" i="3"/>
  <c r="D198" i="3"/>
  <c r="D199" i="3"/>
  <c r="D225" i="3"/>
  <c r="D226" i="3"/>
  <c r="D215" i="3"/>
  <c r="D191" i="3"/>
  <c r="D189" i="3"/>
  <c r="D219" i="3"/>
  <c r="D201" i="3"/>
  <c r="D212" i="3"/>
  <c r="D208" i="3"/>
  <c r="D221" i="3"/>
  <c r="D187" i="3"/>
  <c r="D205" i="3"/>
  <c r="D216" i="3"/>
  <c r="D200" i="3"/>
  <c r="D229" i="3"/>
  <c r="D220" i="3"/>
  <c r="D227" i="3"/>
  <c r="D207" i="3"/>
  <c r="D196" i="3"/>
  <c r="D186" i="3"/>
  <c r="D214" i="3"/>
  <c r="D194" i="3"/>
  <c r="D204" i="3"/>
  <c r="D3" i="10"/>
  <c r="D2" i="10"/>
  <c r="D2" i="3"/>
  <c r="D3" i="3"/>
  <c r="D26" i="10"/>
  <c r="D19" i="10"/>
  <c r="D20" i="10"/>
  <c r="D13" i="10"/>
  <c r="D25" i="10"/>
  <c r="D40" i="10"/>
  <c r="D18" i="10"/>
  <c r="D81" i="10"/>
  <c r="D90" i="10"/>
  <c r="D91" i="10"/>
  <c r="D9" i="10"/>
  <c r="D11" i="10"/>
  <c r="D39" i="10"/>
  <c r="D17" i="10"/>
  <c r="D15" i="10"/>
  <c r="D21" i="10"/>
  <c r="D6" i="10"/>
  <c r="D34" i="10"/>
  <c r="D22" i="10"/>
  <c r="D158" i="10"/>
  <c r="D94" i="10"/>
  <c r="D150" i="10"/>
  <c r="D120" i="10"/>
  <c r="D153" i="10"/>
  <c r="D149" i="10"/>
  <c r="D59" i="10"/>
  <c r="D126" i="10"/>
  <c r="D140" i="10"/>
  <c r="D121" i="10"/>
  <c r="D76" i="10"/>
  <c r="D181" i="10"/>
  <c r="D157" i="10"/>
  <c r="D48" i="10"/>
  <c r="D159" i="10"/>
  <c r="D105" i="10"/>
  <c r="D100" i="10"/>
  <c r="D170" i="10"/>
  <c r="D66" i="10"/>
  <c r="D163" i="10"/>
  <c r="D103" i="10"/>
  <c r="D136" i="10"/>
  <c r="D60" i="10"/>
  <c r="D55" i="10"/>
  <c r="D139" i="10"/>
  <c r="D44" i="10"/>
  <c r="D138" i="10"/>
  <c r="D174" i="10"/>
  <c r="D47" i="10"/>
  <c r="D45" i="10"/>
  <c r="D125" i="10"/>
  <c r="D166" i="10"/>
  <c r="D57" i="10"/>
  <c r="D87" i="10"/>
  <c r="D79" i="10"/>
  <c r="D165" i="10"/>
  <c r="D92" i="10"/>
  <c r="D95" i="10"/>
  <c r="D89" i="10"/>
  <c r="D115" i="10"/>
  <c r="D141" i="10"/>
  <c r="D134" i="10"/>
  <c r="D109" i="10"/>
  <c r="D46" i="10"/>
  <c r="D73" i="10"/>
  <c r="D77" i="10"/>
  <c r="D169" i="10"/>
  <c r="D42" i="10"/>
  <c r="D50" i="10"/>
  <c r="D155" i="10"/>
  <c r="D132" i="10"/>
  <c r="D64" i="10"/>
  <c r="D152" i="10"/>
  <c r="D137" i="10"/>
  <c r="D114" i="10"/>
  <c r="D101" i="10"/>
  <c r="D154" i="10"/>
  <c r="D172" i="10"/>
  <c r="D129" i="10"/>
  <c r="D16" i="10"/>
  <c r="D28" i="10"/>
  <c r="D38" i="10"/>
  <c r="D30" i="10"/>
  <c r="D31" i="10"/>
  <c r="D14" i="10"/>
  <c r="D37" i="10"/>
  <c r="D33" i="10"/>
  <c r="D4" i="10"/>
  <c r="D8" i="10"/>
  <c r="D32" i="10"/>
  <c r="D29" i="10"/>
  <c r="D88" i="10"/>
  <c r="D72" i="10"/>
  <c r="D142" i="10"/>
  <c r="D133" i="10"/>
  <c r="D168" i="10"/>
  <c r="D78" i="10"/>
  <c r="D93" i="10"/>
  <c r="D173" i="10"/>
  <c r="D58" i="10"/>
  <c r="D179" i="10"/>
  <c r="D85" i="10"/>
  <c r="D74" i="10"/>
  <c r="D182" i="10"/>
  <c r="D53" i="10"/>
  <c r="D69" i="10"/>
  <c r="D52" i="10"/>
  <c r="D43" i="10"/>
  <c r="D49" i="10"/>
  <c r="D102" i="10"/>
  <c r="D108" i="10"/>
  <c r="D84" i="10"/>
  <c r="D151" i="10"/>
  <c r="D63" i="10"/>
  <c r="D144" i="10"/>
  <c r="D5" i="10"/>
  <c r="D12" i="10"/>
  <c r="D27" i="10"/>
  <c r="D23" i="10"/>
  <c r="D24" i="10"/>
  <c r="D35" i="10"/>
  <c r="D7" i="10"/>
  <c r="D10" i="10"/>
  <c r="D36" i="10"/>
  <c r="D156" i="10"/>
  <c r="D176" i="10"/>
  <c r="D98" i="10"/>
  <c r="D68" i="10"/>
  <c r="D97" i="10"/>
  <c r="D113" i="10"/>
  <c r="D160" i="10"/>
  <c r="D119" i="10"/>
  <c r="D164" i="10"/>
  <c r="D41" i="10"/>
  <c r="D117" i="10"/>
  <c r="D62" i="10"/>
  <c r="D83" i="10"/>
  <c r="D123" i="10"/>
  <c r="D131" i="10"/>
  <c r="D86" i="10"/>
  <c r="D104" i="10"/>
  <c r="D65" i="10"/>
  <c r="D128" i="10"/>
  <c r="D184" i="10"/>
  <c r="D145" i="10"/>
  <c r="D161" i="10"/>
  <c r="D56" i="10"/>
  <c r="D122" i="10"/>
  <c r="D143" i="10"/>
  <c r="D185" i="10"/>
  <c r="D107" i="10"/>
  <c r="D71" i="10"/>
  <c r="D82" i="10"/>
  <c r="D183" i="10"/>
  <c r="D116" i="10"/>
  <c r="D67" i="10"/>
  <c r="D118" i="10"/>
  <c r="D130" i="10"/>
  <c r="D148" i="10"/>
  <c r="D70" i="10"/>
  <c r="D135" i="10"/>
  <c r="D111" i="10"/>
  <c r="D112" i="10"/>
  <c r="D127" i="10"/>
  <c r="D110" i="10"/>
  <c r="D51" i="10"/>
  <c r="D180" i="10"/>
  <c r="D54" i="10"/>
  <c r="D167" i="10"/>
  <c r="D171" i="10"/>
  <c r="D124" i="10"/>
  <c r="D61" i="10"/>
  <c r="D75" i="10"/>
  <c r="D177" i="10"/>
  <c r="D80" i="10"/>
  <c r="D175" i="10"/>
  <c r="D178" i="10"/>
  <c r="D99" i="10"/>
  <c r="D96" i="10"/>
  <c r="D162" i="10"/>
  <c r="D106" i="10"/>
  <c r="D146" i="10"/>
  <c r="D147" i="10"/>
  <c r="D24" i="3"/>
  <c r="D23" i="3"/>
  <c r="D13" i="3"/>
  <c r="D36" i="3"/>
  <c r="D17" i="3"/>
  <c r="D4" i="3"/>
  <c r="D35" i="3"/>
  <c r="D20" i="3"/>
  <c r="D12" i="3"/>
  <c r="D179" i="3"/>
  <c r="D182" i="3"/>
  <c r="D86" i="3"/>
  <c r="D63" i="3"/>
  <c r="D107" i="3"/>
  <c r="D122" i="3"/>
  <c r="D103" i="3"/>
  <c r="D174" i="3"/>
  <c r="D119" i="3"/>
  <c r="D168" i="3"/>
  <c r="D90" i="3"/>
  <c r="D97" i="3"/>
  <c r="D123" i="3"/>
  <c r="D144" i="3"/>
  <c r="D170" i="3"/>
  <c r="D67" i="3"/>
  <c r="D146" i="3"/>
  <c r="D82" i="3"/>
  <c r="D74" i="3"/>
  <c r="D100" i="3"/>
  <c r="D83" i="3"/>
  <c r="D79" i="3"/>
  <c r="D139" i="3"/>
  <c r="D158" i="3"/>
  <c r="D155" i="3"/>
  <c r="D133" i="3"/>
  <c r="D149" i="3"/>
  <c r="D46" i="3"/>
  <c r="D153" i="3"/>
  <c r="D157" i="3"/>
  <c r="D120" i="3"/>
  <c r="D66" i="3"/>
  <c r="D99" i="3"/>
  <c r="D55" i="3"/>
  <c r="D143" i="3"/>
  <c r="D180" i="3"/>
  <c r="D80" i="3"/>
  <c r="D173" i="3"/>
  <c r="D116" i="3"/>
  <c r="D177" i="3"/>
  <c r="D117" i="3"/>
  <c r="D113" i="3"/>
  <c r="D172" i="3"/>
  <c r="D41" i="3"/>
  <c r="D121" i="3"/>
  <c r="D141" i="3"/>
  <c r="D161" i="3"/>
  <c r="D15" i="3"/>
  <c r="D14" i="3"/>
  <c r="D18" i="3"/>
  <c r="D7" i="3"/>
  <c r="D183" i="3"/>
  <c r="D165" i="3"/>
  <c r="D73" i="3"/>
  <c r="D44" i="3"/>
  <c r="D167" i="3"/>
  <c r="D178" i="3"/>
  <c r="D58" i="3"/>
  <c r="D111" i="3"/>
  <c r="D85" i="3"/>
  <c r="D127" i="3"/>
  <c r="D75" i="3"/>
  <c r="D78" i="3"/>
  <c r="D43" i="3"/>
  <c r="D29" i="3"/>
  <c r="D16" i="3"/>
  <c r="D33" i="3"/>
  <c r="D21" i="3"/>
  <c r="D11" i="3"/>
  <c r="D25" i="3"/>
  <c r="D34" i="3"/>
  <c r="D30" i="3"/>
  <c r="D38" i="3"/>
  <c r="D22" i="3"/>
  <c r="D10" i="3"/>
  <c r="D8" i="3"/>
  <c r="D62" i="3"/>
  <c r="D54" i="3"/>
  <c r="D48" i="3"/>
  <c r="D169" i="3"/>
  <c r="D128" i="3"/>
  <c r="D47" i="3"/>
  <c r="D163" i="3"/>
  <c r="D52" i="3"/>
  <c r="D69" i="3"/>
  <c r="D129" i="3"/>
  <c r="D136" i="3"/>
  <c r="D176" i="3"/>
  <c r="D76" i="3"/>
  <c r="D145" i="3"/>
  <c r="D53" i="3"/>
  <c r="D162" i="3"/>
  <c r="D65" i="3"/>
  <c r="D94" i="3"/>
  <c r="D184" i="3"/>
  <c r="D50" i="3"/>
  <c r="D105" i="3"/>
  <c r="D60" i="3"/>
  <c r="D110" i="3"/>
  <c r="D64" i="3"/>
  <c r="D185" i="3"/>
  <c r="D68" i="3"/>
  <c r="D59" i="3"/>
  <c r="D81" i="3"/>
  <c r="D132" i="3"/>
  <c r="D154" i="3"/>
  <c r="D89" i="3"/>
  <c r="D112" i="3"/>
  <c r="D160" i="3"/>
  <c r="D138" i="3"/>
  <c r="D156" i="3"/>
  <c r="D92" i="3"/>
  <c r="D57" i="3"/>
  <c r="D28" i="3"/>
  <c r="D32" i="3"/>
  <c r="D39" i="3"/>
  <c r="D37" i="3"/>
  <c r="D126" i="3"/>
  <c r="D84" i="3"/>
  <c r="D181" i="3"/>
  <c r="D106" i="3"/>
  <c r="D71" i="3"/>
  <c r="D45" i="3"/>
  <c r="D150" i="3"/>
  <c r="D142" i="3"/>
  <c r="D131" i="3"/>
  <c r="D96" i="3"/>
  <c r="D151" i="3"/>
  <c r="D77" i="3"/>
  <c r="D19" i="3"/>
  <c r="D26" i="3"/>
  <c r="D9" i="3"/>
  <c r="D27" i="3"/>
  <c r="D31" i="3"/>
  <c r="D5" i="3"/>
  <c r="D6" i="3"/>
  <c r="D40" i="3"/>
  <c r="D108" i="3"/>
  <c r="D56" i="3"/>
  <c r="D104" i="3"/>
  <c r="D137" i="3"/>
  <c r="D148" i="3"/>
  <c r="D118" i="3"/>
  <c r="D140" i="3"/>
  <c r="D135" i="3"/>
  <c r="D88" i="3"/>
  <c r="D49" i="3"/>
  <c r="D93" i="3"/>
  <c r="D125" i="3"/>
  <c r="D134" i="3"/>
  <c r="D98" i="3"/>
  <c r="D159" i="3"/>
  <c r="D166" i="3"/>
  <c r="D70" i="3"/>
  <c r="D164" i="3"/>
  <c r="D61" i="3"/>
  <c r="D91" i="3"/>
  <c r="D115" i="3"/>
  <c r="D124" i="3"/>
  <c r="D95" i="3"/>
  <c r="D87" i="3"/>
  <c r="D130" i="3"/>
  <c r="D101" i="3"/>
  <c r="D152" i="3"/>
  <c r="D109" i="3"/>
  <c r="D147" i="3"/>
  <c r="D175" i="3"/>
  <c r="D42" i="3"/>
  <c r="D171" i="3"/>
  <c r="D72" i="3"/>
  <c r="D114" i="3"/>
  <c r="D102" i="3"/>
  <c r="D51" i="3"/>
  <c r="L124" i="11" l="1"/>
  <c r="N124" i="11" s="1"/>
  <c r="L157" i="11"/>
  <c r="N157" i="11" s="1"/>
  <c r="W174" i="4"/>
  <c r="X174" i="4" s="1"/>
  <c r="AJ39" i="4"/>
  <c r="AH39" i="4"/>
  <c r="AA39" i="4"/>
  <c r="AB5" i="4"/>
  <c r="AE5" i="4"/>
  <c r="AQ5" i="4" s="1"/>
  <c r="AW5" i="4" s="1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M39" i="4" l="1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F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B172" i="4" l="1"/>
  <c r="AL172" i="4"/>
  <c r="AR172" i="4" s="1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42" i="4" l="1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<sst xmlns="http://schemas.openxmlformats.org/spreadsheetml/2006/main" count="594" uniqueCount="196">
  <si>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</si>
  <si>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</si>
  <si>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</si>
  <si>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</si>
  <si>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</si>
  <si>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</si>
  <si>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</si>
  <si>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</si>
  <si>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</si>
  <si>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</si>
  <si>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</si>
  <si>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</si>
  <si>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</si>
  <si>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</si>
  <si>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</si>
  <si>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</si>
  <si>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</si>
  <si>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</si>
  <si>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</si>
  <si>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</si>
  <si>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</si>
  <si>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</si>
  <si>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</si>
  <si>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</si>
  <si>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</si>
  <si>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</si>
  <si>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</si>
  <si>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</si>
  <si>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</si>
  <si>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</si>
  <si>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</si>
  <si>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</si>
  <si>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</si>
  <si>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</si>
  <si>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</si>
  <si>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</si>
  <si>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</si>
  <si>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</si>
  <si>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</si>
  <si>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</si>
  <si>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</si>
  <si>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</si>
  <si>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</si>
  <si>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</si>
  <si>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</si>
  <si>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</si>
  <si>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</si>
  <si>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</si>
  <si>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</si>
  <si>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</si>
  <si>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</si>
  <si>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</si>
  <si>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</si>
  <si>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</si>
  <si>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</si>
  <si>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</si>
  <si>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</si>
  <si>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</si>
  <si>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</si>
  <si>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</si>
  <si>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</si>
  <si>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</si>
  <si>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</si>
  <si>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</si>
  <si>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</si>
  <si>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</si>
  <si>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</si>
  <si>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</si>
  <si>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SC0</t>
  </si>
  <si>
    <t>Hibernian</t>
  </si>
  <si>
    <t>Ross County</t>
  </si>
  <si>
    <t>St Johnstone</t>
  </si>
  <si>
    <t>Celtic</t>
  </si>
  <si>
    <t>Lazio</t>
  </si>
  <si>
    <t>Genoa</t>
  </si>
  <si>
    <t>Inter</t>
  </si>
  <si>
    <t>Edinburgh City</t>
  </si>
  <si>
    <t>Giresunspor</t>
  </si>
  <si>
    <t>Altay</t>
  </si>
  <si>
    <t>Atalanta</t>
  </si>
  <si>
    <t>Roma</t>
  </si>
  <si>
    <t>Bologna</t>
  </si>
  <si>
    <t>Juventus</t>
  </si>
  <si>
    <t>Cagliari</t>
  </si>
  <si>
    <t>For Sittard</t>
  </si>
  <si>
    <t>Utrecht</t>
  </si>
  <si>
    <t>Sparta Rotterdam</t>
  </si>
  <si>
    <t>Vitesse</t>
  </si>
  <si>
    <t>AZ Alkmaar</t>
  </si>
  <si>
    <t>Willem II</t>
  </si>
  <si>
    <t>Heracles</t>
  </si>
  <si>
    <t>Groningen</t>
  </si>
  <si>
    <t>Zwolle</t>
  </si>
  <si>
    <t>Twente</t>
  </si>
  <si>
    <t>Peterhead</t>
  </si>
  <si>
    <t>Montrose</t>
  </si>
  <si>
    <t>Cowdenbeath</t>
  </si>
  <si>
    <t>Elgin</t>
  </si>
  <si>
    <t>Stirling</t>
  </si>
  <si>
    <t>Alaves</t>
  </si>
  <si>
    <t>Villarreal</t>
  </si>
  <si>
    <t>Barcelona</t>
  </si>
  <si>
    <t>Sevilla</t>
  </si>
  <si>
    <t>Ath Madrid</t>
  </si>
  <si>
    <t>Kasimpasa</t>
  </si>
  <si>
    <t>Sivasspor</t>
  </si>
  <si>
    <t>Konyaspor</t>
  </si>
  <si>
    <t>Antalyaspor</t>
  </si>
  <si>
    <t>Trabzonspor</t>
  </si>
  <si>
    <t>Hatayspor</t>
  </si>
  <si>
    <t>Alanyaspor</t>
  </si>
  <si>
    <t>Ad. Demirspor</t>
  </si>
  <si>
    <t>Galatasaray</t>
  </si>
  <si>
    <t>Buyuksehyr</t>
  </si>
  <si>
    <t>Fiorentina</t>
  </si>
  <si>
    <t>Sassuolo</t>
  </si>
  <si>
    <t>Spezia</t>
  </si>
  <si>
    <t>Empoli</t>
  </si>
  <si>
    <t>Sampdoria</t>
  </si>
  <si>
    <t>Venezia</t>
  </si>
  <si>
    <t>Torino</t>
  </si>
  <si>
    <t>Verona</t>
  </si>
  <si>
    <t>Milan</t>
  </si>
  <si>
    <t>Napoli</t>
  </si>
  <si>
    <t>Cambuur</t>
  </si>
  <si>
    <t>Heerenveen</t>
  </si>
  <si>
    <t>Feyenoord</t>
  </si>
  <si>
    <t>Ajax</t>
  </si>
  <si>
    <t>Go Ahead Eagles</t>
  </si>
  <si>
    <t>Nijmegen</t>
  </si>
  <si>
    <t>Waalwijk</t>
  </si>
  <si>
    <t>PSV Eindhoven</t>
  </si>
  <si>
    <t>Granada</t>
  </si>
  <si>
    <t>Ath Bilbao</t>
  </si>
  <si>
    <t>Real Madrid</t>
  </si>
  <si>
    <t>Rizespor</t>
  </si>
  <si>
    <t>Yeni Malatyaspor</t>
  </si>
  <si>
    <t>Goztep</t>
  </si>
  <si>
    <t>Karagumruk</t>
  </si>
  <si>
    <t>Kayserispor</t>
  </si>
  <si>
    <t>Gaziantep</t>
  </si>
  <si>
    <t>Fenerbahce</t>
  </si>
  <si>
    <t>Besiktas</t>
  </si>
  <si>
    <t>I1</t>
  </si>
  <si>
    <t>SC3</t>
  </si>
  <si>
    <t>SP1</t>
  </si>
  <si>
    <t>T1</t>
  </si>
  <si>
    <t>N1</t>
  </si>
  <si>
    <t>SC2</t>
  </si>
  <si>
    <t>Ajaccio</t>
  </si>
  <si>
    <t>Grenoble</t>
  </si>
  <si>
    <t>Auxerre</t>
  </si>
  <si>
    <t>Le Havre</t>
  </si>
  <si>
    <t>Guingamp</t>
  </si>
  <si>
    <t>Dunkerque</t>
  </si>
  <si>
    <t>Nancy</t>
  </si>
  <si>
    <t>Dijon</t>
  </si>
  <si>
    <t>Nimes</t>
  </si>
  <si>
    <t>Toulouse</t>
  </si>
  <si>
    <t>Niort</t>
  </si>
  <si>
    <t>Pau FC</t>
  </si>
  <si>
    <t>Paris FC</t>
  </si>
  <si>
    <t>Amiens</t>
  </si>
  <si>
    <t>Quevilly Rouen</t>
  </si>
  <si>
    <t>Caen</t>
  </si>
  <si>
    <t>Rodez</t>
  </si>
  <si>
    <t>Bastia</t>
  </si>
  <si>
    <t>Sochaux</t>
  </si>
  <si>
    <t>Valenciennes</t>
  </si>
  <si>
    <t>Bordeaux</t>
  </si>
  <si>
    <t>Lille</t>
  </si>
  <si>
    <t>Clermont</t>
  </si>
  <si>
    <t>Strasbourg</t>
  </si>
  <si>
    <t>Lorient</t>
  </si>
  <si>
    <t>Paris SG</t>
  </si>
  <si>
    <t>Lyon</t>
  </si>
  <si>
    <t>Metz</t>
  </si>
  <si>
    <t>Marseille</t>
  </si>
  <si>
    <t>Reims</t>
  </si>
  <si>
    <t>Monaco</t>
  </si>
  <si>
    <t>Rennes</t>
  </si>
  <si>
    <t>Montpellier</t>
  </si>
  <si>
    <t>Angers</t>
  </si>
  <si>
    <t>Nice</t>
  </si>
  <si>
    <t>Lens</t>
  </si>
  <si>
    <t>St Etienne</t>
  </si>
  <si>
    <t>Nantes</t>
  </si>
  <si>
    <t>Troyes</t>
  </si>
  <si>
    <t>Brest</t>
  </si>
  <si>
    <t>Aberdeen</t>
  </si>
  <si>
    <t>St Mirren</t>
  </si>
  <si>
    <t>21/12/2021</t>
  </si>
  <si>
    <t>22/12/2021</t>
  </si>
  <si>
    <t>23/12/2021</t>
  </si>
  <si>
    <t>F2</t>
  </si>
  <si>
    <t>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</si>
</sst>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1.0629114617744848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1.0584574108458336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1.0611497315460385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1.0600668335258359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1.0509354515449301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1.0543819242504819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1.0583691873379317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1.0593065045417684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1.0755802342973508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1.0569028949649302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1.0493967898153296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1.047073470420135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1.044303665417317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1.0483906463555754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1.084476802289978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1.0470882991581001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1.0463684894705136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1.0437075600663159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1.0475117579190587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1.0497253316960662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1.0512018249471584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1.045344963452246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1.0342024872400046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1.0421577902366268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1.0515900730267522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1.0438817895444492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1.0399586640868308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1.0347781293381613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1.0356850891989859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1.0369265649091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1.0342024872400046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1.0467751664180649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1.0326216037183769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1.0453465975749467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1.0452102388436428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1.0440279853919932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1.0423741568649127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1.0614473041522947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1.0509444270006065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1.0460060256260135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1.0483906463555754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1.1232466862133086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1.0509442098096211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1.0516104099147749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1.0510876122378858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1.0588161259487125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1.1036784003382443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1.1019499446997836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1.0401197761406094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1.0356850891989859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1.04299513543169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1.0460060256260135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1.0457565564423787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1.0512018249471584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1.0772256674422971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1.0439719885779606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1.0449864577049268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1.0509444270006065</v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1.0408800258175597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34.402928182291042</v>
      </c>
      <c r="I2" s="6">
        <f>IF('Log_working_3-way'!$D2="","",'True_Odds_Calculator_3-way'!O3/'True_Odds_Calculator_3-way'!B3-1)</f>
        <v>7.0047564531129183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3.7511519745651034E-2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1.0379380661279645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27.151748178853769</v>
      </c>
      <c r="I3" s="6">
        <f>IF('Log_working_3-way'!$D3="","",'True_Odds_Calculator_3-way'!O4/'True_Odds_Calculator_3-way'!B4-1)</f>
        <v>6.6023669787690205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3.7889633395251199E-2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1.0357822215239285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28.485525537692421</v>
      </c>
      <c r="I4" s="6">
        <f>IF('Log_working_3-way'!$D4="","",'True_Odds_Calculator_3-way'!O5/'True_Odds_Calculator_3-way'!B5-1)</f>
        <v>7.0224509973535323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3.5223155068529133E-2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1.0309822376731068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10.347442266467526</v>
      </c>
      <c r="I5" s="6">
        <f>IF('Log_working_3-way'!$D5="","",'True_Odds_Calculator_3-way'!O6/'True_Odds_Calculator_3-way'!B6-1)</f>
        <v>10.117820366654261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3.3561480328453186E-2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1.0374088495546232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3.4603549234642896</v>
      </c>
      <c r="I6" s="6">
        <f>IF('Log_working_3-way'!$D6="","",'True_Odds_Calculator_3-way'!O7/'True_Odds_Calculator_3-way'!B7-1)</f>
        <v>5.6789490535046143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3.6870876054797108E-2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1.0313782421611937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11.514937365671123</v>
      </c>
      <c r="I7" s="6">
        <f>IF('Log_working_3-way'!$D7="","",'True_Odds_Calculator_3-way'!O8/'True_Odds_Calculator_3-way'!B8-1)</f>
        <v>8.3283864373338865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3.3907600063371124E-2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1.0348583253180803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25.483496170336775</v>
      </c>
      <c r="I8" s="6">
        <f>IF('Log_working_3-way'!$D8="","",'True_Odds_Calculator_3-way'!O9/'True_Odds_Calculator_3-way'!B9-1)</f>
        <v>8.2034791170368049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3.5041941325017811E-2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1.0290299581913556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8.4098816261901082</v>
      </c>
      <c r="I9" s="6">
        <f>IF('Log_working_3-way'!$D9="","",'True_Odds_Calculator_3-way'!O10/'True_Odds_Calculator_3-way'!B10-1)</f>
        <v>9.7019085070170856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3.1349292596847489E-2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1.0305398380731354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14.617440044964981</v>
      </c>
      <c r="I10" s="6">
        <f>IF('Log_working_3-way'!$D10="","",'True_Odds_Calculator_3-way'!O11/'True_Odds_Calculator_3-way'!B11-1)</f>
        <v>11.09026083766652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3.2741093939952837E-2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1.03487762692574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26.33864350929553</v>
      </c>
      <c r="I11" s="6">
        <f>IF('Log_working_3-way'!$D11="","",'True_Odds_Calculator_3-way'!O12/'True_Odds_Calculator_3-way'!B12-1)</f>
        <v>7.609997916618763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3.4921333808700883E-2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1.0296907768815378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0.47359692161824585</v>
      </c>
      <c r="I12" s="6">
        <f>IF('Log_working_3-way'!$D12="","",'True_Odds_Calculator_3-way'!O13/'True_Odds_Calculator_3-way'!B13-1)</f>
        <v>2.9848971569291431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2.4171024171024236E-2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1.0609675888535635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67.347794587538147</v>
      </c>
      <c r="I13" s="6">
        <f>IF('Log_working_3-way'!$D13="","",'True_Odds_Calculator_3-way'!O14/'True_Odds_Calculator_3-way'!B14-1)</f>
        <v>0.97525126357985203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3.3193277310924474E-2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1.0353250892015651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40.988339754301485</v>
      </c>
      <c r="I14" s="6">
        <f>IF('Log_working_3-way'!$D14="","",'True_Odds_Calculator_3-way'!O15/'True_Odds_Calculator_3-way'!B15-1)</f>
        <v>4.0336943129362224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3.0823050630865101E-2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1.0425364172824811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50.600488443330605</v>
      </c>
      <c r="I15" s="6">
        <f>IF('Log_working_3-way'!$D15="","",'True_Odds_Calculator_3-way'!O16/'True_Odds_Calculator_3-way'!B16-1)</f>
        <v>2.694494505282869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3.2535644638325811E-2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1.0742626245227263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20.261185828388516</v>
      </c>
      <c r="I16" s="6">
        <f>IF('Log_working_3-way'!$D16="","",'True_Odds_Calculator_3-way'!O17/'True_Odds_Calculator_3-way'!B17-1)</f>
        <v>6.8939035450351343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7.6762555283572897E-2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1.0322984456569113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50.994060477943329</v>
      </c>
      <c r="I17" s="6">
        <f>IF('Log_working_3-way'!$D17="","",'True_Odds_Calculator_3-way'!O18/'True_Odds_Calculator_3-way'!B18-1)</f>
        <v>2.4222549099809179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2.471980662269635E-2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1.0209137297604181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13.354437777029034</v>
      </c>
      <c r="I18" s="6">
        <f>IF('Log_working_3-way'!$D18="","",'True_Odds_Calculator_3-way'!O19/'True_Odds_Calculator_3-way'!B19-1)</f>
        <v>8.0339026414112453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2.2663600031920028E-2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1.0280392317427154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25.652474948199728</v>
      </c>
      <c r="I19" s="6">
        <f>IF('Log_working_3-way'!$D19="","",'True_Odds_Calculator_3-way'!O20/'True_Odds_Calculator_3-way'!B20-1)</f>
        <v>6.298246864967342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2.8479694380899812E-2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1.028214116929719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25.097228917009861</v>
      </c>
      <c r="I20" s="6">
        <f>IF('Log_working_3-way'!$D20="","",'True_Odds_Calculator_3-way'!O21/'True_Odds_Calculator_3-way'!B21-1)</f>
        <v>7.0269493982832945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2.8705322579273052E-2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1.0260302462247137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11.231522478496311</v>
      </c>
      <c r="I21" s="6">
        <f>IF('Log_working_3-way'!$D21="","",'True_Odds_Calculator_3-way'!O22/'True_Odds_Calculator_3-way'!B22-1)</f>
        <v>7.0319361340660969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2.8066637017480911E-2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1.0276887188699531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6.5386936175525721</v>
      </c>
      <c r="I22" s="6">
        <f>IF('Log_working_3-way'!$D22="","",'True_Odds_Calculator_3-way'!O23/'True_Odds_Calculator_3-way'!B23-1)</f>
        <v>7.1629436851400374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2.9236097584751874E-2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1.0250389274554039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4.0166540242377531</v>
      </c>
      <c r="I23" s="6">
        <f>IF('Log_working_3-way'!$D23="","",'True_Odds_Calculator_3-way'!O24/'True_Odds_Calculator_3-way'!B24-1)</f>
        <v>5.0372508804719107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2.4964137970534539E-2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1.0207829759467058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9.177602710429559</v>
      </c>
      <c r="I24" s="6">
        <f>IF('Log_working_3-way'!$D24="","",'True_Odds_Calculator_3-way'!O25/'True_Odds_Calculator_3-way'!B25-1)</f>
        <v>7.5107823676463035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2.2424195493895072E-2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1.0359922268227453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0.39850156498293976</v>
      </c>
      <c r="I25" s="6">
        <f>IF('Log_working_3-way'!$D25="","",'True_Odds_Calculator_3-way'!O26/'True_Odds_Calculator_3-way'!B26-1)</f>
        <v>2.2749302399908209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2.8027996430139535E-2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1.0330141492983713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50.957782766107051</v>
      </c>
      <c r="I26" s="6">
        <f>IF('Log_working_3-way'!$D26="","",'True_Odds_Calculator_3-way'!O27/'True_Odds_Calculator_3-way'!B27-1)</f>
        <v>2.065727405365247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2.543528153094865E-2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1.0258193945761349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33.586089551266724</v>
      </c>
      <c r="I27" s="6">
        <f>IF('Log_working_3-way'!$D27="","",'True_Odds_Calculator_3-way'!O28/'True_Odds_Calculator_3-way'!B28-1)</f>
        <v>5.4509076168869619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2.4424543565374268E-2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1.0195070349149804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17.844218704914997</v>
      </c>
      <c r="I28" s="6">
        <f>IF('Log_working_3-way'!$D28="","",'True_Odds_Calculator_3-way'!O29/'True_Odds_Calculator_3-way'!B29-1)</f>
        <v>6.4342058083183522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2.0827051149650888E-2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1.0203696100854276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18.682601982519351</v>
      </c>
      <c r="I29" s="6">
        <f>IF('Log_working_3-way'!$D29="","",'True_Odds_Calculator_3-way'!O30/'True_Odds_Calculator_3-way'!B30-1)</f>
        <v>7.7217296857982163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2.1663230685384338E-2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1.0215745139646193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20.350405411637933</v>
      </c>
      <c r="I30" s="6">
        <f>IF('Log_working_3-way'!$D30="","",'True_Odds_Calculator_3-way'!O31/'True_Odds_Calculator_3-way'!B31-1)</f>
        <v>7.0737479045396601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2.2742556210556986E-2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1.020028984111621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12.832978864381406</v>
      </c>
      <c r="I31" s="6">
        <f>IF('Log_working_3-way'!$D31="","",'True_Odds_Calculator_3-way'!O32/'True_Odds_Calculator_3-way'!B32-1)</f>
        <v>7.3680983253665335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2.1694400902137589E-2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1.0201733433588156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13.476523385243269</v>
      </c>
      <c r="I32" s="6">
        <f>IF('Log_working_3-way'!$D32="","",'True_Odds_Calculator_3-way'!O33/'True_Odds_Calculator_3-way'!B33-1)</f>
        <v>7.7723921693359834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2.1854420058012858E-2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1.0214463876544553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22.048675392239797</v>
      </c>
      <c r="I33" s="6">
        <f>IF('Log_working_3-way'!$D33="","",'True_Odds_Calculator_3-way'!O34/'True_Odds_Calculator_3-way'!B34-1)</f>
        <v>5.9183849376491642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2.2397050039494548E-2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1.0235723365370291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4.4313027558008926</v>
      </c>
      <c r="I34" s="6">
        <f>IF('Log_working_3-way'!$D34="","",'True_Odds_Calculator_3-way'!O35/'True_Odds_Calculator_3-way'!B35-1)</f>
        <v>6.4100728109560023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2.4151663088198383E-2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1.0359188615106627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53.25077750888795</v>
      </c>
      <c r="I35" s="6">
        <f>IF('Log_working_3-way'!$D35="","",'True_Odds_Calculator_3-way'!O36/'True_Odds_Calculator_3-way'!B36-1)</f>
        <v>2.0623678416251456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2.6560232995898714E-2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1.0271661128959977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37.111162638704002</v>
      </c>
      <c r="I36" s="6">
        <f>IF('Log_working_3-way'!$D36="","",'True_Odds_Calculator_3-way'!O37/'True_Odds_Calculator_3-way'!B37-1)</f>
        <v>3.9048129036921235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2.4962171065593841E-2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1.0211527405026877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9.7912778506471358</v>
      </c>
      <c r="I37" s="6">
        <f>IF('Log_working_3-way'!$D37="","",'True_Odds_Calculator_3-way'!O38/'True_Odds_Calculator_3-way'!B38-1)</f>
        <v>7.0732309795422204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2.2808041911955845E-2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1.026068250824189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3.2677366975896254</v>
      </c>
      <c r="I38" s="6">
        <f>IF('Log_working_3-way'!$D38="","",'True_Odds_Calculator_3-way'!O39/'True_Odds_Calculator_3-way'!B39-1)</f>
        <v>5.0040364241641058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2.5525796918697496E-2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1.0459961228440156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61.177100958826841</v>
      </c>
      <c r="I39" s="6">
        <f>IF('Log_working_3-way'!$D39="","",'True_Odds_Calculator_3-way'!O40/'True_Odds_Calculator_3-way'!B40-1)</f>
        <v>1.2994489999566139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2.9317851959361541E-2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1.0375755088951377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1.5174784642107082</v>
      </c>
      <c r="I40" s="6">
        <f>IF('Log_working_3-way'!$D40="","",'True_Odds_Calculator_3-way'!O41/'True_Odds_Calculator_3-way'!B41-1)</f>
        <v>3.8001682612814234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3.3358121151784381E-2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1.0248882635015992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13.18592158867488</v>
      </c>
      <c r="I41" s="6">
        <f>IF('Log_working_3-way'!$D41="","",'True_Odds_Calculator_3-way'!O42/'True_Odds_Calculator_3-way'!B42-1)</f>
        <v>7.9963914000517224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2.6927685421777037E-2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1.0264051920282373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22.854591424041555</v>
      </c>
      <c r="I42" s="6">
        <f>IF('Log_working_3-way'!$D42="","",'True_Odds_Calculator_3-way'!O43/'True_Odds_Calculator_3-way'!B43-1)</f>
        <v>5.11404921116445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2.7366212211605623E-2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1.1129686202676554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87.249960145384179</v>
      </c>
      <c r="I43" s="6">
        <f>IF('Log_working_3-way'!$D43="","",'True_Odds_Calculator_3-way'!O44/'True_Odds_Calculator_3-way'!B44-1)</f>
        <v>-0.69735567343820482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2.7795907175252044E-2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1.0274131394776902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28.064334659905416</v>
      </c>
      <c r="I44" s="6">
        <f>IF('Log_working_3-way'!$D44="","",'True_Odds_Calculator_3-way'!O45/'True_Odds_Calculator_3-way'!B45-1)</f>
        <v>5.0833468964098278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2.7394969648784073E-2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1.0257838779281336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12.246711203596353</v>
      </c>
      <c r="I45" s="6">
        <f>IF('Log_working_3-way'!$D45="","",'True_Odds_Calculator_3-way'!O46/'True_Odds_Calculator_3-way'!B46-1)</f>
        <v>7.9334409320782342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2.7905879188199867E-2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1.0258870581925486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14.946374101911708</v>
      </c>
      <c r="I46" s="6">
        <f>IF('Log_working_3-way'!$D46="","",'True_Odds_Calculator_3-way'!O47/'True_Odds_Calculator_3-way'!B47-1)</f>
        <v>9.1891720612847774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2.7884092669187677E-2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1.0713534041501547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-0.60931872994961278</v>
      </c>
      <c r="I47" s="6">
        <f>IF('Log_working_3-way'!$D47="","",'True_Odds_Calculator_3-way'!O48/'True_Odds_Calculator_3-way'!B48-1)</f>
        <v>0.77065317431685387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3.975620773590216E-2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1.0792038247724167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25.49952918886909</v>
      </c>
      <c r="I48" s="6">
        <f>IF('Log_working_3-way'!$D48="","",'True_Odds_Calculator_3-way'!O49/'True_Odds_Calculator_3-way'!B49-1)</f>
        <v>5.3171883113632461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7.9142083013065356E-2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1.0738325394158199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12.109350449679944</v>
      </c>
      <c r="I49" s="6">
        <f>IF('Log_working_3-way'!$D49="","",'True_Odds_Calculator_3-way'!O50/'True_Odds_Calculator_3-way'!B50-1)</f>
        <v>8.0019041004799476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7.8091329374838869E-2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1.0283376981450036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1.1018310873656234</v>
      </c>
      <c r="I50" s="6">
        <f>IF('Log_working_3-way'!$D50="","",'True_Odds_Calculator_3-way'!O51/'True_Odds_Calculator_3-way'!B51-1)</f>
        <v>5.6798284511647763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2.5906933449737046E-2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1.0204750260742506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7.0356945467958099</v>
      </c>
      <c r="I51" s="6">
        <f>IF('Log_working_3-way'!$D51="","",'True_Odds_Calculator_3-way'!O52/'True_Odds_Calculator_3-way'!B52-1)</f>
        <v>6.594258513623239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2.1705487889034591E-2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1.0260589435688905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16.61637598809801</v>
      </c>
      <c r="I52" s="6">
        <f>IF('Log_working_3-way'!$D52="","",'True_Odds_Calculator_3-way'!O53/'True_Odds_Calculator_3-way'!B53-1)</f>
        <v>6.8965622352311486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2.7892517254219484E-2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1.0360003273933418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36.340265083020341</v>
      </c>
      <c r="I53" s="6">
        <f>IF('Log_working_3-way'!$D53="","",'True_Odds_Calculator_3-way'!O54/'True_Odds_Calculator_3-way'!B54-1)</f>
        <v>4.4609092208742362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3.316777344178945E-2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1.0257485241117619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16.180102425789162</v>
      </c>
      <c r="I54" s="6">
        <f>IF('Log_working_3-way'!$D54="","",'True_Odds_Calculator_3-way'!O55/'True_Odds_Calculator_3-way'!B55-1)</f>
        <v>6.7218783718024309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2.7591107094762535E-2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1.0272091366958833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7.3599463530034601</v>
      </c>
      <c r="I55" s="6">
        <f>IF('Log_working_3-way'!$D55="","",'True_Odds_Calculator_3-way'!O56/'True_Odds_Calculator_3-way'!B56-1)</f>
        <v>6.2173891102732606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2.8697658960469941E-2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1.0717998710897421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72.06884828589385</v>
      </c>
      <c r="I56" s="6">
        <f>IF('Log_working_3-way'!$D56="","",'True_Odds_Calculator_3-way'!O57/'True_Odds_Calculator_3-way'!B57-1)</f>
        <v>0.31880447880402474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3.4837259700947198E-2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1.0288537359133398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27.399241856496634</v>
      </c>
      <c r="I57" s="6">
        <f>IF('Log_working_3-way'!$D57="","",'True_Odds_Calculator_3-way'!O58/'True_Odds_Calculator_3-way'!B58-1)</f>
        <v>6.499722627612635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2.8844634107791922E-2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1.0263383556747632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15.883893716156656</v>
      </c>
      <c r="I58" s="6">
        <f>IF('Log_working_3-way'!$D58="","",'True_Odds_Calculator_3-way'!O59/'True_Odds_Calculator_3-way'!B59-1)</f>
        <v>7.1234945876125444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2.8264652868419393E-2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1.0317582727985231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35.105910418081855</v>
      </c>
      <c r="I59" s="6">
        <f>IF('Log_working_3-way'!$D59="","",'True_Odds_Calculator_3-way'!O60/'True_Odds_Calculator_3-way'!B60-1)</f>
        <v>4.1320098644720824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2.9755223473304726E-2</v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1.65</v>
      </c>
      <c r="B2" s="4">
        <f>IF('True_Odds_Calculator_3-way'!B3="","",'True_Odds_Calculator_3-way'!B3)</f>
        <v>3.47</v>
      </c>
      <c r="C2" s="4">
        <f>IF('True_Odds_Calculator_3-way'!C3="","",'True_Odds_Calculator_3-way'!C3)</f>
        <v>6.98</v>
      </c>
      <c r="D2" s="9">
        <f>(K2/(AR2+K2-(AR2*K2)))</f>
        <v>0.59002896572601959</v>
      </c>
      <c r="E2" s="9">
        <f>(L2/(AR2+L2-(AR2*L2)))</f>
        <v>0.27469797245782263</v>
      </c>
      <c r="F2" s="9">
        <f>(M2/(AR2+M2-(AR2*M2)))</f>
        <v>0.13527306181615775</v>
      </c>
      <c r="G2" s="9">
        <f>AR2</f>
        <v>1.0689723805978255</v>
      </c>
      <c r="H2" s="9">
        <f>IF(A2="","",1/D2)</f>
        <v>1.6948320473885867</v>
      </c>
      <c r="I2" s="9">
        <f>IF(B2="","",1/E2)</f>
        <v>3.640361780076629</v>
      </c>
      <c r="J2" s="9">
        <f>IF(C2="","",1/F2)</f>
        <v>7.3924548359749966</v>
      </c>
      <c r="K2" s="11">
        <f>1/A2</f>
        <v>0.60606060606060608</v>
      </c>
      <c r="L2" s="11">
        <f>1/B2</f>
        <v>0.28818443804034583</v>
      </c>
      <c r="M2" s="11">
        <f>1/C2</f>
        <v>0.14326647564469913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-0.24023852473188989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0.22770499141852452</v>
      </c>
      <c r="Q2" s="11">
        <f>2*'OddsRatio_working_3-way'!K2*'OddsRatio_working_3-way'!L2*'OddsRatio_working_3-way'!M2</f>
        <v>5.0045053059016381E-2</v>
      </c>
      <c r="R2" s="11">
        <f>O2/N2</f>
        <v>0</v>
      </c>
      <c r="S2" s="11">
        <f>P2/N2</f>
        <v>-0.94782879503879325</v>
      </c>
      <c r="T2" s="11">
        <f>Q2/N2</f>
        <v>-0.20831402088764686</v>
      </c>
      <c r="U2" s="11">
        <f>'OddsRatio_working_3-way'!S2-'OddsRatio_working_3-way'!R2^2/3</f>
        <v>-0.94782879503879325</v>
      </c>
      <c r="V2" s="11">
        <f>'OddsRatio_working_3-way'!S2*'OddsRatio_working_3-way'!R2/3-2*'OddsRatio_working_3-way'!R2^3/27-'OddsRatio_working_3-way'!T2</f>
        <v>0.20831402088764686</v>
      </c>
      <c r="W2" s="11">
        <f>'OddsRatio_working_3-way'!V2^2+4*'OddsRatio_working_3-way'!U2^3/27</f>
        <v>-8.2754881680212333E-2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0.17758773393634997</v>
      </c>
      <c r="Y2" s="11">
        <f>IF('OddsRatio_working_3-way'!W2&gt;=0,IF('OddsRatio_working_3-way'!V2+SQRT('OddsRatio_working_3-way'!W2)&gt;0,0,PI()),ACOS('OddsRatio_working_3-way'!V2/(2*'OddsRatio_working_3-way'!X2)))</f>
        <v>0.94405299472895077</v>
      </c>
      <c r="Z2" s="11">
        <f>'OddsRatio_working_3-way'!X2^(1/3)*COS('OddsRatio_working_3-way'!Y2/3)</f>
        <v>0.53448619029891276</v>
      </c>
      <c r="AA2" s="11">
        <f>'OddsRatio_working_3-way'!X2^(1/3)*COS(('OddsRatio_working_3-way'!Y2+2*PI())/3)</f>
        <v>-0.41791022177140447</v>
      </c>
      <c r="AB2" s="11">
        <f>'OddsRatio_working_3-way'!X2^(1/3)*COS(('OddsRatio_working_3-way'!Y2+4*PI())/3)</f>
        <v>-0.11657596852750834</v>
      </c>
      <c r="AC2" s="11">
        <f>'OddsRatio_working_3-way'!X2^(1/3)*SIN('OddsRatio_working_3-way'!Y2/3)</f>
        <v>0.1739754122264183</v>
      </c>
      <c r="AD2" s="11">
        <f>'OddsRatio_working_3-way'!X2^(1/3)*SIN(('OddsRatio_working_3-way'!Y2+2*PI())/3)</f>
        <v>0.37589091265761304</v>
      </c>
      <c r="AE2" s="11">
        <f>'OddsRatio_working_3-way'!X2^(1/3)*SIN(('OddsRatio_working_3-way'!Y2+4*PI())/3)</f>
        <v>-0.54986632488403131</v>
      </c>
      <c r="AF2" s="11">
        <f>-'OddsRatio_working_3-way'!U2/(3*'OddsRatio_working_3-way'!X2^(1/3))*COS(('OddsRatio_working_3-way'!Y2)/3)</f>
        <v>0.53448619029891276</v>
      </c>
      <c r="AG2" s="11">
        <f>-'OddsRatio_working_3-way'!U2/(3*'OddsRatio_working_3-way'!X2^(1/3))*COS(('OddsRatio_working_3-way'!Y2+2*PI())/3)</f>
        <v>-0.41791022177140458</v>
      </c>
      <c r="AH2" s="11">
        <f>-'OddsRatio_working_3-way'!U2/(3*'OddsRatio_working_3-way'!X2^(1/3))*COS(('OddsRatio_working_3-way'!Y2+4*PI())/3)</f>
        <v>-0.11657596852750836</v>
      </c>
      <c r="AI2" s="11">
        <f>'OddsRatio_working_3-way'!U2/(3*'OddsRatio_working_3-way'!X2^(1/3))*SIN(('OddsRatio_working_3-way'!Y2)/3)</f>
        <v>-0.17397541222641835</v>
      </c>
      <c r="AJ2" s="11">
        <f>'OddsRatio_working_3-way'!U2/(3*'OddsRatio_working_3-way'!X2^(1/3))*SIN(('OddsRatio_working_3-way'!Y2+2*PI())/3)</f>
        <v>-0.3758909126576131</v>
      </c>
      <c r="AK2" s="11">
        <f>'OddsRatio_working_3-way'!U2/(3*'OddsRatio_working_3-way'!X2^(1/3))*SIN(('OddsRatio_working_3-way'!Y2+4*PI())/3)</f>
        <v>0.54986632488403142</v>
      </c>
      <c r="AL2" s="11">
        <f>'OddsRatio_working_3-way'!Z2+'OddsRatio_working_3-way'!AF2</f>
        <v>1.0689723805978255</v>
      </c>
      <c r="AM2" s="11">
        <f>'OddsRatio_working_3-way'!AA2+'OddsRatio_working_3-way'!AG2</f>
        <v>-0.83582044354280904</v>
      </c>
      <c r="AN2" s="11">
        <f>'OddsRatio_working_3-way'!AB2+'OddsRatio_working_3-way'!AH2</f>
        <v>-0.23315193705501669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1.0689723805978255</v>
      </c>
      <c r="AS2" s="11">
        <f>IF(('OddsRatio_working_3-way'!X2=0),IF(Q2&gt;0,-Q2^(1/3),(-Q2)^(1/3)),'OddsRatio_working_3-way'!AM2-'OddsRatio_working_3-way'!R2/3)</f>
        <v>-0.83582044354280904</v>
      </c>
      <c r="AT2" s="11">
        <f>IF(('OddsRatio_working_3-way'!X2=0),IF(Q2&gt;0,-Q2^(1/3),(-Q2)^(1/3)),'OddsRatio_working_3-way'!AN2-'OddsRatio_working_3-way'!R2/3)</f>
        <v>-0.23315193705501669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1.85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4.62</v>
      </c>
      <c r="D3" s="9">
        <f t="shared" ref="D3" si="0">(K3/(AR3+K3-(AR3*K3)))</f>
        <v>0.52520044617380912</v>
      </c>
      <c r="E3" s="9">
        <f t="shared" ref="E3" si="1">(L3/(AR3+L3-(AR3*L3)))</f>
        <v>0.26861931237636499</v>
      </c>
      <c r="F3" s="9">
        <f t="shared" ref="F3" si="2">(M3/(AR3+M3-(AR3*M3)))</f>
        <v>0.20618024144982602</v>
      </c>
      <c r="G3" s="9">
        <f t="shared" ref="G3" si="3">AR3</f>
        <v>1.0635705176055688</v>
      </c>
      <c r="H3" s="9">
        <f t="shared" ref="H3" si="4">IF(A3="","",1/D3)</f>
        <v>1.9040349399647336</v>
      </c>
      <c r="I3" s="9">
        <f t="shared" ref="I3" si="5">IF(B3="","",1/E3)</f>
        <v>3.7227405250702557</v>
      </c>
      <c r="J3" s="9">
        <f t="shared" ref="J3" si="6">IF(C3="","",1/F3)</f>
        <v>4.850125273732159</v>
      </c>
      <c r="K3" s="11">
        <f t="shared" ref="K3" si="7">1/A3</f>
        <v>0.54054054054054046</v>
      </c>
      <c r="L3" s="11">
        <f t="shared" ref="L3" si="8">1/B3</f>
        <v>0.2808988764044944</v>
      </c>
      <c r="M3" s="11">
        <f t="shared" ref="M3" si="9">1/C3</f>
        <v>0.21645021645021645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-0.25888313528762985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0.23104236587382657</v>
      </c>
      <c r="Q3" s="11">
        <f>2*'OddsRatio_working_3-way'!K3*'OddsRatio_working_3-way'!L3*'OddsRatio_working_3-way'!M3</f>
        <v>6.5730402809054483E-2</v>
      </c>
      <c r="R3" s="11">
        <f t="shared" ref="R3" si="10">O3/N3</f>
        <v>0</v>
      </c>
      <c r="S3" s="11">
        <f t="shared" ref="S3" si="11">P3/N3</f>
        <v>-0.89245815729606703</v>
      </c>
      <c r="T3" s="11">
        <f t="shared" ref="T3" si="12">Q3/N3</f>
        <v>-0.25389990250243721</v>
      </c>
      <c r="U3" s="11">
        <f>'OddsRatio_working_3-way'!S3-'OddsRatio_working_3-way'!R3^2/3</f>
        <v>-0.89245815729606703</v>
      </c>
      <c r="V3" s="11">
        <f>'OddsRatio_working_3-way'!S3*'OddsRatio_working_3-way'!R3/3-2*'OddsRatio_working_3-way'!R3^3/27-'OddsRatio_working_3-way'!T3</f>
        <v>0.25389990250243721</v>
      </c>
      <c r="W3" s="11">
        <f>'OddsRatio_working_3-way'!V3^2+4*'OddsRatio_working_3-way'!U3^3/27</f>
        <v>-4.0842464340470855E-2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0.16225568158867193</v>
      </c>
      <c r="Y3" s="11">
        <f>IF('OddsRatio_working_3-way'!W3&gt;=0,IF('OddsRatio_working_3-way'!V3+SQRT('OddsRatio_working_3-way'!W3)&gt;0,0,PI()),ACOS('OddsRatio_working_3-way'!V3/(2*'OddsRatio_working_3-way'!X3)))</f>
        <v>0.67227512739981732</v>
      </c>
      <c r="Z3" s="11">
        <f>'OddsRatio_working_3-way'!X3^(1/3)*COS('OddsRatio_working_3-way'!Y3/3)</f>
        <v>0.53178525880278438</v>
      </c>
      <c r="AA3" s="11">
        <f>'OddsRatio_working_3-way'!X3^(1/3)*COS(('OddsRatio_working_3-way'!Y3+2*PI())/3)</f>
        <v>-0.37085866302207593</v>
      </c>
      <c r="AB3" s="11">
        <f>'OddsRatio_working_3-way'!X3^(1/3)*COS(('OddsRatio_working_3-way'!Y3+4*PI())/3)</f>
        <v>-0.16092659578070864</v>
      </c>
      <c r="AC3" s="11">
        <f>'OddsRatio_working_3-way'!X3^(1/3)*SIN('OddsRatio_working_3-way'!Y3/3)</f>
        <v>0.12120433553333812</v>
      </c>
      <c r="AD3" s="11">
        <f>'OddsRatio_working_3-way'!X3^(1/3)*SIN(('OddsRatio_working_3-way'!Y3+2*PI())/3)</f>
        <v>0.39993737571462451</v>
      </c>
      <c r="AE3" s="11">
        <f>'OddsRatio_working_3-way'!X3^(1/3)*SIN(('OddsRatio_working_3-way'!Y3+4*PI())/3)</f>
        <v>-0.5211417112479626</v>
      </c>
      <c r="AF3" s="11">
        <f>-'OddsRatio_working_3-way'!U3/(3*'OddsRatio_working_3-way'!X3^(1/3))*COS(('OddsRatio_working_3-way'!Y3)/3)</f>
        <v>0.53178525880278438</v>
      </c>
      <c r="AG3" s="11">
        <f>-'OddsRatio_working_3-way'!U3/(3*'OddsRatio_working_3-way'!X3^(1/3))*COS(('OddsRatio_working_3-way'!Y3+2*PI())/3)</f>
        <v>-0.37085866302207593</v>
      </c>
      <c r="AH3" s="11">
        <f>-'OddsRatio_working_3-way'!U3/(3*'OddsRatio_working_3-way'!X3^(1/3))*COS(('OddsRatio_working_3-way'!Y3+4*PI())/3)</f>
        <v>-0.16092659578070864</v>
      </c>
      <c r="AI3" s="11">
        <f>'OddsRatio_working_3-way'!U3/(3*'OddsRatio_working_3-way'!X3^(1/3))*SIN(('OddsRatio_working_3-way'!Y3)/3)</f>
        <v>-0.12120433553333812</v>
      </c>
      <c r="AJ3" s="11">
        <f>'OddsRatio_working_3-way'!U3/(3*'OddsRatio_working_3-way'!X3^(1/3))*SIN(('OddsRatio_working_3-way'!Y3+2*PI())/3)</f>
        <v>-0.39993737571462451</v>
      </c>
      <c r="AK3" s="11">
        <f>'OddsRatio_working_3-way'!U3/(3*'OddsRatio_working_3-way'!X3^(1/3))*SIN(('OddsRatio_working_3-way'!Y3+4*PI())/3)</f>
        <v>0.5211417112479626</v>
      </c>
      <c r="AL3" s="11">
        <f>'OddsRatio_working_3-way'!Z3+'OddsRatio_working_3-way'!AF3</f>
        <v>1.0635705176055688</v>
      </c>
      <c r="AM3" s="11">
        <f>'OddsRatio_working_3-way'!AA3+'OddsRatio_working_3-way'!AG3</f>
        <v>-0.74171732604415186</v>
      </c>
      <c r="AN3" s="11">
        <f>'OddsRatio_working_3-way'!AB3+'OddsRatio_working_3-way'!AH3</f>
        <v>-0.32185319156141728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1.0635705176055688</v>
      </c>
      <c r="AS3" s="11">
        <f>IF(('OddsRatio_working_3-way'!X3=0),IF(Q3&gt;0,-Q3^(1/3),(-Q3)^(1/3)),'OddsRatio_working_3-way'!AM3-'OddsRatio_working_3-way'!R3/3)</f>
        <v>-0.74171732604415186</v>
      </c>
      <c r="AT3" s="11">
        <f>IF(('OddsRatio_working_3-way'!X3=0),IF(Q3&gt;0,-Q3^(1/3),(-Q3)^(1/3)),'OddsRatio_working_3-way'!AN3-'OddsRatio_working_3-way'!R3/3)</f>
        <v>-0.32185319156141728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1.81</v>
      </c>
      <c r="B4" s="4">
        <f>IF('True_Odds_Calculator_3-way'!B5="","",'True_Odds_Calculator_3-way'!B5)</f>
        <v>3.47</v>
      </c>
      <c r="C4" s="4">
        <f>IF('True_Odds_Calculator_3-way'!C5="","",'True_Odds_Calculator_3-way'!C5)</f>
        <v>5.14</v>
      </c>
      <c r="D4" s="9">
        <f t="shared" ref="D4:D67" si="13">(K4/(AR4+K4-(AR4*K4)))</f>
        <v>0.53803782940666567</v>
      </c>
      <c r="E4" s="9">
        <f t="shared" ref="E4:E67" si="14">(L4/(AR4+L4-(AR4*L4)))</f>
        <v>0.27637926943489183</v>
      </c>
      <c r="F4" s="9">
        <f t="shared" ref="F4:F67" si="15">(M4/(AR4+M4-(AR4*M4)))</f>
        <v>0.18558290115844259</v>
      </c>
      <c r="G4" s="9">
        <f t="shared" ref="G4:G67" si="16">AR4</f>
        <v>1.0600066319279384</v>
      </c>
      <c r="H4" s="9">
        <f t="shared" ref="H4:H67" si="17">IF(A4="","",1/D4)</f>
        <v>1.8586053718616298</v>
      </c>
      <c r="I4" s="9">
        <f t="shared" ref="I4:I67" si="18">IF(B4="","",1/E4)</f>
        <v>3.6182163808620076</v>
      </c>
      <c r="J4" s="9">
        <f t="shared" ref="J4:J67" si="19">IF(C4="","",1/F4)</f>
        <v>5.3884274561816641</v>
      </c>
      <c r="K4" s="11">
        <f t="shared" ref="K4:K67" si="20">1/A4</f>
        <v>0.5524861878453039</v>
      </c>
      <c r="L4" s="11">
        <f t="shared" ref="L4:L67" si="21">1/B4</f>
        <v>0.28818443804034583</v>
      </c>
      <c r="M4" s="11">
        <f t="shared" ref="M4:M67" si="22">1/C4</f>
        <v>0.19455252918287938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-0.25657311364399082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0.22984377004744139</v>
      </c>
      <c r="Q4" s="11">
        <f>2*'OddsRatio_working_3-way'!K4*'OddsRatio_working_3-way'!L4*'OddsRatio_working_3-way'!M4</f>
        <v>6.1952498665078543E-2</v>
      </c>
      <c r="R4" s="11">
        <f t="shared" ref="R4:R67" si="23">O4/N4</f>
        <v>0</v>
      </c>
      <c r="S4" s="11">
        <f t="shared" ref="S4:S67" si="24">P4/N4</f>
        <v>-0.89582172809564975</v>
      </c>
      <c r="T4" s="11">
        <f t="shared" ref="T4:T67" si="25">Q4/N4</f>
        <v>-0.2414613822360242</v>
      </c>
      <c r="U4" s="11">
        <f>'OddsRatio_working_3-way'!S4-'OddsRatio_working_3-way'!R4^2/3</f>
        <v>-0.89582172809564975</v>
      </c>
      <c r="V4" s="11">
        <f>'OddsRatio_working_3-way'!S4*'OddsRatio_working_3-way'!R4/3-2*'OddsRatio_working_3-way'!R4^3/27-'OddsRatio_working_3-way'!T4</f>
        <v>0.2414613822360242</v>
      </c>
      <c r="W4" s="11">
        <f>'OddsRatio_working_3-way'!V4^2+4*'OddsRatio_working_3-way'!U4^3/27</f>
        <v>-4.819919537901371E-2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0.16317382946596024</v>
      </c>
      <c r="Y4" s="11">
        <f>IF('OddsRatio_working_3-way'!W4&gt;=0,IF('OddsRatio_working_3-way'!V4+SQRT('OddsRatio_working_3-way'!W4)&gt;0,0,PI()),ACOS('OddsRatio_working_3-way'!V4/(2*'OddsRatio_working_3-way'!X4)))</f>
        <v>0.7378894379111014</v>
      </c>
      <c r="Z4" s="11">
        <f>'OddsRatio_working_3-way'!X4^(1/3)*COS('OddsRatio_working_3-way'!Y4/3)</f>
        <v>0.53000331596396921</v>
      </c>
      <c r="AA4" s="11">
        <f>'OddsRatio_working_3-way'!X4^(1/3)*COS(('OddsRatio_working_3-way'!Y4+2*PI())/3)</f>
        <v>-0.38023097640533621</v>
      </c>
      <c r="AB4" s="11">
        <f>'OddsRatio_working_3-way'!X4^(1/3)*COS(('OddsRatio_working_3-way'!Y4+4*PI())/3)</f>
        <v>-0.14977233955863262</v>
      </c>
      <c r="AC4" s="11">
        <f>'OddsRatio_working_3-way'!X4^(1/3)*SIN('OddsRatio_working_3-way'!Y4/3)</f>
        <v>0.13305535602051852</v>
      </c>
      <c r="AD4" s="11">
        <f>'OddsRatio_working_3-way'!X4^(1/3)*SIN(('OddsRatio_working_3-way'!Y4+2*PI())/3)</f>
        <v>0.39246865770452866</v>
      </c>
      <c r="AE4" s="11">
        <f>'OddsRatio_working_3-way'!X4^(1/3)*SIN(('OddsRatio_working_3-way'!Y4+4*PI())/3)</f>
        <v>-0.52552401372504709</v>
      </c>
      <c r="AF4" s="11">
        <f>-'OddsRatio_working_3-way'!U4/(3*'OddsRatio_working_3-way'!X4^(1/3))*COS(('OddsRatio_working_3-way'!Y4)/3)</f>
        <v>0.53000331596396932</v>
      </c>
      <c r="AG4" s="11">
        <f>-'OddsRatio_working_3-way'!U4/(3*'OddsRatio_working_3-way'!X4^(1/3))*COS(('OddsRatio_working_3-way'!Y4+2*PI())/3)</f>
        <v>-0.38023097640533632</v>
      </c>
      <c r="AH4" s="11">
        <f>-'OddsRatio_working_3-way'!U4/(3*'OddsRatio_working_3-way'!X4^(1/3))*COS(('OddsRatio_working_3-way'!Y4+4*PI())/3)</f>
        <v>-0.14977233955863264</v>
      </c>
      <c r="AI4" s="11">
        <f>'OddsRatio_working_3-way'!U4/(3*'OddsRatio_working_3-way'!X4^(1/3))*SIN(('OddsRatio_working_3-way'!Y4)/3)</f>
        <v>-0.13305535602051854</v>
      </c>
      <c r="AJ4" s="11">
        <f>'OddsRatio_working_3-way'!U4/(3*'OddsRatio_working_3-way'!X4^(1/3))*SIN(('OddsRatio_working_3-way'!Y4+2*PI())/3)</f>
        <v>-0.39246865770452877</v>
      </c>
      <c r="AK4" s="11">
        <f>'OddsRatio_working_3-way'!U4/(3*'OddsRatio_working_3-way'!X4^(1/3))*SIN(('OddsRatio_working_3-way'!Y4+4*PI())/3)</f>
        <v>0.5255240137250472</v>
      </c>
      <c r="AL4" s="11">
        <f>'OddsRatio_working_3-way'!Z4+'OddsRatio_working_3-way'!AF4</f>
        <v>1.0600066319279384</v>
      </c>
      <c r="AM4" s="11">
        <f>'OddsRatio_working_3-way'!AA4+'OddsRatio_working_3-way'!AG4</f>
        <v>-0.76046195281067253</v>
      </c>
      <c r="AN4" s="11">
        <f>'OddsRatio_working_3-way'!AB4+'OddsRatio_working_3-way'!AH4</f>
        <v>-0.29954467911726523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1.0600066319279384</v>
      </c>
      <c r="AS4" s="11">
        <f>IF(('OddsRatio_working_3-way'!X4=0),IF(Q4&gt;0,-Q4^(1/3),(-Q4)^(1/3)),'OddsRatio_working_3-way'!AM4-'OddsRatio_working_3-way'!R4/3)</f>
        <v>-0.76046195281067253</v>
      </c>
      <c r="AT4" s="11">
        <f>IF(('OddsRatio_working_3-way'!X4=0),IF(Q4&gt;0,-Q4^(1/3),(-Q4)^(1/3)),'OddsRatio_working_3-way'!AN4-'OddsRatio_working_3-way'!R4/3)</f>
        <v>-0.29954467911726523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2.92</v>
      </c>
      <c r="B5" s="4">
        <f>IF('True_Odds_Calculator_3-way'!B6="","",'True_Odds_Calculator_3-way'!B6)</f>
        <v>2.95</v>
      </c>
      <c r="C5" s="4">
        <f>IF('True_Odds_Calculator_3-way'!C6="","",'True_Odds_Calculator_3-way'!C6)</f>
        <v>2.84</v>
      </c>
      <c r="D5" s="9">
        <f t="shared" si="13"/>
        <v>0.331310090852871</v>
      </c>
      <c r="E5" s="9">
        <f t="shared" si="14"/>
        <v>0.32788426430739476</v>
      </c>
      <c r="F5" s="9">
        <f t="shared" si="15"/>
        <v>0.34080564483973408</v>
      </c>
      <c r="G5" s="9">
        <f t="shared" si="16"/>
        <v>1.051208532317617</v>
      </c>
      <c r="H5" s="9">
        <f t="shared" si="17"/>
        <v>3.0183203820498257</v>
      </c>
      <c r="I5" s="9">
        <f t="shared" si="18"/>
        <v>3.0498566380193535</v>
      </c>
      <c r="J5" s="9">
        <f t="shared" si="19"/>
        <v>2.9342236994644151</v>
      </c>
      <c r="K5" s="11">
        <f t="shared" si="20"/>
        <v>0.34246575342465752</v>
      </c>
      <c r="L5" s="11">
        <f t="shared" si="21"/>
        <v>0.33898305084745761</v>
      </c>
      <c r="M5" s="11">
        <f t="shared" si="22"/>
        <v>0.35211267605633806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-0.28159857683365108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0.23340647553769334</v>
      </c>
      <c r="Q5" s="11">
        <f>2*'OddsRatio_working_3-way'!K5*'OddsRatio_working_3-way'!L5*'OddsRatio_working_3-way'!M5</f>
        <v>8.1753581624410959E-2</v>
      </c>
      <c r="R5" s="11">
        <f t="shared" si="23"/>
        <v>0</v>
      </c>
      <c r="S5" s="11">
        <f t="shared" si="24"/>
        <v>-0.82886241174284658</v>
      </c>
      <c r="T5" s="11">
        <f t="shared" si="25"/>
        <v>-0.29031958379784467</v>
      </c>
      <c r="U5" s="11">
        <f>'OddsRatio_working_3-way'!S5-'OddsRatio_working_3-way'!R5^2/3</f>
        <v>-0.82886241174284658</v>
      </c>
      <c r="V5" s="11">
        <f>'OddsRatio_working_3-way'!S5*'OddsRatio_working_3-way'!R5/3-2*'OddsRatio_working_3-way'!R5^3/27-'OddsRatio_working_3-way'!T5</f>
        <v>0.29031958379784467</v>
      </c>
      <c r="W5" s="11">
        <f>'OddsRatio_working_3-way'!V5^2+4*'OddsRatio_working_3-way'!U5^3/27</f>
        <v>-7.5897367641311608E-5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0.14522513393365752</v>
      </c>
      <c r="Y5" s="11">
        <f>IF('OddsRatio_working_3-way'!W5&gt;=0,IF('OddsRatio_working_3-way'!V5+SQRT('OddsRatio_working_3-way'!W5)&gt;0,0,PI()),ACOS('OddsRatio_working_3-way'!V5/(2*'OddsRatio_working_3-way'!X5)))</f>
        <v>2.9998995797528183E-2</v>
      </c>
      <c r="Z5" s="11">
        <f>'OddsRatio_working_3-way'!X5^(1/3)*COS('OddsRatio_working_3-way'!Y5/3)</f>
        <v>0.52560426615880851</v>
      </c>
      <c r="AA5" s="11">
        <f>'OddsRatio_working_3-way'!X5^(1/3)*COS(('OddsRatio_working_3-way'!Y5+2*PI())/3)</f>
        <v>-0.26735399890091022</v>
      </c>
      <c r="AB5" s="11">
        <f>'OddsRatio_working_3-way'!X5^(1/3)*COS(('OddsRatio_working_3-way'!Y5+4*PI())/3)</f>
        <v>-0.2582502672578984</v>
      </c>
      <c r="AC5" s="11">
        <f>'OddsRatio_working_3-way'!X5^(1/3)*SIN('OddsRatio_working_3-way'!Y5/3)</f>
        <v>5.2560419147230329E-3</v>
      </c>
      <c r="AD5" s="11">
        <f>'OddsRatio_working_3-way'!X5^(1/3)*SIN(('OddsRatio_working_3-way'!Y5+2*PI())/3)</f>
        <v>0.45255862587364415</v>
      </c>
      <c r="AE5" s="11">
        <f>'OddsRatio_working_3-way'!X5^(1/3)*SIN(('OddsRatio_working_3-way'!Y5+4*PI())/3)</f>
        <v>-0.4578146677883671</v>
      </c>
      <c r="AF5" s="11">
        <f>-'OddsRatio_working_3-way'!U5/(3*'OddsRatio_working_3-way'!X5^(1/3))*COS(('OddsRatio_working_3-way'!Y5)/3)</f>
        <v>0.5256042661588084</v>
      </c>
      <c r="AG5" s="11">
        <f>-'OddsRatio_working_3-way'!U5/(3*'OddsRatio_working_3-way'!X5^(1/3))*COS(('OddsRatio_working_3-way'!Y5+2*PI())/3)</f>
        <v>-0.26735399890091016</v>
      </c>
      <c r="AH5" s="11">
        <f>-'OddsRatio_working_3-way'!U5/(3*'OddsRatio_working_3-way'!X5^(1/3))*COS(('OddsRatio_working_3-way'!Y5+4*PI())/3)</f>
        <v>-0.25825026725789835</v>
      </c>
      <c r="AI5" s="11">
        <f>'OddsRatio_working_3-way'!U5/(3*'OddsRatio_working_3-way'!X5^(1/3))*SIN(('OddsRatio_working_3-way'!Y5)/3)</f>
        <v>-5.2560419147230312E-3</v>
      </c>
      <c r="AJ5" s="11">
        <f>'OddsRatio_working_3-way'!U5/(3*'OddsRatio_working_3-way'!X5^(1/3))*SIN(('OddsRatio_working_3-way'!Y5+2*PI())/3)</f>
        <v>-0.45255862587364404</v>
      </c>
      <c r="AK5" s="11">
        <f>'OddsRatio_working_3-way'!U5/(3*'OddsRatio_working_3-way'!X5^(1/3))*SIN(('OddsRatio_working_3-way'!Y5+4*PI())/3)</f>
        <v>0.45781466778836699</v>
      </c>
      <c r="AL5" s="11">
        <f>'OddsRatio_working_3-way'!Z5+'OddsRatio_working_3-way'!AF5</f>
        <v>1.051208532317617</v>
      </c>
      <c r="AM5" s="11">
        <f>'OddsRatio_working_3-way'!AA5+'OddsRatio_working_3-way'!AG5</f>
        <v>-0.53470799780182032</v>
      </c>
      <c r="AN5" s="11">
        <f>'OddsRatio_working_3-way'!AB5+'OddsRatio_working_3-way'!AH5</f>
        <v>-0.51650053451579669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1.051208532317617</v>
      </c>
      <c r="AS5" s="11">
        <f>IF(('OddsRatio_working_3-way'!X5=0),IF(Q5&gt;0,-Q5^(1/3),(-Q5)^(1/3)),'OddsRatio_working_3-way'!AM5-'OddsRatio_working_3-way'!R5/3)</f>
        <v>-0.53470799780182032</v>
      </c>
      <c r="AT5" s="11">
        <f>IF(('OddsRatio_working_3-way'!X5=0),IF(Q5&gt;0,-Q5^(1/3),(-Q5)^(1/3)),'OddsRatio_working_3-way'!AN5-'OddsRatio_working_3-way'!R5/3)</f>
        <v>-0.51650053451579669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4.6500000000000004</v>
      </c>
      <c r="B6" s="4">
        <f>IF('True_Odds_Calculator_3-way'!B7="","",'True_Odds_Calculator_3-way'!B7)</f>
        <v>3.8</v>
      </c>
      <c r="C6" s="4">
        <f>IF('True_Odds_Calculator_3-way'!C7="","",'True_Odds_Calculator_3-way'!C7)</f>
        <v>1.79</v>
      </c>
      <c r="D6" s="9">
        <f t="shared" si="13"/>
        <v>0.2049337017344135</v>
      </c>
      <c r="E6" s="9">
        <f t="shared" si="14"/>
        <v>0.25149943152401433</v>
      </c>
      <c r="F6" s="9">
        <f t="shared" si="15"/>
        <v>0.54356686674157217</v>
      </c>
      <c r="G6" s="9">
        <f t="shared" si="16"/>
        <v>1.062911474505823</v>
      </c>
      <c r="H6" s="9">
        <f t="shared" si="17"/>
        <v>4.8796268819462547</v>
      </c>
      <c r="I6" s="9">
        <f t="shared" si="18"/>
        <v>3.9761521286163042</v>
      </c>
      <c r="J6" s="9">
        <f t="shared" si="19"/>
        <v>1.8397000648596002</v>
      </c>
      <c r="K6" s="11">
        <f t="shared" si="20"/>
        <v>0.21505376344086019</v>
      </c>
      <c r="L6" s="11">
        <f t="shared" si="21"/>
        <v>0.26315789473684209</v>
      </c>
      <c r="M6" s="11">
        <f t="shared" si="22"/>
        <v>0.55865921787709494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-0.25526331597600971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0.22890168293322966</v>
      </c>
      <c r="Q6" s="11">
        <f>2*'OddsRatio_working_3-way'!K6*'OddsRatio_working_3-way'!L6*'OddsRatio_working_3-way'!M6</f>
        <v>6.323250909757723E-2</v>
      </c>
      <c r="R6" s="11">
        <f t="shared" si="23"/>
        <v>0</v>
      </c>
      <c r="S6" s="11">
        <f t="shared" si="24"/>
        <v>-0.89672768708662554</v>
      </c>
      <c r="T6" s="11">
        <f t="shared" si="25"/>
        <v>-0.24771483068691305</v>
      </c>
      <c r="U6" s="11">
        <f>'OddsRatio_working_3-way'!S6-'OddsRatio_working_3-way'!R6^2/3</f>
        <v>-0.89672768708662554</v>
      </c>
      <c r="V6" s="11">
        <f>'OddsRatio_working_3-way'!S6*'OddsRatio_working_3-way'!R6/3-2*'OddsRatio_working_3-way'!R6^3/27-'OddsRatio_working_3-way'!T6</f>
        <v>0.24771483068691305</v>
      </c>
      <c r="W6" s="11">
        <f>'OddsRatio_working_3-way'!V6^2+4*'OddsRatio_working_3-way'!U6^3/27</f>
        <v>-4.5463608030544743E-2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0.16342142253449418</v>
      </c>
      <c r="Y6" s="11">
        <f>IF('OddsRatio_working_3-way'!W6&gt;=0,IF('OddsRatio_working_3-way'!V6+SQRT('OddsRatio_working_3-way'!W6)&gt;0,0,PI()),ACOS('OddsRatio_working_3-way'!V6/(2*'OddsRatio_working_3-way'!X6)))</f>
        <v>0.71070529354180811</v>
      </c>
      <c r="Z6" s="11">
        <f>'OddsRatio_working_3-way'!X6^(1/3)*COS('OddsRatio_working_3-way'!Y6/3)</f>
        <v>0.53145573725291151</v>
      </c>
      <c r="AA6" s="11">
        <f>'OddsRatio_working_3-way'!X6^(1/3)*COS(('OddsRatio_working_3-way'!Y6+2*PI())/3)</f>
        <v>-0.37684951943033662</v>
      </c>
      <c r="AB6" s="11">
        <f>'OddsRatio_working_3-way'!X6^(1/3)*COS(('OddsRatio_working_3-way'!Y6+4*PI())/3)</f>
        <v>-0.15460621782257494</v>
      </c>
      <c r="AC6" s="11">
        <f>'OddsRatio_working_3-way'!X6^(1/3)*SIN('OddsRatio_working_3-way'!Y6/3)</f>
        <v>0.12831223000883249</v>
      </c>
      <c r="AD6" s="11">
        <f>'OddsRatio_working_3-way'!X6^(1/3)*SIN(('OddsRatio_working_3-way'!Y6+2*PI())/3)</f>
        <v>0.39609805444359297</v>
      </c>
      <c r="AE6" s="11">
        <f>'OddsRatio_working_3-way'!X6^(1/3)*SIN(('OddsRatio_working_3-way'!Y6+4*PI())/3)</f>
        <v>-0.52441028445242532</v>
      </c>
      <c r="AF6" s="11">
        <f>-'OddsRatio_working_3-way'!U6/(3*'OddsRatio_working_3-way'!X6^(1/3))*COS(('OddsRatio_working_3-way'!Y6)/3)</f>
        <v>0.53145573725291151</v>
      </c>
      <c r="AG6" s="11">
        <f>-'OddsRatio_working_3-way'!U6/(3*'OddsRatio_working_3-way'!X6^(1/3))*COS(('OddsRatio_working_3-way'!Y6+2*PI())/3)</f>
        <v>-0.37684951943033662</v>
      </c>
      <c r="AH6" s="11">
        <f>-'OddsRatio_working_3-way'!U6/(3*'OddsRatio_working_3-way'!X6^(1/3))*COS(('OddsRatio_working_3-way'!Y6+4*PI())/3)</f>
        <v>-0.15460621782257494</v>
      </c>
      <c r="AI6" s="11">
        <f>'OddsRatio_working_3-way'!U6/(3*'OddsRatio_working_3-way'!X6^(1/3))*SIN(('OddsRatio_working_3-way'!Y6)/3)</f>
        <v>-0.12831223000883249</v>
      </c>
      <c r="AJ6" s="11">
        <f>'OddsRatio_working_3-way'!U6/(3*'OddsRatio_working_3-way'!X6^(1/3))*SIN(('OddsRatio_working_3-way'!Y6+2*PI())/3)</f>
        <v>-0.39609805444359297</v>
      </c>
      <c r="AK6" s="11">
        <f>'OddsRatio_working_3-way'!U6/(3*'OddsRatio_working_3-way'!X6^(1/3))*SIN(('OddsRatio_working_3-way'!Y6+4*PI())/3)</f>
        <v>0.52441028445242532</v>
      </c>
      <c r="AL6" s="11">
        <f>'OddsRatio_working_3-way'!Z6+'OddsRatio_working_3-way'!AF6</f>
        <v>1.062911474505823</v>
      </c>
      <c r="AM6" s="11">
        <f>'OddsRatio_working_3-way'!AA6+'OddsRatio_working_3-way'!AG6</f>
        <v>-0.75369903886067324</v>
      </c>
      <c r="AN6" s="11">
        <f>'OddsRatio_working_3-way'!AB6+'OddsRatio_working_3-way'!AH6</f>
        <v>-0.30921243564514989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1.062911474505823</v>
      </c>
      <c r="AS6" s="11">
        <f>IF(('OddsRatio_working_3-way'!X6=0),IF(Q6&gt;0,-Q6^(1/3),(-Q6)^(1/3)),'OddsRatio_working_3-way'!AM6-'OddsRatio_working_3-way'!R6/3)</f>
        <v>-0.75369903886067324</v>
      </c>
      <c r="AT6" s="11">
        <f>IF(('OddsRatio_working_3-way'!X6=0),IF(Q6&gt;0,-Q6^(1/3),(-Q6)^(1/3)),'OddsRatio_working_3-way'!AN6-'OddsRatio_working_3-way'!R6/3)</f>
        <v>-0.30921243564514989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2.78</v>
      </c>
      <c r="B7" s="4">
        <f>IF('True_Odds_Calculator_3-way'!B8="","",'True_Odds_Calculator_3-way'!B8)</f>
        <v>3.22</v>
      </c>
      <c r="C7" s="4">
        <f>IF('True_Odds_Calculator_3-way'!C8="","",'True_Odds_Calculator_3-way'!C8)</f>
        <v>2.75</v>
      </c>
      <c r="D7" s="9">
        <f t="shared" si="13"/>
        <v>0.34814856801477756</v>
      </c>
      <c r="E7" s="9">
        <f t="shared" si="14"/>
        <v>0.29983552566795346</v>
      </c>
      <c r="F7" s="9">
        <f t="shared" si="15"/>
        <v>0.35201590631726887</v>
      </c>
      <c r="G7" s="9">
        <f t="shared" si="16"/>
        <v>1.0518746974684534</v>
      </c>
      <c r="H7" s="9">
        <f t="shared" si="17"/>
        <v>2.8723369614938465</v>
      </c>
      <c r="I7" s="9">
        <f t="shared" si="18"/>
        <v>3.3351618283799662</v>
      </c>
      <c r="J7" s="9">
        <f t="shared" si="19"/>
        <v>2.8407807205697937</v>
      </c>
      <c r="K7" s="11">
        <f t="shared" si="20"/>
        <v>0.35971223021582738</v>
      </c>
      <c r="L7" s="11">
        <f t="shared" si="21"/>
        <v>0.3105590062111801</v>
      </c>
      <c r="M7" s="11">
        <f t="shared" si="22"/>
        <v>0.36363636363636365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-0.28091676856143544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0.23357937027001779</v>
      </c>
      <c r="Q7" s="11">
        <f>2*'OddsRatio_working_3-way'!K7*'OddsRatio_working_3-way'!L7*'OddsRatio_working_3-way'!M7</f>
        <v>8.1244998354788781E-2</v>
      </c>
      <c r="R7" s="11">
        <f t="shared" si="23"/>
        <v>0</v>
      </c>
      <c r="S7" s="11">
        <f t="shared" si="24"/>
        <v>-0.83148959553453949</v>
      </c>
      <c r="T7" s="11">
        <f t="shared" si="25"/>
        <v>-0.28921377235983975</v>
      </c>
      <c r="U7" s="11">
        <f>'OddsRatio_working_3-way'!S7-'OddsRatio_working_3-way'!R7^2/3</f>
        <v>-0.83148959553453949</v>
      </c>
      <c r="V7" s="11">
        <f>'OddsRatio_working_3-way'!S7*'OddsRatio_working_3-way'!R7/3-2*'OddsRatio_working_3-way'!R7^3/27-'OddsRatio_working_3-way'!T7</f>
        <v>0.28921377235983975</v>
      </c>
      <c r="W7" s="11">
        <f>'OddsRatio_working_3-way'!V7^2+4*'OddsRatio_working_3-way'!U7^3/27</f>
        <v>-1.5214791284546975E-3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0.14591614479818871</v>
      </c>
      <c r="Y7" s="11">
        <f>IF('OddsRatio_working_3-way'!W7&gt;=0,IF('OddsRatio_working_3-way'!V7+SQRT('OddsRatio_working_3-way'!W7)&gt;0,0,PI()),ACOS('OddsRatio_working_3-way'!V7/(2*'OddsRatio_working_3-way'!X7)))</f>
        <v>0.13406064750355506</v>
      </c>
      <c r="Z7" s="11">
        <f>'OddsRatio_working_3-way'!X7^(1/3)*COS('OddsRatio_working_3-way'!Y7/3)</f>
        <v>0.52593734873422671</v>
      </c>
      <c r="AA7" s="11">
        <f>'OddsRatio_working_3-way'!X7^(1/3)*COS(('OddsRatio_working_3-way'!Y7+2*PI())/3)</f>
        <v>-0.28333599594959574</v>
      </c>
      <c r="AB7" s="11">
        <f>'OddsRatio_working_3-way'!X7^(1/3)*COS(('OddsRatio_working_3-way'!Y7+4*PI())/3)</f>
        <v>-0.24260135278463085</v>
      </c>
      <c r="AC7" s="11">
        <f>'OddsRatio_working_3-way'!X7^(1/3)*SIN('OddsRatio_working_3-way'!Y7/3)</f>
        <v>2.3518157196635869E-2</v>
      </c>
      <c r="AD7" s="11">
        <f>'OddsRatio_working_3-way'!X7^(1/3)*SIN(('OddsRatio_working_3-way'!Y7+2*PI())/3)</f>
        <v>0.44371602620455791</v>
      </c>
      <c r="AE7" s="11">
        <f>'OddsRatio_working_3-way'!X7^(1/3)*SIN(('OddsRatio_working_3-way'!Y7+4*PI())/3)</f>
        <v>-0.46723418340119371</v>
      </c>
      <c r="AF7" s="11">
        <f>-'OddsRatio_working_3-way'!U7/(3*'OddsRatio_working_3-way'!X7^(1/3))*COS(('OddsRatio_working_3-way'!Y7)/3)</f>
        <v>0.52593734873422671</v>
      </c>
      <c r="AG7" s="11">
        <f>-'OddsRatio_working_3-way'!U7/(3*'OddsRatio_working_3-way'!X7^(1/3))*COS(('OddsRatio_working_3-way'!Y7+2*PI())/3)</f>
        <v>-0.28333599594959574</v>
      </c>
      <c r="AH7" s="11">
        <f>-'OddsRatio_working_3-way'!U7/(3*'OddsRatio_working_3-way'!X7^(1/3))*COS(('OddsRatio_working_3-way'!Y7+4*PI())/3)</f>
        <v>-0.24260135278463085</v>
      </c>
      <c r="AI7" s="11">
        <f>'OddsRatio_working_3-way'!U7/(3*'OddsRatio_working_3-way'!X7^(1/3))*SIN(('OddsRatio_working_3-way'!Y7)/3)</f>
        <v>-2.3518157196635869E-2</v>
      </c>
      <c r="AJ7" s="11">
        <f>'OddsRatio_working_3-way'!U7/(3*'OddsRatio_working_3-way'!X7^(1/3))*SIN(('OddsRatio_working_3-way'!Y7+2*PI())/3)</f>
        <v>-0.44371602620455791</v>
      </c>
      <c r="AK7" s="11">
        <f>'OddsRatio_working_3-way'!U7/(3*'OddsRatio_working_3-way'!X7^(1/3))*SIN(('OddsRatio_working_3-way'!Y7+4*PI())/3)</f>
        <v>0.46723418340119371</v>
      </c>
      <c r="AL7" s="11">
        <f>'OddsRatio_working_3-way'!Z7+'OddsRatio_working_3-way'!AF7</f>
        <v>1.0518746974684534</v>
      </c>
      <c r="AM7" s="11">
        <f>'OddsRatio_working_3-way'!AA7+'OddsRatio_working_3-way'!AG7</f>
        <v>-0.56667199189919149</v>
      </c>
      <c r="AN7" s="11">
        <f>'OddsRatio_working_3-way'!AB7+'OddsRatio_working_3-way'!AH7</f>
        <v>-0.48520270556926171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1.0518746974684534</v>
      </c>
      <c r="AS7" s="11">
        <f>IF(('OddsRatio_working_3-way'!X7=0),IF(Q7&gt;0,-Q7^(1/3),(-Q7)^(1/3)),'OddsRatio_working_3-way'!AM7-'OddsRatio_working_3-way'!R7/3)</f>
        <v>-0.56667199189919149</v>
      </c>
      <c r="AT7" s="11">
        <f>IF(('OddsRatio_working_3-way'!X7=0),IF(Q7&gt;0,-Q7^(1/3),(-Q7)^(1/3)),'OddsRatio_working_3-way'!AN7-'OddsRatio_working_3-way'!R7/3)</f>
        <v>-0.48520270556926171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3.24</v>
      </c>
      <c r="C8" s="4">
        <f>IF('True_Odds_Calculator_3-way'!C9="","",'True_Odds_Calculator_3-way'!C9)</f>
        <v>4.93</v>
      </c>
      <c r="D8" s="9">
        <f t="shared" si="13"/>
        <v>0.5094407042251462</v>
      </c>
      <c r="E8" s="9">
        <f t="shared" si="14"/>
        <v>0.29670892613181116</v>
      </c>
      <c r="F8" s="9">
        <f t="shared" si="15"/>
        <v>0.19385036964304272</v>
      </c>
      <c r="G8" s="9">
        <f t="shared" si="16"/>
        <v>1.058172511014928</v>
      </c>
      <c r="H8" s="9">
        <f t="shared" si="17"/>
        <v>1.9629369850235843</v>
      </c>
      <c r="I8" s="9">
        <f t="shared" si="18"/>
        <v>3.3703064246734389</v>
      </c>
      <c r="J8" s="9">
        <f t="shared" si="19"/>
        <v>5.1586179682886666</v>
      </c>
      <c r="K8" s="11">
        <f t="shared" si="20"/>
        <v>0.52356020942408377</v>
      </c>
      <c r="L8" s="11">
        <f t="shared" si="21"/>
        <v>0.30864197530864196</v>
      </c>
      <c r="M8" s="11">
        <f t="shared" si="22"/>
        <v>0.20283975659229211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-0.26257698923183237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0.23206410003772027</v>
      </c>
      <c r="Q8" s="11">
        <f>2*'OddsRatio_working_3-way'!K8*'OddsRatio_working_3-way'!L8*'OddsRatio_working_3-way'!M8</f>
        <v>6.5554830519130011E-2</v>
      </c>
      <c r="R8" s="11">
        <f t="shared" si="23"/>
        <v>0</v>
      </c>
      <c r="S8" s="11">
        <f t="shared" si="24"/>
        <v>-0.88379450429614037</v>
      </c>
      <c r="T8" s="11">
        <f t="shared" si="25"/>
        <v>-0.24965946449043511</v>
      </c>
      <c r="U8" s="11">
        <f>'OddsRatio_working_3-way'!S8-'OddsRatio_working_3-way'!R8^2/3</f>
        <v>-0.88379450429614037</v>
      </c>
      <c r="V8" s="11">
        <f>'OddsRatio_working_3-way'!S8*'OddsRatio_working_3-way'!R8/3-2*'OddsRatio_working_3-way'!R8^3/27-'OddsRatio_working_3-way'!T8</f>
        <v>0.24965946449043511</v>
      </c>
      <c r="W8" s="11">
        <f>'OddsRatio_working_3-way'!V8^2+4*'OddsRatio_working_3-way'!U8^3/27</f>
        <v>-3.9940590076126457E-2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0.15989874787328487</v>
      </c>
      <c r="Y8" s="11">
        <f>IF('OddsRatio_working_3-way'!W8&gt;=0,IF('OddsRatio_working_3-way'!V8+SQRT('OddsRatio_working_3-way'!W8)&gt;0,0,PI()),ACOS('OddsRatio_working_3-way'!V8/(2*'OddsRatio_working_3-way'!X8)))</f>
        <v>0.67504335034622354</v>
      </c>
      <c r="Z8" s="11">
        <f>'OddsRatio_working_3-way'!X8^(1/3)*COS('OddsRatio_working_3-way'!Y8/3)</f>
        <v>0.52908625550746402</v>
      </c>
      <c r="AA8" s="11">
        <f>'OddsRatio_working_3-way'!X8^(1/3)*COS(('OddsRatio_working_3-way'!Y8+2*PI())/3)</f>
        <v>-0.36942127966752625</v>
      </c>
      <c r="AB8" s="11">
        <f>'OddsRatio_working_3-way'!X8^(1/3)*COS(('OddsRatio_working_3-way'!Y8+4*PI())/3)</f>
        <v>-0.15966497583993799</v>
      </c>
      <c r="AC8" s="11">
        <f>'OddsRatio_working_3-way'!X8^(1/3)*SIN('OddsRatio_working_3-way'!Y8/3)</f>
        <v>0.12110285847907919</v>
      </c>
      <c r="AD8" s="11">
        <f>'OddsRatio_working_3-way'!X8^(1/3)*SIN(('OddsRatio_working_3-way'!Y8+2*PI())/3)</f>
        <v>0.39765070882310871</v>
      </c>
      <c r="AE8" s="11">
        <f>'OddsRatio_working_3-way'!X8^(1/3)*SIN(('OddsRatio_working_3-way'!Y8+4*PI())/3)</f>
        <v>-0.51875356730218769</v>
      </c>
      <c r="AF8" s="11">
        <f>-'OddsRatio_working_3-way'!U8/(3*'OddsRatio_working_3-way'!X8^(1/3))*COS(('OddsRatio_working_3-way'!Y8)/3)</f>
        <v>0.52908625550746413</v>
      </c>
      <c r="AG8" s="11">
        <f>-'OddsRatio_working_3-way'!U8/(3*'OddsRatio_working_3-way'!X8^(1/3))*COS(('OddsRatio_working_3-way'!Y8+2*PI())/3)</f>
        <v>-0.3694212796675263</v>
      </c>
      <c r="AH8" s="11">
        <f>-'OddsRatio_working_3-way'!U8/(3*'OddsRatio_working_3-way'!X8^(1/3))*COS(('OddsRatio_working_3-way'!Y8+4*PI())/3)</f>
        <v>-0.15966497583993802</v>
      </c>
      <c r="AI8" s="11">
        <f>'OddsRatio_working_3-way'!U8/(3*'OddsRatio_working_3-way'!X8^(1/3))*SIN(('OddsRatio_working_3-way'!Y8)/3)</f>
        <v>-0.12110285847907921</v>
      </c>
      <c r="AJ8" s="11">
        <f>'OddsRatio_working_3-way'!U8/(3*'OddsRatio_working_3-way'!X8^(1/3))*SIN(('OddsRatio_working_3-way'!Y8+2*PI())/3)</f>
        <v>-0.39765070882310877</v>
      </c>
      <c r="AK8" s="11">
        <f>'OddsRatio_working_3-way'!U8/(3*'OddsRatio_working_3-way'!X8^(1/3))*SIN(('OddsRatio_working_3-way'!Y8+4*PI())/3)</f>
        <v>0.5187535673021878</v>
      </c>
      <c r="AL8" s="11">
        <f>'OddsRatio_working_3-way'!Z8+'OddsRatio_working_3-way'!AF8</f>
        <v>1.058172511014928</v>
      </c>
      <c r="AM8" s="11">
        <f>'OddsRatio_working_3-way'!AA8+'OddsRatio_working_3-way'!AG8</f>
        <v>-0.7388425593350525</v>
      </c>
      <c r="AN8" s="11">
        <f>'OddsRatio_working_3-way'!AB8+'OddsRatio_working_3-way'!AH8</f>
        <v>-0.31932995167987599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1.058172511014928</v>
      </c>
      <c r="AS8" s="11">
        <f>IF(('OddsRatio_working_3-way'!X8=0),IF(Q8&gt;0,-Q8^(1/3),(-Q8)^(1/3)),'OddsRatio_working_3-way'!AM8-'OddsRatio_working_3-way'!R8/3)</f>
        <v>-0.7388425593350525</v>
      </c>
      <c r="AT8" s="11">
        <f>IF(('OddsRatio_working_3-way'!X8=0),IF(Q8&gt;0,-Q8^(1/3),(-Q8)^(1/3)),'OddsRatio_working_3-way'!AN8-'OddsRatio_working_3-way'!R8/3)</f>
        <v>-0.31932995167987599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3.21</v>
      </c>
      <c r="B9" s="4">
        <f>IF('True_Odds_Calculator_3-way'!B10="","",'True_Odds_Calculator_3-way'!B10)</f>
        <v>3.01</v>
      </c>
      <c r="C9" s="4">
        <f>IF('True_Odds_Calculator_3-way'!C10="","",'True_Odds_Calculator_3-way'!C10)</f>
        <v>2.58</v>
      </c>
      <c r="D9" s="9">
        <f t="shared" si="13"/>
        <v>0.30156172337133025</v>
      </c>
      <c r="E9" s="9">
        <f t="shared" si="14"/>
        <v>0.32190862908441797</v>
      </c>
      <c r="F9" s="9">
        <f t="shared" si="15"/>
        <v>0.37652964754425189</v>
      </c>
      <c r="G9" s="9">
        <f t="shared" si="16"/>
        <v>1.0479957991878108</v>
      </c>
      <c r="H9" s="9">
        <f t="shared" si="17"/>
        <v>3.3160707162050622</v>
      </c>
      <c r="I9" s="9">
        <f t="shared" si="18"/>
        <v>3.1064715563674996</v>
      </c>
      <c r="J9" s="9">
        <f t="shared" si="19"/>
        <v>2.6558333627167414</v>
      </c>
      <c r="K9" s="11">
        <f t="shared" si="20"/>
        <v>0.3115264797507788</v>
      </c>
      <c r="L9" s="11">
        <f t="shared" si="21"/>
        <v>0.33222591362126247</v>
      </c>
      <c r="M9" s="11">
        <f t="shared" si="22"/>
        <v>0.38759689922480617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-0.28154912637557972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0.23266805513334327</v>
      </c>
      <c r="Q9" s="11">
        <f>2*'OddsRatio_working_3-way'!K9*'OddsRatio_working_3-way'!L9*'OddsRatio_working_3-way'!M9</f>
        <v>8.0230363839083871E-2</v>
      </c>
      <c r="R9" s="11">
        <f t="shared" si="23"/>
        <v>0</v>
      </c>
      <c r="S9" s="11">
        <f t="shared" si="24"/>
        <v>-0.82638528532661726</v>
      </c>
      <c r="T9" s="11">
        <f t="shared" si="25"/>
        <v>-0.28496044321607489</v>
      </c>
      <c r="U9" s="11">
        <f>'OddsRatio_working_3-way'!S9-'OddsRatio_working_3-way'!R9^2/3</f>
        <v>-0.82638528532661726</v>
      </c>
      <c r="V9" s="11">
        <f>'OddsRatio_working_3-way'!S9*'OddsRatio_working_3-way'!R9/3-2*'OddsRatio_working_3-way'!R9^3/27-'OddsRatio_working_3-way'!T9</f>
        <v>0.28496044321607489</v>
      </c>
      <c r="W9" s="11">
        <f>'OddsRatio_working_3-way'!V9^2+4*'OddsRatio_working_3-way'!U9^3/27</f>
        <v>-2.4047986462277932E-3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0.14457459393348615</v>
      </c>
      <c r="Y9" s="11">
        <f>IF('OddsRatio_working_3-way'!W9&gt;=0,IF('OddsRatio_working_3-way'!V9+SQRT('OddsRatio_working_3-way'!W9)&gt;0,0,PI()),ACOS('OddsRatio_working_3-way'!V9/(2*'OddsRatio_working_3-way'!X9)))</f>
        <v>0.17042042050169104</v>
      </c>
      <c r="Z9" s="11">
        <f>'OddsRatio_working_3-way'!X9^(1/3)*COS('OddsRatio_working_3-way'!Y9/3)</f>
        <v>0.52399789959390553</v>
      </c>
      <c r="AA9" s="11">
        <f>'OddsRatio_working_3-way'!X9^(1/3)*COS(('OddsRatio_working_3-way'!Y9+2*PI())/3)</f>
        <v>-0.28780538789940702</v>
      </c>
      <c r="AB9" s="11">
        <f>'OddsRatio_working_3-way'!X9^(1/3)*COS(('OddsRatio_working_3-way'!Y9+4*PI())/3)</f>
        <v>-0.23619251169449867</v>
      </c>
      <c r="AC9" s="11">
        <f>'OddsRatio_working_3-way'!X9^(1/3)*SIN('OddsRatio_working_3-way'!Y9/3)</f>
        <v>2.9798707970554669E-2</v>
      </c>
      <c r="AD9" s="11">
        <f>'OddsRatio_working_3-way'!X9^(1/3)*SIN(('OddsRatio_working_3-way'!Y9+2*PI())/3)</f>
        <v>0.43889613859273241</v>
      </c>
      <c r="AE9" s="11">
        <f>'OddsRatio_working_3-way'!X9^(1/3)*SIN(('OddsRatio_working_3-way'!Y9+4*PI())/3)</f>
        <v>-0.46869484656328714</v>
      </c>
      <c r="AF9" s="11">
        <f>-'OddsRatio_working_3-way'!U9/(3*'OddsRatio_working_3-way'!X9^(1/3))*COS(('OddsRatio_working_3-way'!Y9)/3)</f>
        <v>0.52399789959390541</v>
      </c>
      <c r="AG9" s="11">
        <f>-'OddsRatio_working_3-way'!U9/(3*'OddsRatio_working_3-way'!X9^(1/3))*COS(('OddsRatio_working_3-way'!Y9+2*PI())/3)</f>
        <v>-0.28780538789940696</v>
      </c>
      <c r="AH9" s="11">
        <f>-'OddsRatio_working_3-way'!U9/(3*'OddsRatio_working_3-way'!X9^(1/3))*COS(('OddsRatio_working_3-way'!Y9+4*PI())/3)</f>
        <v>-0.23619251169449862</v>
      </c>
      <c r="AI9" s="11">
        <f>'OddsRatio_working_3-way'!U9/(3*'OddsRatio_working_3-way'!X9^(1/3))*SIN(('OddsRatio_working_3-way'!Y9)/3)</f>
        <v>-2.9798707970554665E-2</v>
      </c>
      <c r="AJ9" s="11">
        <f>'OddsRatio_working_3-way'!U9/(3*'OddsRatio_working_3-way'!X9^(1/3))*SIN(('OddsRatio_working_3-way'!Y9+2*PI())/3)</f>
        <v>-0.4388961385927323</v>
      </c>
      <c r="AK9" s="11">
        <f>'OddsRatio_working_3-way'!U9/(3*'OddsRatio_working_3-way'!X9^(1/3))*SIN(('OddsRatio_working_3-way'!Y9+4*PI())/3)</f>
        <v>0.46869484656328703</v>
      </c>
      <c r="AL9" s="11">
        <f>'OddsRatio_working_3-way'!Z9+'OddsRatio_working_3-way'!AF9</f>
        <v>1.0479957991878108</v>
      </c>
      <c r="AM9" s="11">
        <f>'OddsRatio_working_3-way'!AA9+'OddsRatio_working_3-way'!AG9</f>
        <v>-0.57561077579881403</v>
      </c>
      <c r="AN9" s="11">
        <f>'OddsRatio_working_3-way'!AB9+'OddsRatio_working_3-way'!AH9</f>
        <v>-0.47238502338899729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1.0479957991878108</v>
      </c>
      <c r="AS9" s="11">
        <f>IF(('OddsRatio_working_3-way'!X9=0),IF(Q9&gt;0,-Q9^(1/3),(-Q9)^(1/3)),'OddsRatio_working_3-way'!AM9-'OddsRatio_working_3-way'!R9/3)</f>
        <v>-0.57561077579881403</v>
      </c>
      <c r="AT9" s="11">
        <f>IF(('OddsRatio_working_3-way'!X9=0),IF(Q9&gt;0,-Q9^(1/3),(-Q9)^(1/3)),'OddsRatio_working_3-way'!AN9-'OddsRatio_working_3-way'!R9/3)</f>
        <v>-0.47238502338899729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2.4900000000000002</v>
      </c>
      <c r="B10" s="4">
        <f>IF('True_Odds_Calculator_3-way'!B11="","",'True_Odds_Calculator_3-way'!B11)</f>
        <v>2.83</v>
      </c>
      <c r="C10" s="4">
        <f>IF('True_Odds_Calculator_3-way'!C11="","",'True_Odds_Calculator_3-way'!C11)</f>
        <v>3.6</v>
      </c>
      <c r="D10" s="9">
        <f t="shared" si="13"/>
        <v>0.38982192062965831</v>
      </c>
      <c r="E10" s="9">
        <f t="shared" si="14"/>
        <v>0.34217859305746218</v>
      </c>
      <c r="F10" s="9">
        <f t="shared" si="15"/>
        <v>0.26799948631287956</v>
      </c>
      <c r="G10" s="9">
        <f t="shared" si="16"/>
        <v>1.0505193983161032</v>
      </c>
      <c r="H10" s="9">
        <f t="shared" si="17"/>
        <v>2.5652739034909939</v>
      </c>
      <c r="I10" s="9">
        <f t="shared" si="18"/>
        <v>2.9224504989184688</v>
      </c>
      <c r="J10" s="9">
        <f t="shared" si="19"/>
        <v>3.7313504356218679</v>
      </c>
      <c r="K10" s="11">
        <f t="shared" si="20"/>
        <v>0.40160642570281119</v>
      </c>
      <c r="L10" s="11">
        <f t="shared" si="21"/>
        <v>0.35335689045936397</v>
      </c>
      <c r="M10" s="11">
        <f t="shared" si="22"/>
        <v>0.27777777777777779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-0.27946178116470599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0.23336376522974506</v>
      </c>
      <c r="Q10" s="11">
        <f>2*'OddsRatio_working_3-way'!K10*'OddsRatio_working_3-way'!L10*'OddsRatio_working_3-way'!M10</f>
        <v>7.8839109874913868E-2</v>
      </c>
      <c r="R10" s="11">
        <f t="shared" si="23"/>
        <v>0</v>
      </c>
      <c r="S10" s="11">
        <f t="shared" si="24"/>
        <v>-0.83504715477429736</v>
      </c>
      <c r="T10" s="11">
        <f t="shared" si="25"/>
        <v>-0.28211052526158692</v>
      </c>
      <c r="U10" s="11">
        <f>'OddsRatio_working_3-way'!S10-'OddsRatio_working_3-way'!R10^2/3</f>
        <v>-0.83504715477429736</v>
      </c>
      <c r="V10" s="11">
        <f>'OddsRatio_working_3-way'!S10*'OddsRatio_working_3-way'!R10/3-2*'OddsRatio_working_3-way'!R10^3/27-'OddsRatio_working_3-way'!T10</f>
        <v>0.28211052526158692</v>
      </c>
      <c r="W10" s="11">
        <f>'OddsRatio_working_3-way'!V10^2+4*'OddsRatio_working_3-way'!U10^3/27</f>
        <v>-6.6775793933253058E-3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0.14685360725625177</v>
      </c>
      <c r="Y10" s="11">
        <f>IF('OddsRatio_working_3-way'!W10&gt;=0,IF('OddsRatio_working_3-way'!V10+SQRT('OddsRatio_working_3-way'!W10)&gt;0,0,PI()),ACOS('OddsRatio_working_3-way'!V10/(2*'OddsRatio_working_3-way'!X10)))</f>
        <v>0.28194482410408095</v>
      </c>
      <c r="Z10" s="11">
        <f>'OddsRatio_working_3-way'!X10^(1/3)*COS('OddsRatio_working_3-way'!Y10/3)</f>
        <v>0.5252596991580516</v>
      </c>
      <c r="AA10" s="11">
        <f>'OddsRatio_working_3-way'!X10^(1/3)*COS(('OddsRatio_working_3-way'!Y10+2*PI())/3)</f>
        <v>-0.30550729147880801</v>
      </c>
      <c r="AB10" s="11">
        <f>'OddsRatio_working_3-way'!X10^(1/3)*COS(('OddsRatio_working_3-way'!Y10+4*PI())/3)</f>
        <v>-0.21975240767924373</v>
      </c>
      <c r="AC10" s="11">
        <f>'OddsRatio_working_3-way'!X10^(1/3)*SIN('OddsRatio_working_3-way'!Y10/3)</f>
        <v>4.9510605246003495E-2</v>
      </c>
      <c r="AD10" s="11">
        <f>'OddsRatio_working_3-way'!X10^(1/3)*SIN(('OddsRatio_working_3-way'!Y10+2*PI())/3)</f>
        <v>0.43013294043204264</v>
      </c>
      <c r="AE10" s="11">
        <f>'OddsRatio_working_3-way'!X10^(1/3)*SIN(('OddsRatio_working_3-way'!Y10+4*PI())/3)</f>
        <v>-0.47964354567804612</v>
      </c>
      <c r="AF10" s="11">
        <f>-'OddsRatio_working_3-way'!U10/(3*'OddsRatio_working_3-way'!X10^(1/3))*COS(('OddsRatio_working_3-way'!Y10)/3)</f>
        <v>0.52525969915805149</v>
      </c>
      <c r="AG10" s="11">
        <f>-'OddsRatio_working_3-way'!U10/(3*'OddsRatio_working_3-way'!X10^(1/3))*COS(('OddsRatio_working_3-way'!Y10+2*PI())/3)</f>
        <v>-0.30550729147880795</v>
      </c>
      <c r="AH10" s="11">
        <f>-'OddsRatio_working_3-way'!U10/(3*'OddsRatio_working_3-way'!X10^(1/3))*COS(('OddsRatio_working_3-way'!Y10+4*PI())/3)</f>
        <v>-0.2197524076792437</v>
      </c>
      <c r="AI10" s="11">
        <f>'OddsRatio_working_3-way'!U10/(3*'OddsRatio_working_3-way'!X10^(1/3))*SIN(('OddsRatio_working_3-way'!Y10)/3)</f>
        <v>-4.9510605246003481E-2</v>
      </c>
      <c r="AJ10" s="11">
        <f>'OddsRatio_working_3-way'!U10/(3*'OddsRatio_working_3-way'!X10^(1/3))*SIN(('OddsRatio_working_3-way'!Y10+2*PI())/3)</f>
        <v>-0.43013294043204253</v>
      </c>
      <c r="AK10" s="11">
        <f>'OddsRatio_working_3-way'!U10/(3*'OddsRatio_working_3-way'!X10^(1/3))*SIN(('OddsRatio_working_3-way'!Y10+4*PI())/3)</f>
        <v>0.47964354567804601</v>
      </c>
      <c r="AL10" s="11">
        <f>'OddsRatio_working_3-way'!Z10+'OddsRatio_working_3-way'!AF10</f>
        <v>1.0505193983161032</v>
      </c>
      <c r="AM10" s="11">
        <f>'OddsRatio_working_3-way'!AA10+'OddsRatio_working_3-way'!AG10</f>
        <v>-0.6110145829576159</v>
      </c>
      <c r="AN10" s="11">
        <f>'OddsRatio_working_3-way'!AB10+'OddsRatio_working_3-way'!AH10</f>
        <v>-0.4395048153584874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1.0505193983161032</v>
      </c>
      <c r="AS10" s="11">
        <f>IF(('OddsRatio_working_3-way'!X10=0),IF(Q10&gt;0,-Q10^(1/3),(-Q10)^(1/3)),'OddsRatio_working_3-way'!AM10-'OddsRatio_working_3-way'!R10/3)</f>
        <v>-0.6110145829576159</v>
      </c>
      <c r="AT10" s="11">
        <f>IF(('OddsRatio_working_3-way'!X10=0),IF(Q10&gt;0,-Q10^(1/3),(-Q10)^(1/3)),'OddsRatio_working_3-way'!AN10-'OddsRatio_working_3-way'!R10/3)</f>
        <v>-0.4395048153584874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1.88</v>
      </c>
      <c r="B11" s="4">
        <f>IF('True_Odds_Calculator_3-way'!B12="","",'True_Odds_Calculator_3-way'!B12)</f>
        <v>3.35</v>
      </c>
      <c r="C11" s="4">
        <f>IF('True_Odds_Calculator_3-way'!C12="","",'True_Odds_Calculator_3-way'!C12)</f>
        <v>4.8899999999999997</v>
      </c>
      <c r="D11" s="9">
        <f t="shared" si="13"/>
        <v>0.51778525323053726</v>
      </c>
      <c r="E11" s="9">
        <f t="shared" si="14"/>
        <v>0.28677936531517323</v>
      </c>
      <c r="F11" s="9">
        <f t="shared" si="15"/>
        <v>0.19543538145428935</v>
      </c>
      <c r="G11" s="9">
        <f t="shared" si="16"/>
        <v>1.058298396349151</v>
      </c>
      <c r="H11" s="9">
        <f t="shared" si="17"/>
        <v>1.931302588787253</v>
      </c>
      <c r="I11" s="9">
        <f t="shared" si="18"/>
        <v>3.4870012314205052</v>
      </c>
      <c r="J11" s="9">
        <f t="shared" si="19"/>
        <v>5.1167807617981973</v>
      </c>
      <c r="K11" s="11">
        <f t="shared" si="20"/>
        <v>0.53191489361702127</v>
      </c>
      <c r="L11" s="11">
        <f t="shared" si="21"/>
        <v>0.29850746268656714</v>
      </c>
      <c r="M11" s="11">
        <f t="shared" si="22"/>
        <v>0.20449897750511248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-0.26120929096847056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0.23118969829094965</v>
      </c>
      <c r="Q11" s="11">
        <f>2*'OddsRatio_working_3-way'!K11*'OddsRatio_working_3-way'!L11*'OddsRatio_working_3-way'!M11</f>
        <v>6.4940926486221809E-2</v>
      </c>
      <c r="R11" s="11">
        <f t="shared" si="23"/>
        <v>0</v>
      </c>
      <c r="S11" s="11">
        <f t="shared" si="24"/>
        <v>-0.88507456007319263</v>
      </c>
      <c r="T11" s="11">
        <f t="shared" si="25"/>
        <v>-0.24861644945876196</v>
      </c>
      <c r="U11" s="11">
        <f>'OddsRatio_working_3-way'!S11-'OddsRatio_working_3-way'!R11^2/3</f>
        <v>-0.88507456007319263</v>
      </c>
      <c r="V11" s="11">
        <f>'OddsRatio_working_3-way'!S11*'OddsRatio_working_3-way'!R11/3-2*'OddsRatio_working_3-way'!R11^3/27-'OddsRatio_working_3-way'!T11</f>
        <v>0.24861644945876196</v>
      </c>
      <c r="W11" s="11">
        <f>'OddsRatio_working_3-way'!V11^2+4*'OddsRatio_working_3-way'!U11^3/27</f>
        <v>-4.0905317606679065E-2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0.16024626091438157</v>
      </c>
      <c r="Y11" s="11">
        <f>IF('OddsRatio_working_3-way'!W11&gt;=0,IF('OddsRatio_working_3-way'!V11+SQRT('OddsRatio_working_3-way'!W11)&gt;0,0,PI()),ACOS('OddsRatio_working_3-way'!V11/(2*'OddsRatio_working_3-way'!X11)))</f>
        <v>0.68292139426597298</v>
      </c>
      <c r="Z11" s="11">
        <f>'OddsRatio_working_3-way'!X11^(1/3)*COS('OddsRatio_working_3-way'!Y11/3)</f>
        <v>0.5291491981745754</v>
      </c>
      <c r="AA11" s="11">
        <f>'OddsRatio_working_3-way'!X11^(1/3)*COS(('OddsRatio_working_3-way'!Y11+2*PI())/3)</f>
        <v>-0.37073242768085435</v>
      </c>
      <c r="AB11" s="11">
        <f>'OddsRatio_working_3-way'!X11^(1/3)*COS(('OddsRatio_working_3-way'!Y11+4*PI())/3)</f>
        <v>-0.15841677049372094</v>
      </c>
      <c r="AC11" s="11">
        <f>'OddsRatio_working_3-way'!X11^(1/3)*SIN('OddsRatio_working_3-way'!Y11/3)</f>
        <v>0.12258050183016374</v>
      </c>
      <c r="AD11" s="11">
        <f>'OddsRatio_working_3-way'!X11^(1/3)*SIN(('OddsRatio_working_3-way'!Y11+2*PI())/3)</f>
        <v>0.39696639709626674</v>
      </c>
      <c r="AE11" s="11">
        <f>'OddsRatio_working_3-way'!X11^(1/3)*SIN(('OddsRatio_working_3-way'!Y11+4*PI())/3)</f>
        <v>-0.51954689892643047</v>
      </c>
      <c r="AF11" s="11">
        <f>-'OddsRatio_working_3-way'!U11/(3*'OddsRatio_working_3-way'!X11^(1/3))*COS(('OddsRatio_working_3-way'!Y11)/3)</f>
        <v>0.52914919817457551</v>
      </c>
      <c r="AG11" s="11">
        <f>-'OddsRatio_working_3-way'!U11/(3*'OddsRatio_working_3-way'!X11^(1/3))*COS(('OddsRatio_working_3-way'!Y11+2*PI())/3)</f>
        <v>-0.3707324276808544</v>
      </c>
      <c r="AH11" s="11">
        <f>-'OddsRatio_working_3-way'!U11/(3*'OddsRatio_working_3-way'!X11^(1/3))*COS(('OddsRatio_working_3-way'!Y11+4*PI())/3)</f>
        <v>-0.15841677049372097</v>
      </c>
      <c r="AI11" s="11">
        <f>'OddsRatio_working_3-way'!U11/(3*'OddsRatio_working_3-way'!X11^(1/3))*SIN(('OddsRatio_working_3-way'!Y11)/3)</f>
        <v>-0.12258050183016377</v>
      </c>
      <c r="AJ11" s="11">
        <f>'OddsRatio_working_3-way'!U11/(3*'OddsRatio_working_3-way'!X11^(1/3))*SIN(('OddsRatio_working_3-way'!Y11+2*PI())/3)</f>
        <v>-0.3969663970962668</v>
      </c>
      <c r="AK11" s="11">
        <f>'OddsRatio_working_3-way'!U11/(3*'OddsRatio_working_3-way'!X11^(1/3))*SIN(('OddsRatio_working_3-way'!Y11+4*PI())/3)</f>
        <v>0.51954689892643058</v>
      </c>
      <c r="AL11" s="11">
        <f>'OddsRatio_working_3-way'!Z11+'OddsRatio_working_3-way'!AF11</f>
        <v>1.058298396349151</v>
      </c>
      <c r="AM11" s="11">
        <f>'OddsRatio_working_3-way'!AA11+'OddsRatio_working_3-way'!AG11</f>
        <v>-0.7414648553617087</v>
      </c>
      <c r="AN11" s="11">
        <f>'OddsRatio_working_3-way'!AB11+'OddsRatio_working_3-way'!AH11</f>
        <v>-0.31683354098744188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1.058298396349151</v>
      </c>
      <c r="AS11" s="11">
        <f>IF(('OddsRatio_working_3-way'!X11=0),IF(Q11&gt;0,-Q11^(1/3),(-Q11)^(1/3)),'OddsRatio_working_3-way'!AM11-'OddsRatio_working_3-way'!R11/3)</f>
        <v>-0.7414648553617087</v>
      </c>
      <c r="AT11" s="11">
        <f>IF(('OddsRatio_working_3-way'!X11=0),IF(Q11&gt;0,-Q11^(1/3),(-Q11)^(1/3)),'OddsRatio_working_3-way'!AN11-'OddsRatio_working_3-way'!R11/3)</f>
        <v>-0.31683354098744188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8.14</v>
      </c>
      <c r="B12" s="4">
        <f>IF('True_Odds_Calculator_3-way'!B13="","",'True_Odds_Calculator_3-way'!B13)</f>
        <v>4.95</v>
      </c>
      <c r="C12" s="4">
        <f>IF('True_Odds_Calculator_3-way'!C13="","",'True_Odds_Calculator_3-way'!C13)</f>
        <v>1.43</v>
      </c>
      <c r="D12" s="9">
        <f t="shared" si="13"/>
        <v>0.11749178928569114</v>
      </c>
      <c r="E12" s="9">
        <f t="shared" si="14"/>
        <v>0.19397234710264633</v>
      </c>
      <c r="F12" s="9">
        <f t="shared" si="15"/>
        <v>0.68853586361166252</v>
      </c>
      <c r="G12" s="9">
        <f t="shared" si="16"/>
        <v>1.051993424283908</v>
      </c>
      <c r="H12" s="9">
        <f t="shared" si="17"/>
        <v>8.5112330493871031</v>
      </c>
      <c r="I12" s="9">
        <f t="shared" si="18"/>
        <v>5.1553740259214358</v>
      </c>
      <c r="J12" s="9">
        <f t="shared" si="19"/>
        <v>1.4523571724420803</v>
      </c>
      <c r="K12" s="11">
        <f t="shared" si="20"/>
        <v>0.12285012285012284</v>
      </c>
      <c r="L12" s="11">
        <f t="shared" si="21"/>
        <v>0.20202020202020202</v>
      </c>
      <c r="M12" s="11">
        <f t="shared" si="22"/>
        <v>0.69930069930069938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-0.21047383857301205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0.19993408423160489</v>
      </c>
      <c r="Q12" s="11">
        <f>2*'OddsRatio_working_3-way'!K12*'OddsRatio_working_3-way'!L12*'OddsRatio_working_3-way'!M12</f>
        <v>3.4710778512431407E-2</v>
      </c>
      <c r="R12" s="11">
        <f t="shared" si="23"/>
        <v>0</v>
      </c>
      <c r="S12" s="11">
        <f t="shared" si="24"/>
        <v>-0.94992368451649167</v>
      </c>
      <c r="T12" s="11">
        <f t="shared" si="25"/>
        <v>-0.1649173063396687</v>
      </c>
      <c r="U12" s="11">
        <f>'OddsRatio_working_3-way'!S12-'OddsRatio_working_3-way'!R12^2/3</f>
        <v>-0.94992368451649167</v>
      </c>
      <c r="V12" s="11">
        <f>'OddsRatio_working_3-way'!S12*'OddsRatio_working_3-way'!R12/3-2*'OddsRatio_working_3-way'!R12^3/27-'OddsRatio_working_3-way'!T12</f>
        <v>0.1649173063396687</v>
      </c>
      <c r="W12" s="11">
        <f>'OddsRatio_working_3-way'!V12^2+4*'OddsRatio_working_3-way'!U12^3/27</f>
        <v>-9.9790192058780147E-2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0.17817681526303603</v>
      </c>
      <c r="Y12" s="11">
        <f>IF('OddsRatio_working_3-way'!W12&gt;=0,IF('OddsRatio_working_3-way'!V12+SQRT('OddsRatio_working_3-way'!W12)&gt;0,0,PI()),ACOS('OddsRatio_working_3-way'!V12/(2*'OddsRatio_working_3-way'!X12)))</f>
        <v>1.0896550857547491</v>
      </c>
      <c r="Z12" s="11">
        <f>'OddsRatio_working_3-way'!X12^(1/3)*COS('OddsRatio_working_3-way'!Y12/3)</f>
        <v>0.52599671214195398</v>
      </c>
      <c r="AA12" s="11">
        <f>'OddsRatio_working_3-way'!X12^(1/3)*COS(('OddsRatio_working_3-way'!Y12+2*PI())/3)</f>
        <v>-0.43613562889521235</v>
      </c>
      <c r="AB12" s="11">
        <f>'OddsRatio_working_3-way'!X12^(1/3)*COS(('OddsRatio_working_3-way'!Y12+4*PI())/3)</f>
        <v>-8.986108324674176E-2</v>
      </c>
      <c r="AC12" s="11">
        <f>'OddsRatio_working_3-way'!X12^(1/3)*SIN('OddsRatio_working_3-way'!Y12/3)</f>
        <v>0.19992170214366001</v>
      </c>
      <c r="AD12" s="11">
        <f>'OddsRatio_working_3-way'!X12^(1/3)*SIN(('OddsRatio_working_3-way'!Y12+2*PI())/3)</f>
        <v>0.3555656639501929</v>
      </c>
      <c r="AE12" s="11">
        <f>'OddsRatio_working_3-way'!X12^(1/3)*SIN(('OddsRatio_working_3-way'!Y12+4*PI())/3)</f>
        <v>-0.55548736609385285</v>
      </c>
      <c r="AF12" s="11">
        <f>-'OddsRatio_working_3-way'!U12/(3*'OddsRatio_working_3-way'!X12^(1/3))*COS(('OddsRatio_working_3-way'!Y12)/3)</f>
        <v>0.52599671214195387</v>
      </c>
      <c r="AG12" s="11">
        <f>-'OddsRatio_working_3-way'!U12/(3*'OddsRatio_working_3-way'!X12^(1/3))*COS(('OddsRatio_working_3-way'!Y12+2*PI())/3)</f>
        <v>-0.43613562889521229</v>
      </c>
      <c r="AH12" s="11">
        <f>-'OddsRatio_working_3-way'!U12/(3*'OddsRatio_working_3-way'!X12^(1/3))*COS(('OddsRatio_working_3-way'!Y12+4*PI())/3)</f>
        <v>-8.9861083246741733E-2</v>
      </c>
      <c r="AI12" s="11">
        <f>'OddsRatio_working_3-way'!U12/(3*'OddsRatio_working_3-way'!X12^(1/3))*SIN(('OddsRatio_working_3-way'!Y12)/3)</f>
        <v>-0.19992170214365995</v>
      </c>
      <c r="AJ12" s="11">
        <f>'OddsRatio_working_3-way'!U12/(3*'OddsRatio_working_3-way'!X12^(1/3))*SIN(('OddsRatio_working_3-way'!Y12+2*PI())/3)</f>
        <v>-0.35556566395019279</v>
      </c>
      <c r="AK12" s="11">
        <f>'OddsRatio_working_3-way'!U12/(3*'OddsRatio_working_3-way'!X12^(1/3))*SIN(('OddsRatio_working_3-way'!Y12+4*PI())/3)</f>
        <v>0.55548736609385274</v>
      </c>
      <c r="AL12" s="11">
        <f>'OddsRatio_working_3-way'!Z12+'OddsRatio_working_3-way'!AF12</f>
        <v>1.051993424283908</v>
      </c>
      <c r="AM12" s="11">
        <f>'OddsRatio_working_3-way'!AA12+'OddsRatio_working_3-way'!AG12</f>
        <v>-0.87227125779042458</v>
      </c>
      <c r="AN12" s="11">
        <f>'OddsRatio_working_3-way'!AB12+'OddsRatio_working_3-way'!AH12</f>
        <v>-0.17972216649348349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1.051993424283908</v>
      </c>
      <c r="AS12" s="11">
        <f>IF(('OddsRatio_working_3-way'!X12=0),IF(Q12&gt;0,-Q12^(1/3),(-Q12)^(1/3)),'OddsRatio_working_3-way'!AM12-'OddsRatio_working_3-way'!R12/3)</f>
        <v>-0.87227125779042458</v>
      </c>
      <c r="AT12" s="11">
        <f>IF(('OddsRatio_working_3-way'!X12=0),IF(Q12&gt;0,-Q12^(1/3),(-Q12)^(1/3)),'OddsRatio_working_3-way'!AN12-'OddsRatio_working_3-way'!R12/3)</f>
        <v>-0.17972216649348349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1.19</v>
      </c>
      <c r="B13" s="4">
        <f>IF('True_Odds_Calculator_3-way'!B14="","",'True_Odds_Calculator_3-way'!B14)</f>
        <v>7</v>
      </c>
      <c r="C13" s="4">
        <f>IF('True_Odds_Calculator_3-way'!C14="","",'True_Odds_Calculator_3-way'!C14)</f>
        <v>20</v>
      </c>
      <c r="D13" s="9">
        <f t="shared" si="13"/>
        <v>0.82504094095257918</v>
      </c>
      <c r="E13" s="9">
        <f t="shared" si="14"/>
        <v>0.12992640064273434</v>
      </c>
      <c r="F13" s="9">
        <f t="shared" si="15"/>
        <v>4.5032658404686135E-2</v>
      </c>
      <c r="G13" s="9">
        <f t="shared" si="16"/>
        <v>1.1161108584720387</v>
      </c>
      <c r="H13" s="9">
        <f t="shared" si="17"/>
        <v>1.2120610631096875</v>
      </c>
      <c r="I13" s="9">
        <f t="shared" si="18"/>
        <v>7.6966651508322332</v>
      </c>
      <c r="J13" s="9">
        <f t="shared" si="19"/>
        <v>22.206106310968735</v>
      </c>
      <c r="K13" s="11">
        <f t="shared" si="20"/>
        <v>0.84033613445378152</v>
      </c>
      <c r="L13" s="11">
        <f t="shared" si="21"/>
        <v>0.14285714285714285</v>
      </c>
      <c r="M13" s="11">
        <f t="shared" si="22"/>
        <v>0.05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-0.13001200480192054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0.15120048019207682</v>
      </c>
      <c r="Q13" s="11">
        <f>2*'OddsRatio_working_3-way'!K13*'OddsRatio_working_3-way'!L13*'OddsRatio_working_3-way'!M13</f>
        <v>1.2004801920768308E-2</v>
      </c>
      <c r="R13" s="11">
        <f t="shared" si="23"/>
        <v>0</v>
      </c>
      <c r="S13" s="11">
        <f t="shared" si="24"/>
        <v>-1.1629732225300111</v>
      </c>
      <c r="T13" s="11">
        <f t="shared" si="25"/>
        <v>-9.2336103416435986E-2</v>
      </c>
      <c r="U13" s="11">
        <f>'OddsRatio_working_3-way'!S13-'OddsRatio_working_3-way'!R13^2/3</f>
        <v>-1.1629732225300111</v>
      </c>
      <c r="V13" s="11">
        <f>'OddsRatio_working_3-way'!S13*'OddsRatio_working_3-way'!R13/3-2*'OddsRatio_working_3-way'!R13^3/27-'OddsRatio_working_3-way'!T13</f>
        <v>9.2336103416435986E-2</v>
      </c>
      <c r="W13" s="11">
        <f>'OddsRatio_working_3-way'!V13^2+4*'OddsRatio_working_3-way'!U13^3/27</f>
        <v>-0.22450057650576441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0.24136410902405062</v>
      </c>
      <c r="Y13" s="11">
        <f>IF('OddsRatio_working_3-way'!W13&gt;=0,IF('OddsRatio_working_3-way'!V13+SQRT('OddsRatio_working_3-way'!W13)&gt;0,0,PI()),ACOS('OddsRatio_working_3-way'!V13/(2*'OddsRatio_working_3-way'!X13)))</f>
        <v>1.3783305832633552</v>
      </c>
      <c r="Z13" s="11">
        <f>'OddsRatio_working_3-way'!X13^(1/3)*COS('OddsRatio_working_3-way'!Y13/3)</f>
        <v>0.55805542923601936</v>
      </c>
      <c r="AA13" s="11">
        <f>'OddsRatio_working_3-way'!X13^(1/3)*COS(('OddsRatio_working_3-way'!Y13+2*PI())/3)</f>
        <v>-0.51813837740337043</v>
      </c>
      <c r="AB13" s="11">
        <f>'OddsRatio_working_3-way'!X13^(1/3)*COS(('OddsRatio_working_3-way'!Y13+4*PI())/3)</f>
        <v>-3.9917051832649146E-2</v>
      </c>
      <c r="AC13" s="11">
        <f>'OddsRatio_working_3-way'!X13^(1/3)*SIN('OddsRatio_working_3-way'!Y13/3)</f>
        <v>0.27610121105047564</v>
      </c>
      <c r="AD13" s="11">
        <f>'OddsRatio_working_3-way'!X13^(1/3)*SIN(('OddsRatio_working_3-way'!Y13+2*PI())/3)</f>
        <v>0.34523957291298407</v>
      </c>
      <c r="AE13" s="11">
        <f>'OddsRatio_working_3-way'!X13^(1/3)*SIN(('OddsRatio_working_3-way'!Y13+4*PI())/3)</f>
        <v>-0.62134078396345971</v>
      </c>
      <c r="AF13" s="11">
        <f>-'OddsRatio_working_3-way'!U13/(3*'OddsRatio_working_3-way'!X13^(1/3))*COS(('OddsRatio_working_3-way'!Y13)/3)</f>
        <v>0.55805542923601925</v>
      </c>
      <c r="AG13" s="11">
        <f>-'OddsRatio_working_3-way'!U13/(3*'OddsRatio_working_3-way'!X13^(1/3))*COS(('OddsRatio_working_3-way'!Y13+2*PI())/3)</f>
        <v>-0.51813837740337032</v>
      </c>
      <c r="AH13" s="11">
        <f>-'OddsRatio_working_3-way'!U13/(3*'OddsRatio_working_3-way'!X13^(1/3))*COS(('OddsRatio_working_3-way'!Y13+4*PI())/3)</f>
        <v>-3.9917051832649132E-2</v>
      </c>
      <c r="AI13" s="11">
        <f>'OddsRatio_working_3-way'!U13/(3*'OddsRatio_working_3-way'!X13^(1/3))*SIN(('OddsRatio_working_3-way'!Y13)/3)</f>
        <v>-0.27610121105047558</v>
      </c>
      <c r="AJ13" s="11">
        <f>'OddsRatio_working_3-way'!U13/(3*'OddsRatio_working_3-way'!X13^(1/3))*SIN(('OddsRatio_working_3-way'!Y13+2*PI())/3)</f>
        <v>-0.34523957291298402</v>
      </c>
      <c r="AK13" s="11">
        <f>'OddsRatio_working_3-way'!U13/(3*'OddsRatio_working_3-way'!X13^(1/3))*SIN(('OddsRatio_working_3-way'!Y13+4*PI())/3)</f>
        <v>0.6213407839634596</v>
      </c>
      <c r="AL13" s="11">
        <f>'OddsRatio_working_3-way'!Z13+'OddsRatio_working_3-way'!AF13</f>
        <v>1.1161108584720387</v>
      </c>
      <c r="AM13" s="11">
        <f>'OddsRatio_working_3-way'!AA13+'OddsRatio_working_3-way'!AG13</f>
        <v>-1.0362767548067406</v>
      </c>
      <c r="AN13" s="11">
        <f>'OddsRatio_working_3-way'!AB13+'OddsRatio_working_3-way'!AH13</f>
        <v>-7.9834103665298278E-2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1.1161108584720387</v>
      </c>
      <c r="AS13" s="11">
        <f>IF(('OddsRatio_working_3-way'!X13=0),IF(Q13&gt;0,-Q13^(1/3),(-Q13)^(1/3)),'OddsRatio_working_3-way'!AM13-'OddsRatio_working_3-way'!R13/3)</f>
        <v>-1.0362767548067406</v>
      </c>
      <c r="AT13" s="11">
        <f>IF(('OddsRatio_working_3-way'!X13=0),IF(Q13&gt;0,-Q13^(1/3),(-Q13)^(1/3)),'OddsRatio_working_3-way'!AN13-'OddsRatio_working_3-way'!R13/3)</f>
        <v>-7.9834103665298278E-2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4.3899999999999997</v>
      </c>
      <c r="C14" s="4">
        <f>IF('True_Odds_Calculator_3-way'!C15="","",'True_Odds_Calculator_3-way'!C15)</f>
        <v>6.89</v>
      </c>
      <c r="D14" s="9">
        <f t="shared" si="13"/>
        <v>0.64447542210493758</v>
      </c>
      <c r="E14" s="9">
        <f t="shared" si="14"/>
        <v>0.2175648485726325</v>
      </c>
      <c r="F14" s="9">
        <f t="shared" si="15"/>
        <v>0.1379597293224302</v>
      </c>
      <c r="G14" s="9">
        <f t="shared" si="16"/>
        <v>1.0608645231242568</v>
      </c>
      <c r="H14" s="9">
        <f t="shared" si="17"/>
        <v>1.5516495520246134</v>
      </c>
      <c r="I14" s="9">
        <f t="shared" si="18"/>
        <v>4.5963307333912304</v>
      </c>
      <c r="J14" s="9">
        <f t="shared" si="19"/>
        <v>7.2484920412018736</v>
      </c>
      <c r="K14" s="11">
        <f t="shared" si="20"/>
        <v>0.65789473684210531</v>
      </c>
      <c r="L14" s="11">
        <f t="shared" si="21"/>
        <v>0.22779043280182235</v>
      </c>
      <c r="M14" s="11">
        <f t="shared" si="22"/>
        <v>0.14513788098693758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-0.22583487342588227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0.21315658099628168</v>
      </c>
      <c r="Q14" s="11">
        <f>2*'OddsRatio_working_3-way'!K14*'OddsRatio_working_3-way'!L14*'OddsRatio_working_3-way'!M14</f>
        <v>4.3501343060465658E-2</v>
      </c>
      <c r="R14" s="11">
        <f t="shared" si="23"/>
        <v>0</v>
      </c>
      <c r="S14" s="11">
        <f t="shared" si="24"/>
        <v>-0.94386034257122153</v>
      </c>
      <c r="T14" s="11">
        <f t="shared" si="25"/>
        <v>-0.19262455970841258</v>
      </c>
      <c r="U14" s="11">
        <f>'OddsRatio_working_3-way'!S14-'OddsRatio_working_3-way'!R14^2/3</f>
        <v>-0.94386034257122153</v>
      </c>
      <c r="V14" s="11">
        <f>'OddsRatio_working_3-way'!S14*'OddsRatio_working_3-way'!R14/3-2*'OddsRatio_working_3-way'!R14^3/27-'OddsRatio_working_3-way'!T14</f>
        <v>0.19262455970841258</v>
      </c>
      <c r="W14" s="11">
        <f>'OddsRatio_working_3-way'!V14^2+4*'OddsRatio_working_3-way'!U14^3/27</f>
        <v>-8.7467494248370928E-2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0.17647359239503138</v>
      </c>
      <c r="Y14" s="11">
        <f>IF('OddsRatio_working_3-way'!W14&gt;=0,IF('OddsRatio_working_3-way'!V14+SQRT('OddsRatio_working_3-way'!W14)&gt;0,0,PI()),ACOS('OddsRatio_working_3-way'!V14/(2*'OddsRatio_working_3-way'!X14)))</f>
        <v>0.99350014303831102</v>
      </c>
      <c r="Z14" s="11">
        <f>'OddsRatio_working_3-way'!X14^(1/3)*COS('OddsRatio_working_3-way'!Y14/3)</f>
        <v>0.53043226156212853</v>
      </c>
      <c r="AA14" s="11">
        <f>'OddsRatio_working_3-way'!X14^(1/3)*COS(('OddsRatio_working_3-way'!Y14+2*PI())/3)</f>
        <v>-0.42316010047718661</v>
      </c>
      <c r="AB14" s="11">
        <f>'OddsRatio_working_3-way'!X14^(1/3)*COS(('OddsRatio_working_3-way'!Y14+4*PI())/3)</f>
        <v>-0.10727216108494213</v>
      </c>
      <c r="AC14" s="11">
        <f>'OddsRatio_working_3-way'!X14^(1/3)*SIN('OddsRatio_working_3-way'!Y14/3)</f>
        <v>0.18237798684186873</v>
      </c>
      <c r="AD14" s="11">
        <f>'OddsRatio_working_3-way'!X14^(1/3)*SIN(('OddsRatio_working_3-way'!Y14+2*PI())/3)</f>
        <v>0.36817882007870112</v>
      </c>
      <c r="AE14" s="11">
        <f>'OddsRatio_working_3-way'!X14^(1/3)*SIN(('OddsRatio_working_3-way'!Y14+4*PI())/3)</f>
        <v>-0.55055680692056963</v>
      </c>
      <c r="AF14" s="11">
        <f>-'OddsRatio_working_3-way'!U14/(3*'OddsRatio_working_3-way'!X14^(1/3))*COS(('OddsRatio_working_3-way'!Y14)/3)</f>
        <v>0.53043226156212842</v>
      </c>
      <c r="AG14" s="11">
        <f>-'OddsRatio_working_3-way'!U14/(3*'OddsRatio_working_3-way'!X14^(1/3))*COS(('OddsRatio_working_3-way'!Y14+2*PI())/3)</f>
        <v>-0.42316010047718655</v>
      </c>
      <c r="AH14" s="11">
        <f>-'OddsRatio_working_3-way'!U14/(3*'OddsRatio_working_3-way'!X14^(1/3))*COS(('OddsRatio_working_3-way'!Y14+4*PI())/3)</f>
        <v>-0.1072721610849421</v>
      </c>
      <c r="AI14" s="11">
        <f>'OddsRatio_working_3-way'!U14/(3*'OddsRatio_working_3-way'!X14^(1/3))*SIN(('OddsRatio_working_3-way'!Y14)/3)</f>
        <v>-0.18237798684186871</v>
      </c>
      <c r="AJ14" s="11">
        <f>'OddsRatio_working_3-way'!U14/(3*'OddsRatio_working_3-way'!X14^(1/3))*SIN(('OddsRatio_working_3-way'!Y14+2*PI())/3)</f>
        <v>-0.36817882007870101</v>
      </c>
      <c r="AK14" s="11">
        <f>'OddsRatio_working_3-way'!U14/(3*'OddsRatio_working_3-way'!X14^(1/3))*SIN(('OddsRatio_working_3-way'!Y14+4*PI())/3)</f>
        <v>0.55055680692056952</v>
      </c>
      <c r="AL14" s="11">
        <f>'OddsRatio_working_3-way'!Z14+'OddsRatio_working_3-way'!AF14</f>
        <v>1.0608645231242568</v>
      </c>
      <c r="AM14" s="11">
        <f>'OddsRatio_working_3-way'!AA14+'OddsRatio_working_3-way'!AG14</f>
        <v>-0.8463202009543731</v>
      </c>
      <c r="AN14" s="11">
        <f>'OddsRatio_working_3-way'!AB14+'OddsRatio_working_3-way'!AH14</f>
        <v>-0.21454432216988423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1.0608645231242568</v>
      </c>
      <c r="AS14" s="11">
        <f>IF(('OddsRatio_working_3-way'!X14=0),IF(Q14&gt;0,-Q14^(1/3),(-Q14)^(1/3)),'OddsRatio_working_3-way'!AM14-'OddsRatio_working_3-way'!R14/3)</f>
        <v>-0.8463202009543731</v>
      </c>
      <c r="AT14" s="11">
        <f>IF(('OddsRatio_working_3-way'!X14=0),IF(Q14&gt;0,-Q14^(1/3),(-Q14)^(1/3)),'OddsRatio_working_3-way'!AN14-'OddsRatio_working_3-way'!R14/3)</f>
        <v>-0.21454432216988423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1.37</v>
      </c>
      <c r="B15" s="4">
        <f>IF('True_Odds_Calculator_3-way'!B16="","",'True_Odds_Calculator_3-way'!B16)</f>
        <v>5.12</v>
      </c>
      <c r="C15" s="4">
        <f>IF('True_Odds_Calculator_3-way'!C16="","",'True_Odds_Calculator_3-way'!C16)</f>
        <v>9.32</v>
      </c>
      <c r="D15" s="9">
        <f t="shared" si="13"/>
        <v>0.71534631350263356</v>
      </c>
      <c r="E15" s="9">
        <f t="shared" si="14"/>
        <v>0.18413015558135454</v>
      </c>
      <c r="F15" s="9">
        <f t="shared" si="15"/>
        <v>0.10052353091601211</v>
      </c>
      <c r="G15" s="9">
        <f t="shared" si="16"/>
        <v>1.0754711016315146</v>
      </c>
      <c r="H15" s="9">
        <f t="shared" si="17"/>
        <v>1.3979243076036605</v>
      </c>
      <c r="I15" s="9">
        <f t="shared" si="18"/>
        <v>5.4309409387218395</v>
      </c>
      <c r="J15" s="9">
        <f t="shared" si="19"/>
        <v>9.9479195655742014</v>
      </c>
      <c r="K15" s="11">
        <f t="shared" si="20"/>
        <v>0.72992700729927007</v>
      </c>
      <c r="L15" s="11">
        <f t="shared" si="21"/>
        <v>0.1953125</v>
      </c>
      <c r="M15" s="11">
        <f t="shared" si="22"/>
        <v>0.1072961373390558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-0.19400629679521331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0.19594883658093418</v>
      </c>
      <c r="Q15" s="11">
        <f>2*'OddsRatio_working_3-way'!K15*'OddsRatio_working_3-way'!L15*'OddsRatio_working_3-way'!M15</f>
        <v>3.0593104852604868E-2</v>
      </c>
      <c r="R15" s="11">
        <f t="shared" si="23"/>
        <v>0</v>
      </c>
      <c r="S15" s="11">
        <f t="shared" si="24"/>
        <v>-1.0100127666875234</v>
      </c>
      <c r="T15" s="11">
        <f t="shared" si="25"/>
        <v>-0.1576912984679974</v>
      </c>
      <c r="U15" s="11">
        <f>'OddsRatio_working_3-way'!S15-'OddsRatio_working_3-way'!R15^2/3</f>
        <v>-1.0100127666875234</v>
      </c>
      <c r="V15" s="11">
        <f>'OddsRatio_working_3-way'!S15*'OddsRatio_working_3-way'!R15/3-2*'OddsRatio_working_3-way'!R15^3/27-'OddsRatio_working_3-way'!T15</f>
        <v>0.1576912984679974</v>
      </c>
      <c r="W15" s="11">
        <f>'OddsRatio_working_3-way'!V15^2+4*'OddsRatio_working_3-way'!U15^3/27</f>
        <v>-0.12777642777824505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0.19534774978916963</v>
      </c>
      <c r="Y15" s="11">
        <f>IF('OddsRatio_working_3-way'!W15&gt;=0,IF('OddsRatio_working_3-way'!V15+SQRT('OddsRatio_working_3-way'!W15)&gt;0,0,PI()),ACOS('OddsRatio_working_3-way'!V15/(2*'OddsRatio_working_3-way'!X15)))</f>
        <v>1.1553297268119611</v>
      </c>
      <c r="Z15" s="11">
        <f>'OddsRatio_working_3-way'!X15^(1/3)*COS('OddsRatio_working_3-way'!Y15/3)</f>
        <v>0.53773555081575741</v>
      </c>
      <c r="AA15" s="11">
        <f>'OddsRatio_working_3-way'!X15^(1/3)*COS(('OddsRatio_working_3-way'!Y15+2*PI())/3)</f>
        <v>-0.4576362836753764</v>
      </c>
      <c r="AB15" s="11">
        <f>'OddsRatio_working_3-way'!X15^(1/3)*COS(('OddsRatio_working_3-way'!Y15+4*PI())/3)</f>
        <v>-8.0099267140380945E-2</v>
      </c>
      <c r="AC15" s="11">
        <f>'OddsRatio_working_3-way'!X15^(1/3)*SIN('OddsRatio_working_3-way'!Y15/3)</f>
        <v>0.21797109812552784</v>
      </c>
      <c r="AD15" s="11">
        <f>'OddsRatio_working_3-way'!X15^(1/3)*SIN(('OddsRatio_working_3-way'!Y15+2*PI())/3)</f>
        <v>0.35670709846170001</v>
      </c>
      <c r="AE15" s="11">
        <f>'OddsRatio_working_3-way'!X15^(1/3)*SIN(('OddsRatio_working_3-way'!Y15+4*PI())/3)</f>
        <v>-0.57467819658722774</v>
      </c>
      <c r="AF15" s="11">
        <f>-'OddsRatio_working_3-way'!U15/(3*'OddsRatio_working_3-way'!X15^(1/3))*COS(('OddsRatio_working_3-way'!Y15)/3)</f>
        <v>0.5377355508157573</v>
      </c>
      <c r="AG15" s="11">
        <f>-'OddsRatio_working_3-way'!U15/(3*'OddsRatio_working_3-way'!X15^(1/3))*COS(('OddsRatio_working_3-way'!Y15+2*PI())/3)</f>
        <v>-0.45763628367537629</v>
      </c>
      <c r="AH15" s="11">
        <f>-'OddsRatio_working_3-way'!U15/(3*'OddsRatio_working_3-way'!X15^(1/3))*COS(('OddsRatio_working_3-way'!Y15+4*PI())/3)</f>
        <v>-8.0099267140380931E-2</v>
      </c>
      <c r="AI15" s="11">
        <f>'OddsRatio_working_3-way'!U15/(3*'OddsRatio_working_3-way'!X15^(1/3))*SIN(('OddsRatio_working_3-way'!Y15)/3)</f>
        <v>-0.21797109812552778</v>
      </c>
      <c r="AJ15" s="11">
        <f>'OddsRatio_working_3-way'!U15/(3*'OddsRatio_working_3-way'!X15^(1/3))*SIN(('OddsRatio_working_3-way'!Y15+2*PI())/3)</f>
        <v>-0.35670709846169996</v>
      </c>
      <c r="AK15" s="11">
        <f>'OddsRatio_working_3-way'!U15/(3*'OddsRatio_working_3-way'!X15^(1/3))*SIN(('OddsRatio_working_3-way'!Y15+4*PI())/3)</f>
        <v>0.57467819658722763</v>
      </c>
      <c r="AL15" s="11">
        <f>'OddsRatio_working_3-way'!Z15+'OddsRatio_working_3-way'!AF15</f>
        <v>1.0754711016315146</v>
      </c>
      <c r="AM15" s="11">
        <f>'OddsRatio_working_3-way'!AA15+'OddsRatio_working_3-way'!AG15</f>
        <v>-0.91527256735075269</v>
      </c>
      <c r="AN15" s="11">
        <f>'OddsRatio_working_3-way'!AB15+'OddsRatio_working_3-way'!AH15</f>
        <v>-0.16019853428076186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1.0754711016315146</v>
      </c>
      <c r="AS15" s="11">
        <f>IF(('OddsRatio_working_3-way'!X15=0),IF(Q15&gt;0,-Q15^(1/3),(-Q15)^(1/3)),'OddsRatio_working_3-way'!AM15-'OddsRatio_working_3-way'!R15/3)</f>
        <v>-0.91527256735075269</v>
      </c>
      <c r="AT15" s="11">
        <f>IF(('OddsRatio_working_3-way'!X15=0),IF(Q15&gt;0,-Q15^(1/3),(-Q15)^(1/3)),'OddsRatio_working_3-way'!AN15-'OddsRatio_working_3-way'!R15/3)</f>
        <v>-0.16019853428076186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3.43</v>
      </c>
      <c r="C16" s="4">
        <f>IF('True_Odds_Calculator_3-way'!C17="","",'True_Odds_Calculator_3-way'!C17)</f>
        <v>3.26</v>
      </c>
      <c r="D16" s="9">
        <f t="shared" si="13"/>
        <v>0.44945401621153647</v>
      </c>
      <c r="E16" s="9">
        <f t="shared" si="14"/>
        <v>0.26803983296657646</v>
      </c>
      <c r="F16" s="9">
        <f t="shared" si="15"/>
        <v>0.28250615082188718</v>
      </c>
      <c r="G16" s="9">
        <f t="shared" si="16"/>
        <v>1.1237813887590351</v>
      </c>
      <c r="H16" s="9">
        <f t="shared" si="17"/>
        <v>2.224921713747348</v>
      </c>
      <c r="I16" s="9">
        <f t="shared" si="18"/>
        <v>3.7307887746844557</v>
      </c>
      <c r="J16" s="9">
        <f t="shared" si="19"/>
        <v>3.5397459385954186</v>
      </c>
      <c r="K16" s="11">
        <f t="shared" si="20"/>
        <v>0.47846889952153115</v>
      </c>
      <c r="L16" s="11">
        <f t="shared" si="21"/>
        <v>0.29154518950437314</v>
      </c>
      <c r="M16" s="11">
        <f t="shared" si="22"/>
        <v>0.30674846625766872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-0.25614342034445758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0.2473260333072001</v>
      </c>
      <c r="Q16" s="11">
        <f>2*'OddsRatio_working_3-way'!K16*'OddsRatio_working_3-way'!L16*'OddsRatio_working_3-way'!M16</f>
        <v>8.5579942320830479E-2</v>
      </c>
      <c r="R16" s="11">
        <f t="shared" si="23"/>
        <v>0</v>
      </c>
      <c r="S16" s="11">
        <f t="shared" si="24"/>
        <v>-0.96557636723441886</v>
      </c>
      <c r="T16" s="11">
        <f t="shared" si="25"/>
        <v>-0.33410946963128679</v>
      </c>
      <c r="U16" s="11">
        <f>'OddsRatio_working_3-way'!S16-'OddsRatio_working_3-way'!R16^2/3</f>
        <v>-0.96557636723441886</v>
      </c>
      <c r="V16" s="11">
        <f>'OddsRatio_working_3-way'!S16*'OddsRatio_working_3-way'!R16/3-2*'OddsRatio_working_3-way'!R16^3/27-'OddsRatio_working_3-way'!T16</f>
        <v>0.33410946963128679</v>
      </c>
      <c r="W16" s="11">
        <f>'OddsRatio_working_3-way'!V16^2+4*'OddsRatio_working_3-way'!U16^3/27</f>
        <v>-2.1740235582957387E-2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0.18259885903275597</v>
      </c>
      <c r="Y16" s="11">
        <f>IF('OddsRatio_working_3-way'!W16&gt;=0,IF('OddsRatio_working_3-way'!V16+SQRT('OddsRatio_working_3-way'!W16)&gt;0,0,PI()),ACOS('OddsRatio_working_3-way'!V16/(2*'OddsRatio_working_3-way'!X16)))</f>
        <v>0.41560349826389675</v>
      </c>
      <c r="Z16" s="11">
        <f>'OddsRatio_working_3-way'!X16^(1/3)*COS('OddsRatio_working_3-way'!Y16/3)</f>
        <v>0.56189069437951755</v>
      </c>
      <c r="AA16" s="11">
        <f>'OddsRatio_working_3-way'!X16^(1/3)*COS(('OddsRatio_working_3-way'!Y16+2*PI())/3)</f>
        <v>-0.34879243619055811</v>
      </c>
      <c r="AB16" s="11">
        <f>'OddsRatio_working_3-way'!X16^(1/3)*COS(('OddsRatio_working_3-way'!Y16+4*PI())/3)</f>
        <v>-0.21309825818895961</v>
      </c>
      <c r="AC16" s="11">
        <f>'OddsRatio_working_3-way'!X16^(1/3)*SIN('OddsRatio_working_3-way'!Y16/3)</f>
        <v>7.8343070196688069E-2</v>
      </c>
      <c r="AD16" s="11">
        <f>'OddsRatio_working_3-way'!X16^(1/3)*SIN(('OddsRatio_working_3-way'!Y16+2*PI())/3)</f>
        <v>0.44744008038439631</v>
      </c>
      <c r="AE16" s="11">
        <f>'OddsRatio_working_3-way'!X16^(1/3)*SIN(('OddsRatio_working_3-way'!Y16+4*PI())/3)</f>
        <v>-0.52578315058108427</v>
      </c>
      <c r="AF16" s="11">
        <f>-'OddsRatio_working_3-way'!U16/(3*'OddsRatio_working_3-way'!X16^(1/3))*COS(('OddsRatio_working_3-way'!Y16)/3)</f>
        <v>0.56189069437951755</v>
      </c>
      <c r="AG16" s="11">
        <f>-'OddsRatio_working_3-way'!U16/(3*'OddsRatio_working_3-way'!X16^(1/3))*COS(('OddsRatio_working_3-way'!Y16+2*PI())/3)</f>
        <v>-0.34879243619055811</v>
      </c>
      <c r="AH16" s="11">
        <f>-'OddsRatio_working_3-way'!U16/(3*'OddsRatio_working_3-way'!X16^(1/3))*COS(('OddsRatio_working_3-way'!Y16+4*PI())/3)</f>
        <v>-0.21309825818895961</v>
      </c>
      <c r="AI16" s="11">
        <f>'OddsRatio_working_3-way'!U16/(3*'OddsRatio_working_3-way'!X16^(1/3))*SIN(('OddsRatio_working_3-way'!Y16)/3)</f>
        <v>-7.8343070196688069E-2</v>
      </c>
      <c r="AJ16" s="11">
        <f>'OddsRatio_working_3-way'!U16/(3*'OddsRatio_working_3-way'!X16^(1/3))*SIN(('OddsRatio_working_3-way'!Y16+2*PI())/3)</f>
        <v>-0.44744008038439631</v>
      </c>
      <c r="AK16" s="11">
        <f>'OddsRatio_working_3-way'!U16/(3*'OddsRatio_working_3-way'!X16^(1/3))*SIN(('OddsRatio_working_3-way'!Y16+4*PI())/3)</f>
        <v>0.52578315058108427</v>
      </c>
      <c r="AL16" s="11">
        <f>'OddsRatio_working_3-way'!Z16+'OddsRatio_working_3-way'!AF16</f>
        <v>1.1237813887590351</v>
      </c>
      <c r="AM16" s="11">
        <f>'OddsRatio_working_3-way'!AA16+'OddsRatio_working_3-way'!AG16</f>
        <v>-0.69758487238111622</v>
      </c>
      <c r="AN16" s="11">
        <f>'OddsRatio_working_3-way'!AB16+'OddsRatio_working_3-way'!AH16</f>
        <v>-0.42619651637791922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1.1237813887590351</v>
      </c>
      <c r="AS16" s="11">
        <f>IF(('OddsRatio_working_3-way'!X16=0),IF(Q16&gt;0,-Q16^(1/3),(-Q16)^(1/3)),'OddsRatio_working_3-way'!AM16-'OddsRatio_working_3-way'!R16/3)</f>
        <v>-0.69758487238111622</v>
      </c>
      <c r="AT16" s="11">
        <f>IF(('OddsRatio_working_3-way'!X16=0),IF(Q16&gt;0,-Q16^(1/3),(-Q16)^(1/3)),'OddsRatio_working_3-way'!AN16-'OddsRatio_working_3-way'!R16/3)</f>
        <v>-0.42619651637791922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1.37</v>
      </c>
      <c r="B17" s="4">
        <f>IF('True_Odds_Calculator_3-way'!B18="","",'True_Odds_Calculator_3-way'!B18)</f>
        <v>5.34</v>
      </c>
      <c r="C17" s="4">
        <f>IF('True_Odds_Calculator_3-way'!C18="","",'True_Odds_Calculator_3-way'!C18)</f>
        <v>9.3000000000000007</v>
      </c>
      <c r="D17" s="9">
        <f t="shared" si="13"/>
        <v>0.71878868815971497</v>
      </c>
      <c r="E17" s="9">
        <f t="shared" si="14"/>
        <v>0.17892237673405631</v>
      </c>
      <c r="F17" s="9">
        <f t="shared" si="15"/>
        <v>0.10228893510622901</v>
      </c>
      <c r="G17" s="9">
        <f t="shared" si="16"/>
        <v>1.0573769246246569</v>
      </c>
      <c r="H17" s="9">
        <f t="shared" si="17"/>
        <v>1.391229462111123</v>
      </c>
      <c r="I17" s="9">
        <f t="shared" si="18"/>
        <v>5.589015852871011</v>
      </c>
      <c r="J17" s="9">
        <f t="shared" si="19"/>
        <v>9.7762284743846521</v>
      </c>
      <c r="K17" s="11">
        <f t="shared" si="20"/>
        <v>0.72992700729927007</v>
      </c>
      <c r="L17" s="11">
        <f t="shared" si="21"/>
        <v>0.18726591760299627</v>
      </c>
      <c r="M17" s="11">
        <f t="shared" si="22"/>
        <v>0.1075268817204301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-0.19589564139715887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0.19121965214778913</v>
      </c>
      <c r="Q17" s="11">
        <f>2*'OddsRatio_working_3-way'!K17*'OddsRatio_working_3-way'!L17*'OddsRatio_working_3-way'!M17</f>
        <v>2.939579587206597E-2</v>
      </c>
      <c r="R17" s="11">
        <f t="shared" si="23"/>
        <v>0</v>
      </c>
      <c r="S17" s="11">
        <f t="shared" si="24"/>
        <v>-0.97613020271395612</v>
      </c>
      <c r="T17" s="11">
        <f t="shared" si="25"/>
        <v>-0.15005844776540447</v>
      </c>
      <c r="U17" s="11">
        <f>'OddsRatio_working_3-way'!S17-'OddsRatio_working_3-way'!R17^2/3</f>
        <v>-0.97613020271395612</v>
      </c>
      <c r="V17" s="11">
        <f>'OddsRatio_working_3-way'!S17*'OddsRatio_working_3-way'!R17/3-2*'OddsRatio_working_3-way'!R17^3/27-'OddsRatio_working_3-way'!T17</f>
        <v>0.15005844776540447</v>
      </c>
      <c r="W17" s="11">
        <f>'OddsRatio_working_3-way'!V17^2+4*'OddsRatio_working_3-way'!U17^3/27</f>
        <v>-0.1152730266366371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0.18560075726030842</v>
      </c>
      <c r="Y17" s="11">
        <f>IF('OddsRatio_working_3-way'!W17&gt;=0,IF('OddsRatio_working_3-way'!V17+SQRT('OddsRatio_working_3-way'!W17)&gt;0,0,PI()),ACOS('OddsRatio_working_3-way'!V17/(2*'OddsRatio_working_3-way'!X17)))</f>
        <v>1.1546369383216604</v>
      </c>
      <c r="Z17" s="11">
        <f>'OddsRatio_working_3-way'!X17^(1/3)*COS('OddsRatio_working_3-way'!Y17/3)</f>
        <v>0.52868846231232858</v>
      </c>
      <c r="AA17" s="11">
        <f>'OddsRatio_working_3-way'!X17^(1/3)*COS(('OddsRatio_working_3-way'!Y17+2*PI())/3)</f>
        <v>-0.44981372471739178</v>
      </c>
      <c r="AB17" s="11">
        <f>'OddsRatio_working_3-way'!X17^(1/3)*COS(('OddsRatio_working_3-way'!Y17+4*PI())/3)</f>
        <v>-7.8874737594936684E-2</v>
      </c>
      <c r="AC17" s="11">
        <f>'OddsRatio_working_3-way'!X17^(1/3)*SIN('OddsRatio_working_3-way'!Y17/3)</f>
        <v>0.21416172406807654</v>
      </c>
      <c r="AD17" s="11">
        <f>'OddsRatio_working_3-way'!X17^(1/3)*SIN(('OddsRatio_working_3-way'!Y17+2*PI())/3)</f>
        <v>0.3507767770161701</v>
      </c>
      <c r="AE17" s="11">
        <f>'OddsRatio_working_3-way'!X17^(1/3)*SIN(('OddsRatio_working_3-way'!Y17+4*PI())/3)</f>
        <v>-0.56493850108424659</v>
      </c>
      <c r="AF17" s="11">
        <f>-'OddsRatio_working_3-way'!U17/(3*'OddsRatio_working_3-way'!X17^(1/3))*COS(('OddsRatio_working_3-way'!Y17)/3)</f>
        <v>0.52868846231232847</v>
      </c>
      <c r="AG17" s="11">
        <f>-'OddsRatio_working_3-way'!U17/(3*'OddsRatio_working_3-way'!X17^(1/3))*COS(('OddsRatio_working_3-way'!Y17+2*PI())/3)</f>
        <v>-0.44981372471739173</v>
      </c>
      <c r="AH17" s="11">
        <f>-'OddsRatio_working_3-way'!U17/(3*'OddsRatio_working_3-way'!X17^(1/3))*COS(('OddsRatio_working_3-way'!Y17+4*PI())/3)</f>
        <v>-7.887473759493667E-2</v>
      </c>
      <c r="AI17" s="11">
        <f>'OddsRatio_working_3-way'!U17/(3*'OddsRatio_working_3-way'!X17^(1/3))*SIN(('OddsRatio_working_3-way'!Y17)/3)</f>
        <v>-0.21416172406807649</v>
      </c>
      <c r="AJ17" s="11">
        <f>'OddsRatio_working_3-way'!U17/(3*'OddsRatio_working_3-way'!X17^(1/3))*SIN(('OddsRatio_working_3-way'!Y17+2*PI())/3)</f>
        <v>-0.35077677701617005</v>
      </c>
      <c r="AK17" s="11">
        <f>'OddsRatio_working_3-way'!U17/(3*'OddsRatio_working_3-way'!X17^(1/3))*SIN(('OddsRatio_working_3-way'!Y17+4*PI())/3)</f>
        <v>0.56493850108424648</v>
      </c>
      <c r="AL17" s="11">
        <f>'OddsRatio_working_3-way'!Z17+'OddsRatio_working_3-way'!AF17</f>
        <v>1.0573769246246569</v>
      </c>
      <c r="AM17" s="11">
        <f>'OddsRatio_working_3-way'!AA17+'OddsRatio_working_3-way'!AG17</f>
        <v>-0.89962744943478357</v>
      </c>
      <c r="AN17" s="11">
        <f>'OddsRatio_working_3-way'!AB17+'OddsRatio_working_3-way'!AH17</f>
        <v>-0.15774947518987337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1.0573769246246569</v>
      </c>
      <c r="AS17" s="11">
        <f>IF(('OddsRatio_working_3-way'!X17=0),IF(Q17&gt;0,-Q17^(1/3),(-Q17)^(1/3)),'OddsRatio_working_3-way'!AM17-'OddsRatio_working_3-way'!R17/3)</f>
        <v>-0.89962744943478357</v>
      </c>
      <c r="AT17" s="11">
        <f>IF(('OddsRatio_working_3-way'!X17=0),IF(Q17&gt;0,-Q17^(1/3),(-Q17)^(1/3)),'OddsRatio_working_3-way'!AN17-'OddsRatio_working_3-way'!R17/3)</f>
        <v>-0.15774947518987337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2.61</v>
      </c>
      <c r="B18" s="4">
        <f>IF('True_Odds_Calculator_3-way'!B19="","",'True_Odds_Calculator_3-way'!B19)</f>
        <v>3.29</v>
      </c>
      <c r="C18" s="4">
        <f>IF('True_Odds_Calculator_3-way'!C19="","",'True_Odds_Calculator_3-way'!C19)</f>
        <v>2.98</v>
      </c>
      <c r="D18" s="9">
        <f t="shared" si="13"/>
        <v>0.37514650744911082</v>
      </c>
      <c r="E18" s="9">
        <f t="shared" si="14"/>
        <v>0.29681348749688968</v>
      </c>
      <c r="F18" s="9">
        <f t="shared" si="15"/>
        <v>0.32804000505399955</v>
      </c>
      <c r="G18" s="9">
        <f t="shared" si="16"/>
        <v>1.034549840240818</v>
      </c>
      <c r="H18" s="9">
        <f t="shared" si="17"/>
        <v>2.6656252427877165</v>
      </c>
      <c r="I18" s="9">
        <f t="shared" si="18"/>
        <v>3.369119134151473</v>
      </c>
      <c r="J18" s="9">
        <f t="shared" si="19"/>
        <v>3.0484086836768194</v>
      </c>
      <c r="K18" s="11">
        <f t="shared" si="20"/>
        <v>0.38314176245210729</v>
      </c>
      <c r="L18" s="11">
        <f t="shared" si="21"/>
        <v>0.303951367781155</v>
      </c>
      <c r="M18" s="11">
        <f t="shared" si="22"/>
        <v>0.33557046979865773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-0.28528167731070919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0.22978657750947465</v>
      </c>
      <c r="Q18" s="11">
        <f>2*'OddsRatio_working_3-way'!K18*'OddsRatio_working_3-way'!L18*'OddsRatio_working_3-way'!M18</f>
        <v>7.8158699833154627E-2</v>
      </c>
      <c r="R18" s="11">
        <f t="shared" si="23"/>
        <v>0</v>
      </c>
      <c r="S18" s="11">
        <f t="shared" si="24"/>
        <v>-0.80547261105453649</v>
      </c>
      <c r="T18" s="11">
        <f t="shared" si="25"/>
        <v>-0.27397027586888989</v>
      </c>
      <c r="U18" s="11">
        <f>'OddsRatio_working_3-way'!S18-'OddsRatio_working_3-way'!R18^2/3</f>
        <v>-0.80547261105453649</v>
      </c>
      <c r="V18" s="11">
        <f>'OddsRatio_working_3-way'!S18*'OddsRatio_working_3-way'!R18/3-2*'OddsRatio_working_3-way'!R18^3/27-'OddsRatio_working_3-way'!T18</f>
        <v>0.27397027586888989</v>
      </c>
      <c r="W18" s="11">
        <f>'OddsRatio_working_3-way'!V18^2+4*'OddsRatio_working_3-way'!U18^3/27</f>
        <v>-2.3594665860622172E-3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0.1391215104196129</v>
      </c>
      <c r="Y18" s="11">
        <f>IF('OddsRatio_working_3-way'!W18&gt;=0,IF('OddsRatio_working_3-way'!V18+SQRT('OddsRatio_working_3-way'!W18)&gt;0,0,PI()),ACOS('OddsRatio_working_3-way'!V18/(2*'OddsRatio_working_3-way'!X18)))</f>
        <v>0.17547436241859771</v>
      </c>
      <c r="Z18" s="11">
        <f>'OddsRatio_working_3-way'!X18^(1/3)*COS('OddsRatio_working_3-way'!Y18/3)</f>
        <v>0.5172749201204091</v>
      </c>
      <c r="AA18" s="11">
        <f>'OddsRatio_working_3-way'!X18^(1/3)*COS(('OddsRatio_working_3-way'!Y18+2*PI())/3)</f>
        <v>-0.28486998804460706</v>
      </c>
      <c r="AB18" s="11">
        <f>'OddsRatio_working_3-way'!X18^(1/3)*COS(('OddsRatio_working_3-way'!Y18+4*PI())/3)</f>
        <v>-0.23240493207580196</v>
      </c>
      <c r="AC18" s="11">
        <f>'OddsRatio_working_3-way'!X18^(1/3)*SIN('OddsRatio_working_3-way'!Y18/3)</f>
        <v>3.0290714186638389E-2</v>
      </c>
      <c r="AD18" s="11">
        <f>'OddsRatio_working_3-way'!X18^(1/3)*SIN(('OddsRatio_working_3-way'!Y18+2*PI())/3)</f>
        <v>0.43282786447152133</v>
      </c>
      <c r="AE18" s="11">
        <f>'OddsRatio_working_3-way'!X18^(1/3)*SIN(('OddsRatio_working_3-way'!Y18+4*PI())/3)</f>
        <v>-0.46311857865815975</v>
      </c>
      <c r="AF18" s="11">
        <f>-'OddsRatio_working_3-way'!U18/(3*'OddsRatio_working_3-way'!X18^(1/3))*COS(('OddsRatio_working_3-way'!Y18)/3)</f>
        <v>0.51727492012040899</v>
      </c>
      <c r="AG18" s="11">
        <f>-'OddsRatio_working_3-way'!U18/(3*'OddsRatio_working_3-way'!X18^(1/3))*COS(('OddsRatio_working_3-way'!Y18+2*PI())/3)</f>
        <v>-0.28486998804460695</v>
      </c>
      <c r="AH18" s="11">
        <f>-'OddsRatio_working_3-way'!U18/(3*'OddsRatio_working_3-way'!X18^(1/3))*COS(('OddsRatio_working_3-way'!Y18+4*PI())/3)</f>
        <v>-0.2324049320758019</v>
      </c>
      <c r="AI18" s="11">
        <f>'OddsRatio_working_3-way'!U18/(3*'OddsRatio_working_3-way'!X18^(1/3))*SIN(('OddsRatio_working_3-way'!Y18)/3)</f>
        <v>-3.0290714186638382E-2</v>
      </c>
      <c r="AJ18" s="11">
        <f>'OddsRatio_working_3-way'!U18/(3*'OddsRatio_working_3-way'!X18^(1/3))*SIN(('OddsRatio_working_3-way'!Y18+2*PI())/3)</f>
        <v>-0.43282786447152122</v>
      </c>
      <c r="AK18" s="11">
        <f>'OddsRatio_working_3-way'!U18/(3*'OddsRatio_working_3-way'!X18^(1/3))*SIN(('OddsRatio_working_3-way'!Y18+4*PI())/3)</f>
        <v>0.46311857865815964</v>
      </c>
      <c r="AL18" s="11">
        <f>'OddsRatio_working_3-way'!Z18+'OddsRatio_working_3-way'!AF18</f>
        <v>1.034549840240818</v>
      </c>
      <c r="AM18" s="11">
        <f>'OddsRatio_working_3-way'!AA18+'OddsRatio_working_3-way'!AG18</f>
        <v>-0.56973997608921401</v>
      </c>
      <c r="AN18" s="11">
        <f>'OddsRatio_working_3-way'!AB18+'OddsRatio_working_3-way'!AH18</f>
        <v>-0.46480986415160386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1.034549840240818</v>
      </c>
      <c r="AS18" s="11">
        <f>IF(('OddsRatio_working_3-way'!X18=0),IF(Q18&gt;0,-Q18^(1/3),(-Q18)^(1/3)),'OddsRatio_working_3-way'!AM18-'OddsRatio_working_3-way'!R18/3)</f>
        <v>-0.56973997608921401</v>
      </c>
      <c r="AT18" s="11">
        <f>IF(('OddsRatio_working_3-way'!X18=0),IF(Q18&gt;0,-Q18^(1/3),(-Q18)^(1/3)),'OddsRatio_working_3-way'!AN18-'OddsRatio_working_3-way'!R18/3)</f>
        <v>-0.46480986415160386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1.91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4.33</v>
      </c>
      <c r="D19" s="9">
        <f t="shared" si="13"/>
        <v>0.5121271619534582</v>
      </c>
      <c r="E19" s="9">
        <f t="shared" si="14"/>
        <v>0.26495881045108505</v>
      </c>
      <c r="F19" s="9">
        <f t="shared" si="15"/>
        <v>0.22291402759545681</v>
      </c>
      <c r="G19" s="9">
        <f t="shared" si="16"/>
        <v>1.0468571825176212</v>
      </c>
      <c r="H19" s="9">
        <f t="shared" si="17"/>
        <v>1.9526400360910352</v>
      </c>
      <c r="I19" s="9">
        <f t="shared" si="18"/>
        <v>3.7741715336716966</v>
      </c>
      <c r="J19" s="9">
        <f t="shared" si="19"/>
        <v>4.4860344177836788</v>
      </c>
      <c r="K19" s="11">
        <f t="shared" si="20"/>
        <v>0.52356020942408377</v>
      </c>
      <c r="L19" s="11">
        <f t="shared" si="21"/>
        <v>0.27397260273972601</v>
      </c>
      <c r="M19" s="11">
        <f t="shared" si="22"/>
        <v>0.23094688221709006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-0.26602188819242445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0.2282470083161085</v>
      </c>
      <c r="Q19" s="11">
        <f>2*'OddsRatio_working_3-way'!K19*'OddsRatio_working_3-way'!L19*'OddsRatio_working_3-way'!M19</f>
        <v>6.6254574257215829E-2</v>
      </c>
      <c r="R19" s="11">
        <f t="shared" si="23"/>
        <v>0</v>
      </c>
      <c r="S19" s="11">
        <f t="shared" si="24"/>
        <v>-0.85800085800085801</v>
      </c>
      <c r="T19" s="11">
        <f t="shared" si="25"/>
        <v>-0.24905685283043777</v>
      </c>
      <c r="U19" s="11">
        <f>'OddsRatio_working_3-way'!S19-'OddsRatio_working_3-way'!R19^2/3</f>
        <v>-0.85800085800085801</v>
      </c>
      <c r="V19" s="11">
        <f>'OddsRatio_working_3-way'!S19*'OddsRatio_working_3-way'!R19/3-2*'OddsRatio_working_3-way'!R19^3/27-'OddsRatio_working_3-way'!T19</f>
        <v>0.24905685283043777</v>
      </c>
      <c r="W19" s="11">
        <f>'OddsRatio_working_3-way'!V19^2+4*'OddsRatio_working_3-way'!U19^3/27</f>
        <v>-3.1545588782631133E-2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0.15295007741452232</v>
      </c>
      <c r="Y19" s="11">
        <f>IF('OddsRatio_working_3-way'!W19&gt;=0,IF('OddsRatio_working_3-way'!V19+SQRT('OddsRatio_working_3-way'!W19)&gt;0,0,PI()),ACOS('OddsRatio_working_3-way'!V19/(2*'OddsRatio_working_3-way'!X19)))</f>
        <v>0.61948610077094801</v>
      </c>
      <c r="Z19" s="11">
        <f>'OddsRatio_working_3-way'!X19^(1/3)*COS('OddsRatio_working_3-way'!Y19/3)</f>
        <v>0.52342859125881069</v>
      </c>
      <c r="AA19" s="11">
        <f>'OddsRatio_working_3-way'!X19^(1/3)*COS(('OddsRatio_working_3-way'!Y19+2*PI())/3)</f>
        <v>-0.35667269120255729</v>
      </c>
      <c r="AB19" s="11">
        <f>'OddsRatio_working_3-way'!X19^(1/3)*COS(('OddsRatio_working_3-way'!Y19+4*PI())/3)</f>
        <v>-0.16675590005625368</v>
      </c>
      <c r="AC19" s="11">
        <f>'OddsRatio_working_3-way'!X19^(1/3)*SIN('OddsRatio_working_3-way'!Y19/3)</f>
        <v>0.10964851049194854</v>
      </c>
      <c r="AD19" s="11">
        <f>'OddsRatio_working_3-way'!X19^(1/3)*SIN(('OddsRatio_working_3-way'!Y19+2*PI())/3)</f>
        <v>0.39847820185125715</v>
      </c>
      <c r="AE19" s="11">
        <f>'OddsRatio_working_3-way'!X19^(1/3)*SIN(('OddsRatio_working_3-way'!Y19+4*PI())/3)</f>
        <v>-0.50812671234320561</v>
      </c>
      <c r="AF19" s="11">
        <f>-'OddsRatio_working_3-way'!U19/(3*'OddsRatio_working_3-way'!X19^(1/3))*COS(('OddsRatio_working_3-way'!Y19)/3)</f>
        <v>0.52342859125881058</v>
      </c>
      <c r="AG19" s="11">
        <f>-'OddsRatio_working_3-way'!U19/(3*'OddsRatio_working_3-way'!X19^(1/3))*COS(('OddsRatio_working_3-way'!Y19+2*PI())/3)</f>
        <v>-0.35667269120255723</v>
      </c>
      <c r="AH19" s="11">
        <f>-'OddsRatio_working_3-way'!U19/(3*'OddsRatio_working_3-way'!X19^(1/3))*COS(('OddsRatio_working_3-way'!Y19+4*PI())/3)</f>
        <v>-0.16675590005625365</v>
      </c>
      <c r="AI19" s="11">
        <f>'OddsRatio_working_3-way'!U19/(3*'OddsRatio_working_3-way'!X19^(1/3))*SIN(('OddsRatio_working_3-way'!Y19)/3)</f>
        <v>-0.10964851049194853</v>
      </c>
      <c r="AJ19" s="11">
        <f>'OddsRatio_working_3-way'!U19/(3*'OddsRatio_working_3-way'!X19^(1/3))*SIN(('OddsRatio_working_3-way'!Y19+2*PI())/3)</f>
        <v>-0.3984782018512571</v>
      </c>
      <c r="AK19" s="11">
        <f>'OddsRatio_working_3-way'!U19/(3*'OddsRatio_working_3-way'!X19^(1/3))*SIN(('OddsRatio_working_3-way'!Y19+4*PI())/3)</f>
        <v>0.5081267123432055</v>
      </c>
      <c r="AL19" s="11">
        <f>'OddsRatio_working_3-way'!Z19+'OddsRatio_working_3-way'!AF19</f>
        <v>1.0468571825176212</v>
      </c>
      <c r="AM19" s="11">
        <f>'OddsRatio_working_3-way'!AA19+'OddsRatio_working_3-way'!AG19</f>
        <v>-0.71334538240511458</v>
      </c>
      <c r="AN19" s="11">
        <f>'OddsRatio_working_3-way'!AB19+'OddsRatio_working_3-way'!AH19</f>
        <v>-0.33351180011250736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1.0468571825176212</v>
      </c>
      <c r="AS19" s="11">
        <f>IF(('OddsRatio_working_3-way'!X19=0),IF(Q19&gt;0,-Q19^(1/3),(-Q19)^(1/3)),'OddsRatio_working_3-way'!AM19-'OddsRatio_working_3-way'!R19/3)</f>
        <v>-0.71334538240511458</v>
      </c>
      <c r="AT19" s="11">
        <f>IF(('OddsRatio_working_3-way'!X19=0),IF(Q19&gt;0,-Q19^(1/3),(-Q19)^(1/3)),'OddsRatio_working_3-way'!AN19-'OddsRatio_working_3-way'!R19/3)</f>
        <v>-0.33351180011250736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1.93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4.4800000000000004</v>
      </c>
      <c r="D20" s="9">
        <f t="shared" si="13"/>
        <v>0.50663764902686204</v>
      </c>
      <c r="E20" s="9">
        <f t="shared" si="14"/>
        <v>0.27802547723136789</v>
      </c>
      <c r="F20" s="9">
        <f t="shared" si="15"/>
        <v>0.21533687374176977</v>
      </c>
      <c r="G20" s="9">
        <f t="shared" si="16"/>
        <v>1.0470938206092388</v>
      </c>
      <c r="H20" s="9">
        <f t="shared" si="17"/>
        <v>1.9737972531665917</v>
      </c>
      <c r="I20" s="9">
        <f t="shared" si="18"/>
        <v>3.5967926751109132</v>
      </c>
      <c r="J20" s="9">
        <f t="shared" si="19"/>
        <v>4.6438864957201522</v>
      </c>
      <c r="K20" s="11">
        <f t="shared" si="20"/>
        <v>0.5181347150259068</v>
      </c>
      <c r="L20" s="11">
        <f t="shared" si="21"/>
        <v>0.28735632183908044</v>
      </c>
      <c r="M20" s="11">
        <f t="shared" si="22"/>
        <v>0.2232142857142857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-0.2667468541820871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0.22898374554395637</v>
      </c>
      <c r="Q20" s="11">
        <f>2*'OddsRatio_working_3-way'!K20*'OddsRatio_working_3-way'!L20*'OddsRatio_working_3-way'!M20</f>
        <v>6.6468431217403881E-2</v>
      </c>
      <c r="R20" s="11">
        <f t="shared" si="23"/>
        <v>0</v>
      </c>
      <c r="S20" s="11">
        <f t="shared" si="24"/>
        <v>-0.85843091288209594</v>
      </c>
      <c r="T20" s="11">
        <f t="shared" si="25"/>
        <v>-0.24918168733877968</v>
      </c>
      <c r="U20" s="11">
        <f>'OddsRatio_working_3-way'!S20-'OddsRatio_working_3-way'!R20^2/3</f>
        <v>-0.85843091288209594</v>
      </c>
      <c r="V20" s="11">
        <f>'OddsRatio_working_3-way'!S20*'OddsRatio_working_3-way'!R20/3-2*'OddsRatio_working_3-way'!R20^3/27-'OddsRatio_working_3-way'!T20</f>
        <v>0.24918168733877968</v>
      </c>
      <c r="W20" s="11">
        <f>'OddsRatio_working_3-way'!V20^2+4*'OddsRatio_working_3-way'!U20^3/27</f>
        <v>-3.1624169315496081E-2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0.15306508633625227</v>
      </c>
      <c r="Y20" s="11">
        <f>IF('OddsRatio_working_3-way'!W20&gt;=0,IF('OddsRatio_working_3-way'!V20+SQRT('OddsRatio_working_3-way'!W20)&gt;0,0,PI()),ACOS('OddsRatio_working_3-way'!V20/(2*'OddsRatio_working_3-way'!X20)))</f>
        <v>0.61983730941583814</v>
      </c>
      <c r="Z20" s="11">
        <f>'OddsRatio_working_3-way'!X20^(1/3)*COS('OddsRatio_working_3-way'!Y20/3)</f>
        <v>0.52354691030461942</v>
      </c>
      <c r="AA20" s="11">
        <f>'OddsRatio_working_3-way'!X20^(1/3)*COS(('OddsRatio_working_3-way'!Y20+2*PI())/3)</f>
        <v>-0.35680872625409138</v>
      </c>
      <c r="AB20" s="11">
        <f>'OddsRatio_working_3-way'!X20^(1/3)*COS(('OddsRatio_working_3-way'!Y20+4*PI())/3)</f>
        <v>-0.16673818405052812</v>
      </c>
      <c r="AC20" s="11">
        <f>'OddsRatio_working_3-way'!X20^(1/3)*SIN('OddsRatio_working_3-way'!Y20/3)</f>
        <v>0.10973727870624539</v>
      </c>
      <c r="AD20" s="11">
        <f>'OddsRatio_working_3-way'!X20^(1/3)*SIN(('OddsRatio_working_3-way'!Y20+2*PI())/3)</f>
        <v>0.39853628504353056</v>
      </c>
      <c r="AE20" s="11">
        <f>'OddsRatio_working_3-way'!X20^(1/3)*SIN(('OddsRatio_working_3-way'!Y20+4*PI())/3)</f>
        <v>-0.50827356374977595</v>
      </c>
      <c r="AF20" s="11">
        <f>-'OddsRatio_working_3-way'!U20/(3*'OddsRatio_working_3-way'!X20^(1/3))*COS(('OddsRatio_working_3-way'!Y20)/3)</f>
        <v>0.52354691030461942</v>
      </c>
      <c r="AG20" s="11">
        <f>-'OddsRatio_working_3-way'!U20/(3*'OddsRatio_working_3-way'!X20^(1/3))*COS(('OddsRatio_working_3-way'!Y20+2*PI())/3)</f>
        <v>-0.35680872625409138</v>
      </c>
      <c r="AH20" s="11">
        <f>-'OddsRatio_working_3-way'!U20/(3*'OddsRatio_working_3-way'!X20^(1/3))*COS(('OddsRatio_working_3-way'!Y20+4*PI())/3)</f>
        <v>-0.16673818405052812</v>
      </c>
      <c r="AI20" s="11">
        <f>'OddsRatio_working_3-way'!U20/(3*'OddsRatio_working_3-way'!X20^(1/3))*SIN(('OddsRatio_working_3-way'!Y20)/3)</f>
        <v>-0.10973727870624539</v>
      </c>
      <c r="AJ20" s="11">
        <f>'OddsRatio_working_3-way'!U20/(3*'OddsRatio_working_3-way'!X20^(1/3))*SIN(('OddsRatio_working_3-way'!Y20+2*PI())/3)</f>
        <v>-0.39853628504353056</v>
      </c>
      <c r="AK20" s="11">
        <f>'OddsRatio_working_3-way'!U20/(3*'OddsRatio_working_3-way'!X20^(1/3))*SIN(('OddsRatio_working_3-way'!Y20+4*PI())/3)</f>
        <v>0.50827356374977595</v>
      </c>
      <c r="AL20" s="11">
        <f>'OddsRatio_working_3-way'!Z20+'OddsRatio_working_3-way'!AF20</f>
        <v>1.0470938206092388</v>
      </c>
      <c r="AM20" s="11">
        <f>'OddsRatio_working_3-way'!AA20+'OddsRatio_working_3-way'!AG20</f>
        <v>-0.71361745250818276</v>
      </c>
      <c r="AN20" s="11">
        <f>'OddsRatio_working_3-way'!AB20+'OddsRatio_working_3-way'!AH20</f>
        <v>-0.33347636810105624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1.0470938206092388</v>
      </c>
      <c r="AS20" s="11">
        <f>IF(('OddsRatio_working_3-way'!X20=0),IF(Q20&gt;0,-Q20^(1/3),(-Q20)^(1/3)),'OddsRatio_working_3-way'!AM20-'OddsRatio_working_3-way'!R20/3)</f>
        <v>-0.71361745250818276</v>
      </c>
      <c r="AT20" s="11">
        <f>IF(('OddsRatio_working_3-way'!X20=0),IF(Q20&gt;0,-Q20^(1/3),(-Q20)^(1/3)),'OddsRatio_working_3-way'!AN20-'OddsRatio_working_3-way'!R20/3)</f>
        <v>-0.33347636810105624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2.82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2.59</v>
      </c>
      <c r="D21" s="9">
        <f t="shared" si="13"/>
        <v>0.34502864802902083</v>
      </c>
      <c r="E21" s="9">
        <f t="shared" si="14"/>
        <v>0.2788071797784909</v>
      </c>
      <c r="F21" s="9">
        <f t="shared" si="15"/>
        <v>0.37616417219248804</v>
      </c>
      <c r="G21" s="9">
        <f t="shared" si="16"/>
        <v>1.0430275029931839</v>
      </c>
      <c r="H21" s="9">
        <f t="shared" si="17"/>
        <v>2.8983100554475945</v>
      </c>
      <c r="I21" s="9">
        <f t="shared" si="18"/>
        <v>3.5867082074230963</v>
      </c>
      <c r="J21" s="9">
        <f t="shared" si="19"/>
        <v>2.6584137297591623</v>
      </c>
      <c r="K21" s="11">
        <f t="shared" si="20"/>
        <v>0.3546099290780142</v>
      </c>
      <c r="L21" s="11">
        <f t="shared" si="21"/>
        <v>0.28735632183908044</v>
      </c>
      <c r="M21" s="11">
        <f t="shared" si="22"/>
        <v>0.38610038610038611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-0.2823527856543262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0.23173262351545548</v>
      </c>
      <c r="Q21" s="11">
        <f>2*'OddsRatio_working_3-way'!K21*'OddsRatio_working_3-way'!L21*'OddsRatio_working_3-way'!M21</f>
        <v>7.8686799156351614E-2</v>
      </c>
      <c r="R21" s="11">
        <f t="shared" si="23"/>
        <v>0</v>
      </c>
      <c r="S21" s="11">
        <f t="shared" si="24"/>
        <v>-0.82072016034280226</v>
      </c>
      <c r="T21" s="11">
        <f t="shared" si="25"/>
        <v>-0.2786825671792198</v>
      </c>
      <c r="U21" s="11">
        <f>'OddsRatio_working_3-way'!S21-'OddsRatio_working_3-way'!R21^2/3</f>
        <v>-0.82072016034280226</v>
      </c>
      <c r="V21" s="11">
        <f>'OddsRatio_working_3-way'!S21*'OddsRatio_working_3-way'!R21/3-2*'OddsRatio_working_3-way'!R21^3/27-'OddsRatio_working_3-way'!T21</f>
        <v>0.2786825671792198</v>
      </c>
      <c r="W21" s="11">
        <f>'OddsRatio_working_3-way'!V21^2+4*'OddsRatio_working_3-way'!U21^3/27</f>
        <v>-4.2355798835936875E-3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0.14309048984226208</v>
      </c>
      <c r="Y21" s="11">
        <f>IF('OddsRatio_working_3-way'!W21&gt;=0,IF('OddsRatio_working_3-way'!V21+SQRT('OddsRatio_working_3-way'!W21)&gt;0,0,PI()),ACOS('OddsRatio_working_3-way'!V21/(2*'OddsRatio_working_3-way'!X21)))</f>
        <v>0.22942045483346529</v>
      </c>
      <c r="Z21" s="11">
        <f>'OddsRatio_working_3-way'!X21^(1/3)*COS('OddsRatio_working_3-way'!Y21/3)</f>
        <v>0.52151375149659196</v>
      </c>
      <c r="AA21" s="11">
        <f>'OddsRatio_working_3-way'!X21^(1/3)*COS(('OddsRatio_working_3-way'!Y21+2*PI())/3)</f>
        <v>-0.29536316615428709</v>
      </c>
      <c r="AB21" s="11">
        <f>'OddsRatio_working_3-way'!X21^(1/3)*COS(('OddsRatio_working_3-way'!Y21+4*PI())/3)</f>
        <v>-0.22615058534230473</v>
      </c>
      <c r="AC21" s="11">
        <f>'OddsRatio_working_3-way'!X21^(1/3)*SIN('OddsRatio_working_3-way'!Y21/3)</f>
        <v>3.9959902163106721E-2</v>
      </c>
      <c r="AD21" s="11">
        <f>'OddsRatio_working_3-way'!X21^(1/3)*SIN(('OddsRatio_working_3-way'!Y21+2*PI())/3)</f>
        <v>0.43166420613742007</v>
      </c>
      <c r="AE21" s="11">
        <f>'OddsRatio_working_3-way'!X21^(1/3)*SIN(('OddsRatio_working_3-way'!Y21+4*PI())/3)</f>
        <v>-0.47162410830052681</v>
      </c>
      <c r="AF21" s="11">
        <f>-'OddsRatio_working_3-way'!U21/(3*'OddsRatio_working_3-way'!X21^(1/3))*COS(('OddsRatio_working_3-way'!Y21)/3)</f>
        <v>0.52151375149659185</v>
      </c>
      <c r="AG21" s="11">
        <f>-'OddsRatio_working_3-way'!U21/(3*'OddsRatio_working_3-way'!X21^(1/3))*COS(('OddsRatio_working_3-way'!Y21+2*PI())/3)</f>
        <v>-0.29536316615428704</v>
      </c>
      <c r="AH21" s="11">
        <f>-'OddsRatio_working_3-way'!U21/(3*'OddsRatio_working_3-way'!X21^(1/3))*COS(('OddsRatio_working_3-way'!Y21+4*PI())/3)</f>
        <v>-0.22615058534230467</v>
      </c>
      <c r="AI21" s="11">
        <f>'OddsRatio_working_3-way'!U21/(3*'OddsRatio_working_3-way'!X21^(1/3))*SIN(('OddsRatio_working_3-way'!Y21)/3)</f>
        <v>-3.9959902163106714E-2</v>
      </c>
      <c r="AJ21" s="11">
        <f>'OddsRatio_working_3-way'!U21/(3*'OddsRatio_working_3-way'!X21^(1/3))*SIN(('OddsRatio_working_3-way'!Y21+2*PI())/3)</f>
        <v>-0.43166420613741996</v>
      </c>
      <c r="AK21" s="11">
        <f>'OddsRatio_working_3-way'!U21/(3*'OddsRatio_working_3-way'!X21^(1/3))*SIN(('OddsRatio_working_3-way'!Y21+4*PI())/3)</f>
        <v>0.4716241083005267</v>
      </c>
      <c r="AL21" s="11">
        <f>'OddsRatio_working_3-way'!Z21+'OddsRatio_working_3-way'!AF21</f>
        <v>1.0430275029931839</v>
      </c>
      <c r="AM21" s="11">
        <f>'OddsRatio_working_3-way'!AA21+'OddsRatio_working_3-way'!AG21</f>
        <v>-0.59072633230857408</v>
      </c>
      <c r="AN21" s="11">
        <f>'OddsRatio_working_3-way'!AB21+'OddsRatio_working_3-way'!AH21</f>
        <v>-0.4523011706846094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1.0430275029931839</v>
      </c>
      <c r="AS21" s="11">
        <f>IF(('OddsRatio_working_3-way'!X21=0),IF(Q21&gt;0,-Q21^(1/3),(-Q21)^(1/3)),'OddsRatio_working_3-way'!AM21-'OddsRatio_working_3-way'!R21/3)</f>
        <v>-0.59072633230857408</v>
      </c>
      <c r="AT21" s="11">
        <f>IF(('OddsRatio_working_3-way'!X21=0),IF(Q21&gt;0,-Q21^(1/3),(-Q21)^(1/3)),'OddsRatio_working_3-way'!AN21-'OddsRatio_working_3-way'!R21/3)</f>
        <v>-0.4523011706846094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3.59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2.17</v>
      </c>
      <c r="D22" s="9">
        <f t="shared" si="13"/>
        <v>0.26961434373896487</v>
      </c>
      <c r="E22" s="9">
        <f t="shared" si="14"/>
        <v>0.28069632028498687</v>
      </c>
      <c r="F22" s="9">
        <f t="shared" si="15"/>
        <v>0.44968933597604843</v>
      </c>
      <c r="G22" s="9">
        <f t="shared" si="16"/>
        <v>1.045946517436025</v>
      </c>
      <c r="H22" s="9">
        <f t="shared" si="17"/>
        <v>3.7090014801593036</v>
      </c>
      <c r="I22" s="9">
        <f t="shared" si="18"/>
        <v>3.5625689677182608</v>
      </c>
      <c r="J22" s="9">
        <f t="shared" si="19"/>
        <v>2.2237574254001489</v>
      </c>
      <c r="K22" s="11">
        <f t="shared" si="20"/>
        <v>0.2785515320334262</v>
      </c>
      <c r="L22" s="11">
        <f t="shared" si="21"/>
        <v>0.28985507246376813</v>
      </c>
      <c r="M22" s="11">
        <f t="shared" si="22"/>
        <v>0.46082949308755761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-0.27623482714568681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0.23105657035030747</v>
      </c>
      <c r="Q22" s="11">
        <f>2*'OddsRatio_working_3-way'!K22*'OddsRatio_working_3-way'!L22*'OddsRatio_working_3-way'!M22</f>
        <v>7.441435438013122E-2</v>
      </c>
      <c r="R22" s="11">
        <f t="shared" si="23"/>
        <v>0</v>
      </c>
      <c r="S22" s="11">
        <f t="shared" si="24"/>
        <v>-0.83644981604165269</v>
      </c>
      <c r="T22" s="11">
        <f t="shared" si="25"/>
        <v>-0.26938802449006527</v>
      </c>
      <c r="U22" s="11">
        <f>'OddsRatio_working_3-way'!S22-'OddsRatio_working_3-way'!R22^2/3</f>
        <v>-0.83644981604165269</v>
      </c>
      <c r="V22" s="11">
        <f>'OddsRatio_working_3-way'!S22*'OddsRatio_working_3-way'!R22/3-2*'OddsRatio_working_3-way'!R22^3/27-'OddsRatio_working_3-way'!T22</f>
        <v>0.26938802449006527</v>
      </c>
      <c r="W22" s="11">
        <f>'OddsRatio_working_3-way'!V22^2+4*'OddsRatio_working_3-way'!U22^3/27</f>
        <v>-1.4129453363948608E-2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0.14722377619003038</v>
      </c>
      <c r="Y22" s="11">
        <f>IF('OddsRatio_working_3-way'!W22&gt;=0,IF('OddsRatio_working_3-way'!V22+SQRT('OddsRatio_working_3-way'!W22)&gt;0,0,PI()),ACOS('OddsRatio_working_3-way'!V22/(2*'OddsRatio_working_3-way'!X22)))</f>
        <v>0.41555336857845515</v>
      </c>
      <c r="Z22" s="11">
        <f>'OddsRatio_working_3-way'!X22^(1/3)*COS('OddsRatio_working_3-way'!Y22/3)</f>
        <v>0.52297325871801248</v>
      </c>
      <c r="AA22" s="11">
        <f>'OddsRatio_working_3-way'!X22^(1/3)*COS(('OddsRatio_working_3-way'!Y22+2*PI())/3)</f>
        <v>-0.32462680682003553</v>
      </c>
      <c r="AB22" s="11">
        <f>'OddsRatio_working_3-way'!X22^(1/3)*COS(('OddsRatio_working_3-way'!Y22+4*PI())/3)</f>
        <v>-0.19834645189797687</v>
      </c>
      <c r="AC22" s="11">
        <f>'OddsRatio_working_3-way'!X22^(1/3)*SIN('OddsRatio_working_3-way'!Y22/3)</f>
        <v>7.2907996907612044E-2</v>
      </c>
      <c r="AD22" s="11">
        <f>'OddsRatio_working_3-way'!X22^(1/3)*SIN(('OddsRatio_working_3-way'!Y22+2*PI())/3)</f>
        <v>0.41645412909592444</v>
      </c>
      <c r="AE22" s="11">
        <f>'OddsRatio_working_3-way'!X22^(1/3)*SIN(('OddsRatio_working_3-way'!Y22+4*PI())/3)</f>
        <v>-0.48936212600353646</v>
      </c>
      <c r="AF22" s="11">
        <f>-'OddsRatio_working_3-way'!U22/(3*'OddsRatio_working_3-way'!X22^(1/3))*COS(('OddsRatio_working_3-way'!Y22)/3)</f>
        <v>0.52297325871801248</v>
      </c>
      <c r="AG22" s="11">
        <f>-'OddsRatio_working_3-way'!U22/(3*'OddsRatio_working_3-way'!X22^(1/3))*COS(('OddsRatio_working_3-way'!Y22+2*PI())/3)</f>
        <v>-0.32462680682003553</v>
      </c>
      <c r="AH22" s="11">
        <f>-'OddsRatio_working_3-way'!U22/(3*'OddsRatio_working_3-way'!X22^(1/3))*COS(('OddsRatio_working_3-way'!Y22+4*PI())/3)</f>
        <v>-0.19834645189797687</v>
      </c>
      <c r="AI22" s="11">
        <f>'OddsRatio_working_3-way'!U22/(3*'OddsRatio_working_3-way'!X22^(1/3))*SIN(('OddsRatio_working_3-way'!Y22)/3)</f>
        <v>-7.2907996907612044E-2</v>
      </c>
      <c r="AJ22" s="11">
        <f>'OddsRatio_working_3-way'!U22/(3*'OddsRatio_working_3-way'!X22^(1/3))*SIN(('OddsRatio_working_3-way'!Y22+2*PI())/3)</f>
        <v>-0.41645412909592444</v>
      </c>
      <c r="AK22" s="11">
        <f>'OddsRatio_working_3-way'!U22/(3*'OddsRatio_working_3-way'!X22^(1/3))*SIN(('OddsRatio_working_3-way'!Y22+4*PI())/3)</f>
        <v>0.48936212600353646</v>
      </c>
      <c r="AL22" s="11">
        <f>'OddsRatio_working_3-way'!Z22+'OddsRatio_working_3-way'!AF22</f>
        <v>1.045946517436025</v>
      </c>
      <c r="AM22" s="11">
        <f>'OddsRatio_working_3-way'!AA22+'OddsRatio_working_3-way'!AG22</f>
        <v>-0.64925361364007106</v>
      </c>
      <c r="AN22" s="11">
        <f>'OddsRatio_working_3-way'!AB22+'OddsRatio_working_3-way'!AH22</f>
        <v>-0.39669290379595373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1.045946517436025</v>
      </c>
      <c r="AS22" s="11">
        <f>IF(('OddsRatio_working_3-way'!X22=0),IF(Q22&gt;0,-Q22^(1/3),(-Q22)^(1/3)),'OddsRatio_working_3-way'!AM22-'OddsRatio_working_3-way'!R22/3)</f>
        <v>-0.64925361364007106</v>
      </c>
      <c r="AT22" s="11">
        <f>IF(('OddsRatio_working_3-way'!X22=0),IF(Q22&gt;0,-Q22^(1/3),(-Q22)^(1/3)),'OddsRatio_working_3-way'!AN22-'OddsRatio_working_3-way'!R22/3)</f>
        <v>-0.39669290379595373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4.41</v>
      </c>
      <c r="B23" s="4">
        <f>IF('True_Odds_Calculator_3-way'!B24="","",'True_Odds_Calculator_3-way'!B24)</f>
        <v>4.0199999999999996</v>
      </c>
      <c r="C23" s="4">
        <f>IF('True_Odds_Calculator_3-way'!C24="","",'True_Odds_Calculator_3-way'!C24)</f>
        <v>1.82</v>
      </c>
      <c r="D23" s="9">
        <f t="shared" si="13"/>
        <v>0.21961949976957326</v>
      </c>
      <c r="E23" s="9">
        <f t="shared" si="14"/>
        <v>0.241141824482246</v>
      </c>
      <c r="F23" s="9">
        <f t="shared" si="15"/>
        <v>0.53923867574818085</v>
      </c>
      <c r="G23" s="9">
        <f t="shared" si="16"/>
        <v>1.0420321821056411</v>
      </c>
      <c r="H23" s="9">
        <f t="shared" si="17"/>
        <v>4.553329740980236</v>
      </c>
      <c r="I23" s="9">
        <f t="shared" si="18"/>
        <v>4.1469371899590346</v>
      </c>
      <c r="J23" s="9">
        <f t="shared" si="19"/>
        <v>1.8544663893266256</v>
      </c>
      <c r="K23" s="11">
        <f t="shared" si="20"/>
        <v>0.22675736961451246</v>
      </c>
      <c r="L23" s="11">
        <f t="shared" si="21"/>
        <v>0.24875621890547267</v>
      </c>
      <c r="M23" s="11">
        <f t="shared" si="22"/>
        <v>0.54945054945054939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-0.26172134518159496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0.22469943274085824</v>
      </c>
      <c r="Q23" s="11">
        <f>2*'OddsRatio_working_3-way'!K23*'OddsRatio_working_3-way'!L23*'OddsRatio_working_3-way'!M23</f>
        <v>6.1986050411271247E-2</v>
      </c>
      <c r="R23" s="11">
        <f t="shared" si="23"/>
        <v>0</v>
      </c>
      <c r="S23" s="11">
        <f t="shared" si="24"/>
        <v>-0.85854454318561935</v>
      </c>
      <c r="T23" s="11">
        <f t="shared" si="25"/>
        <v>-0.23683987398223985</v>
      </c>
      <c r="U23" s="11">
        <f>'OddsRatio_working_3-way'!S23-'OddsRatio_working_3-way'!R23^2/3</f>
        <v>-0.85854454318561935</v>
      </c>
      <c r="V23" s="11">
        <f>'OddsRatio_working_3-way'!S23*'OddsRatio_working_3-way'!R23/3-2*'OddsRatio_working_3-way'!R23^3/27-'OddsRatio_working_3-way'!T23</f>
        <v>0.23683987398223985</v>
      </c>
      <c r="W23" s="11">
        <f>'OddsRatio_working_3-way'!V23^2+4*'OddsRatio_working_3-way'!U23^3/27</f>
        <v>-3.7659777009378677E-2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0.15309547912765251</v>
      </c>
      <c r="Y23" s="11">
        <f>IF('OddsRatio_working_3-way'!W23&gt;=0,IF('OddsRatio_working_3-way'!V23+SQRT('OddsRatio_working_3-way'!W23)&gt;0,0,PI()),ACOS('OddsRatio_working_3-way'!V23/(2*'OddsRatio_working_3-way'!X23)))</f>
        <v>0.68644533534350327</v>
      </c>
      <c r="Z23" s="11">
        <f>'OddsRatio_working_3-way'!X23^(1/3)*COS('OddsRatio_working_3-way'!Y23/3)</f>
        <v>0.52101609105282054</v>
      </c>
      <c r="AA23" s="11">
        <f>'OddsRatio_working_3-way'!X23^(1/3)*COS(('OddsRatio_working_3-way'!Y23+2*PI())/3)</f>
        <v>-0.36559282294176237</v>
      </c>
      <c r="AB23" s="11">
        <f>'OddsRatio_working_3-way'!X23^(1/3)*COS(('OddsRatio_working_3-way'!Y23+4*PI())/3)</f>
        <v>-0.15542326811105808</v>
      </c>
      <c r="AC23" s="11">
        <f>'OddsRatio_working_3-way'!X23^(1/3)*SIN('OddsRatio_working_3-way'!Y23/3)</f>
        <v>0.12134144905697095</v>
      </c>
      <c r="AD23" s="11">
        <f>'OddsRatio_working_3-way'!X23^(1/3)*SIN(('OddsRatio_working_3-way'!Y23+2*PI())/3)</f>
        <v>0.39054244610372335</v>
      </c>
      <c r="AE23" s="11">
        <f>'OddsRatio_working_3-way'!X23^(1/3)*SIN(('OddsRatio_working_3-way'!Y23+4*PI())/3)</f>
        <v>-0.51188389516069421</v>
      </c>
      <c r="AF23" s="11">
        <f>-'OddsRatio_working_3-way'!U23/(3*'OddsRatio_working_3-way'!X23^(1/3))*COS(('OddsRatio_working_3-way'!Y23)/3)</f>
        <v>0.52101609105282043</v>
      </c>
      <c r="AG23" s="11">
        <f>-'OddsRatio_working_3-way'!U23/(3*'OddsRatio_working_3-way'!X23^(1/3))*COS(('OddsRatio_working_3-way'!Y23+2*PI())/3)</f>
        <v>-0.36559282294176232</v>
      </c>
      <c r="AH23" s="11">
        <f>-'OddsRatio_working_3-way'!U23/(3*'OddsRatio_working_3-way'!X23^(1/3))*COS(('OddsRatio_working_3-way'!Y23+4*PI())/3)</f>
        <v>-0.15542326811105803</v>
      </c>
      <c r="AI23" s="11">
        <f>'OddsRatio_working_3-way'!U23/(3*'OddsRatio_working_3-way'!X23^(1/3))*SIN(('OddsRatio_working_3-way'!Y23)/3)</f>
        <v>-0.12134144905697092</v>
      </c>
      <c r="AJ23" s="11">
        <f>'OddsRatio_working_3-way'!U23/(3*'OddsRatio_working_3-way'!X23^(1/3))*SIN(('OddsRatio_working_3-way'!Y23+2*PI())/3)</f>
        <v>-0.39054244610372324</v>
      </c>
      <c r="AK23" s="11">
        <f>'OddsRatio_working_3-way'!U23/(3*'OddsRatio_working_3-way'!X23^(1/3))*SIN(('OddsRatio_working_3-way'!Y23+4*PI())/3)</f>
        <v>0.5118838951606941</v>
      </c>
      <c r="AL23" s="11">
        <f>'OddsRatio_working_3-way'!Z23+'OddsRatio_working_3-way'!AF23</f>
        <v>1.0420321821056411</v>
      </c>
      <c r="AM23" s="11">
        <f>'OddsRatio_working_3-way'!AA23+'OddsRatio_working_3-way'!AG23</f>
        <v>-0.73118564588352464</v>
      </c>
      <c r="AN23" s="11">
        <f>'OddsRatio_working_3-way'!AB23+'OddsRatio_working_3-way'!AH23</f>
        <v>-0.31084653622211611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1.0420321821056411</v>
      </c>
      <c r="AS23" s="11">
        <f>IF(('OddsRatio_working_3-way'!X23=0),IF(Q23&gt;0,-Q23^(1/3),(-Q23)^(1/3)),'OddsRatio_working_3-way'!AM23-'OddsRatio_working_3-way'!R23/3)</f>
        <v>-0.73118564588352464</v>
      </c>
      <c r="AT23" s="11">
        <f>IF(('OddsRatio_working_3-way'!X23=0),IF(Q23&gt;0,-Q23^(1/3),(-Q23)^(1/3)),'OddsRatio_working_3-way'!AN23-'OddsRatio_working_3-way'!R23/3)</f>
        <v>-0.31084653622211611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3.1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2.4700000000000002</v>
      </c>
      <c r="D24" s="9">
        <f t="shared" si="13"/>
        <v>0.31524409264052705</v>
      </c>
      <c r="E24" s="9">
        <f t="shared" si="14"/>
        <v>0.28800947592422271</v>
      </c>
      <c r="F24" s="9">
        <f t="shared" si="15"/>
        <v>0.39674643143525024</v>
      </c>
      <c r="G24" s="9">
        <f t="shared" si="16"/>
        <v>1.0343548038236252</v>
      </c>
      <c r="H24" s="9">
        <f t="shared" si="17"/>
        <v>3.1721450880296125</v>
      </c>
      <c r="I24" s="9">
        <f t="shared" si="18"/>
        <v>3.4721079811384641</v>
      </c>
      <c r="J24" s="9">
        <f t="shared" si="19"/>
        <v>2.5205015616207298</v>
      </c>
      <c r="K24" s="11">
        <f t="shared" si="20"/>
        <v>0.32258064516129031</v>
      </c>
      <c r="L24" s="11">
        <f t="shared" si="21"/>
        <v>0.29498525073746312</v>
      </c>
      <c r="M24" s="11">
        <f t="shared" si="22"/>
        <v>0.40485829959514169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-0.28423410356189782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0.22960847517242788</v>
      </c>
      <c r="Q24" s="11">
        <f>2*'OddsRatio_working_3-way'!K24*'OddsRatio_working_3-way'!L24*'OddsRatio_working_3-way'!M24</f>
        <v>7.7049823883365051E-2</v>
      </c>
      <c r="R24" s="11">
        <f t="shared" si="23"/>
        <v>0</v>
      </c>
      <c r="S24" s="11">
        <f t="shared" si="24"/>
        <v>-0.80781465804094099</v>
      </c>
      <c r="T24" s="11">
        <f t="shared" si="25"/>
        <v>-0.27107874430904055</v>
      </c>
      <c r="U24" s="11">
        <f>'OddsRatio_working_3-way'!S24-'OddsRatio_working_3-way'!R24^2/3</f>
        <v>-0.80781465804094099</v>
      </c>
      <c r="V24" s="11">
        <f>'OddsRatio_working_3-way'!S24*'OddsRatio_working_3-way'!R24/3-2*'OddsRatio_working_3-way'!R24^3/27-'OddsRatio_working_3-way'!T24</f>
        <v>0.27107874430904055</v>
      </c>
      <c r="W24" s="11">
        <f>'OddsRatio_working_3-way'!V24^2+4*'OddsRatio_working_3-way'!U24^3/27</f>
        <v>-4.6127863814242887E-3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0.13972873004288566</v>
      </c>
      <c r="Y24" s="11">
        <f>IF('OddsRatio_working_3-way'!W24&gt;=0,IF('OddsRatio_working_3-way'!V24+SQRT('OddsRatio_working_3-way'!W24)&gt;0,0,PI()),ACOS('OddsRatio_working_3-way'!V24/(2*'OddsRatio_working_3-way'!X24)))</f>
        <v>0.2454917914601662</v>
      </c>
      <c r="Z24" s="11">
        <f>'OddsRatio_working_3-way'!X24^(1/3)*COS('OddsRatio_working_3-way'!Y24/3)</f>
        <v>0.51717740191181261</v>
      </c>
      <c r="AA24" s="11">
        <f>'OddsRatio_working_3-way'!X24^(1/3)*COS(('OddsRatio_working_3-way'!Y24+2*PI())/3)</f>
        <v>-0.29532173410109902</v>
      </c>
      <c r="AB24" s="11">
        <f>'OddsRatio_working_3-way'!X24^(1/3)*COS(('OddsRatio_working_3-way'!Y24+4*PI())/3)</f>
        <v>-0.22185566781071372</v>
      </c>
      <c r="AC24" s="11">
        <f>'OddsRatio_working_3-way'!X24^(1/3)*SIN('OddsRatio_working_3-way'!Y24/3)</f>
        <v>4.2415653149056882E-2</v>
      </c>
      <c r="AD24" s="11">
        <f>'OddsRatio_working_3-way'!X24^(1/3)*SIN(('OddsRatio_working_3-way'!Y24+2*PI())/3)</f>
        <v>0.42668094174433602</v>
      </c>
      <c r="AE24" s="11">
        <f>'OddsRatio_working_3-way'!X24^(1/3)*SIN(('OddsRatio_working_3-way'!Y24+4*PI())/3)</f>
        <v>-0.46909659489339284</v>
      </c>
      <c r="AF24" s="11">
        <f>-'OddsRatio_working_3-way'!U24/(3*'OddsRatio_working_3-way'!X24^(1/3))*COS(('OddsRatio_working_3-way'!Y24)/3)</f>
        <v>0.51717740191181261</v>
      </c>
      <c r="AG24" s="11">
        <f>-'OddsRatio_working_3-way'!U24/(3*'OddsRatio_working_3-way'!X24^(1/3))*COS(('OddsRatio_working_3-way'!Y24+2*PI())/3)</f>
        <v>-0.29532173410109902</v>
      </c>
      <c r="AH24" s="11">
        <f>-'OddsRatio_working_3-way'!U24/(3*'OddsRatio_working_3-way'!X24^(1/3))*COS(('OddsRatio_working_3-way'!Y24+4*PI())/3)</f>
        <v>-0.22185566781071372</v>
      </c>
      <c r="AI24" s="11">
        <f>'OddsRatio_working_3-way'!U24/(3*'OddsRatio_working_3-way'!X24^(1/3))*SIN(('OddsRatio_working_3-way'!Y24)/3)</f>
        <v>-4.2415653149056882E-2</v>
      </c>
      <c r="AJ24" s="11">
        <f>'OddsRatio_working_3-way'!U24/(3*'OddsRatio_working_3-way'!X24^(1/3))*SIN(('OddsRatio_working_3-way'!Y24+2*PI())/3)</f>
        <v>-0.42668094174433602</v>
      </c>
      <c r="AK24" s="11">
        <f>'OddsRatio_working_3-way'!U24/(3*'OddsRatio_working_3-way'!X24^(1/3))*SIN(('OddsRatio_working_3-way'!Y24+4*PI())/3)</f>
        <v>0.46909659489339284</v>
      </c>
      <c r="AL24" s="11">
        <f>'OddsRatio_working_3-way'!Z24+'OddsRatio_working_3-way'!AF24</f>
        <v>1.0343548038236252</v>
      </c>
      <c r="AM24" s="11">
        <f>'OddsRatio_working_3-way'!AA24+'OddsRatio_working_3-way'!AG24</f>
        <v>-0.59064346820219804</v>
      </c>
      <c r="AN24" s="11">
        <f>'OddsRatio_working_3-way'!AB24+'OddsRatio_working_3-way'!AH24</f>
        <v>-0.44371133562142745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1.0343548038236252</v>
      </c>
      <c r="AS24" s="11">
        <f>IF(('OddsRatio_working_3-way'!X24=0),IF(Q24&gt;0,-Q24^(1/3),(-Q24)^(1/3)),'OddsRatio_working_3-way'!AM24-'OddsRatio_working_3-way'!R24/3)</f>
        <v>-0.59064346820219804</v>
      </c>
      <c r="AT24" s="11">
        <f>IF(('OddsRatio_working_3-way'!X24=0),IF(Q24&gt;0,-Q24^(1/3),(-Q24)^(1/3)),'OddsRatio_working_3-way'!AN24-'OddsRatio_working_3-way'!R24/3)</f>
        <v>-0.44371133562142745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8.34</v>
      </c>
      <c r="B25" s="4">
        <f>IF('True_Odds_Calculator_3-way'!B26="","",'True_Odds_Calculator_3-way'!B26)</f>
        <v>5.45</v>
      </c>
      <c r="C25" s="4">
        <f>IF('True_Odds_Calculator_3-way'!C26="","",'True_Odds_Calculator_3-way'!C26)</f>
        <v>1.38</v>
      </c>
      <c r="D25" s="9">
        <f t="shared" si="13"/>
        <v>0.11351653982830817</v>
      </c>
      <c r="E25" s="9">
        <f t="shared" si="14"/>
        <v>0.17438268126607273</v>
      </c>
      <c r="F25" s="9">
        <f t="shared" si="15"/>
        <v>0.7121007789056194</v>
      </c>
      <c r="G25" s="9">
        <f t="shared" si="16"/>
        <v>1.0639358243085897</v>
      </c>
      <c r="H25" s="9">
        <f t="shared" si="17"/>
        <v>8.8092889504250476</v>
      </c>
      <c r="I25" s="9">
        <f t="shared" si="18"/>
        <v>5.7345144181732248</v>
      </c>
      <c r="J25" s="9">
        <f t="shared" si="19"/>
        <v>1.4042956132372637</v>
      </c>
      <c r="K25" s="11">
        <f t="shared" si="20"/>
        <v>0.11990407673860912</v>
      </c>
      <c r="L25" s="11">
        <f t="shared" si="21"/>
        <v>0.18348623853211007</v>
      </c>
      <c r="M25" s="11">
        <f t="shared" si="22"/>
        <v>0.7246376811594204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-0.19787823510637048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0.19402108947066521</v>
      </c>
      <c r="Q25" s="11">
        <f>2*'OddsRatio_working_3-way'!K25*'OddsRatio_working_3-way'!L25*'OddsRatio_working_3-way'!M25</f>
        <v>3.1885142065844738E-2</v>
      </c>
      <c r="R25" s="11">
        <f t="shared" si="23"/>
        <v>0</v>
      </c>
      <c r="S25" s="11">
        <f t="shared" si="24"/>
        <v>-0.98050747908868374</v>
      </c>
      <c r="T25" s="11">
        <f t="shared" si="25"/>
        <v>-0.16113516501046571</v>
      </c>
      <c r="U25" s="11">
        <f>'OddsRatio_working_3-way'!S25-'OddsRatio_working_3-way'!R25^2/3</f>
        <v>-0.98050747908868374</v>
      </c>
      <c r="V25" s="11">
        <f>'OddsRatio_working_3-way'!S25*'OddsRatio_working_3-way'!R25/3-2*'OddsRatio_working_3-way'!R25^3/27-'OddsRatio_working_3-way'!T25</f>
        <v>0.16113516501046571</v>
      </c>
      <c r="W25" s="11">
        <f>'OddsRatio_working_3-way'!V25^2+4*'OddsRatio_working_3-way'!U25^3/27</f>
        <v>-0.11368803726875132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0.18685059450781882</v>
      </c>
      <c r="Y25" s="11">
        <f>IF('OddsRatio_working_3-way'!W25&gt;=0,IF('OddsRatio_working_3-way'!V25+SQRT('OddsRatio_working_3-way'!W25)&gt;0,0,PI()),ACOS('OddsRatio_working_3-way'!V25/(2*'OddsRatio_working_3-way'!X25)))</f>
        <v>1.1249881723811681</v>
      </c>
      <c r="Z25" s="11">
        <f>'OddsRatio_working_3-way'!X25^(1/3)*COS('OddsRatio_working_3-way'!Y25/3)</f>
        <v>0.53196791215429495</v>
      </c>
      <c r="AA25" s="11">
        <f>'OddsRatio_working_3-way'!X25^(1/3)*COS(('OddsRatio_working_3-way'!Y25+2*PI())/3)</f>
        <v>-0.4473247267295884</v>
      </c>
      <c r="AB25" s="11">
        <f>'OddsRatio_working_3-way'!X25^(1/3)*COS(('OddsRatio_working_3-way'!Y25+4*PI())/3)</f>
        <v>-8.4643185424706766E-2</v>
      </c>
      <c r="AC25" s="11">
        <f>'OddsRatio_working_3-way'!X25^(1/3)*SIN('OddsRatio_working_3-way'!Y25/3)</f>
        <v>0.20939428550248182</v>
      </c>
      <c r="AD25" s="11">
        <f>'OddsRatio_working_3-way'!X25^(1/3)*SIN(('OddsRatio_working_3-way'!Y25+2*PI())/3)</f>
        <v>0.35600058317254718</v>
      </c>
      <c r="AE25" s="11">
        <f>'OddsRatio_working_3-way'!X25^(1/3)*SIN(('OddsRatio_working_3-way'!Y25+4*PI())/3)</f>
        <v>-0.56539486867502897</v>
      </c>
      <c r="AF25" s="11">
        <f>-'OddsRatio_working_3-way'!U25/(3*'OddsRatio_working_3-way'!X25^(1/3))*COS(('OddsRatio_working_3-way'!Y25)/3)</f>
        <v>0.53196791215429484</v>
      </c>
      <c r="AG25" s="11">
        <f>-'OddsRatio_working_3-way'!U25/(3*'OddsRatio_working_3-way'!X25^(1/3))*COS(('OddsRatio_working_3-way'!Y25+2*PI())/3)</f>
        <v>-0.44732472672958828</v>
      </c>
      <c r="AH25" s="11">
        <f>-'OddsRatio_working_3-way'!U25/(3*'OddsRatio_working_3-way'!X25^(1/3))*COS(('OddsRatio_working_3-way'!Y25+4*PI())/3)</f>
        <v>-8.4643185424706752E-2</v>
      </c>
      <c r="AI25" s="11">
        <f>'OddsRatio_working_3-way'!U25/(3*'OddsRatio_working_3-way'!X25^(1/3))*SIN(('OddsRatio_working_3-way'!Y25)/3)</f>
        <v>-0.20939428550248176</v>
      </c>
      <c r="AJ25" s="11">
        <f>'OddsRatio_working_3-way'!U25/(3*'OddsRatio_working_3-way'!X25^(1/3))*SIN(('OddsRatio_working_3-way'!Y25+2*PI())/3)</f>
        <v>-0.35600058317254712</v>
      </c>
      <c r="AK25" s="11">
        <f>'OddsRatio_working_3-way'!U25/(3*'OddsRatio_working_3-way'!X25^(1/3))*SIN(('OddsRatio_working_3-way'!Y25+4*PI())/3)</f>
        <v>0.56539486867502886</v>
      </c>
      <c r="AL25" s="11">
        <f>'OddsRatio_working_3-way'!Z25+'OddsRatio_working_3-way'!AF25</f>
        <v>1.0639358243085897</v>
      </c>
      <c r="AM25" s="11">
        <f>'OddsRatio_working_3-way'!AA25+'OddsRatio_working_3-way'!AG25</f>
        <v>-0.89464945345917668</v>
      </c>
      <c r="AN25" s="11">
        <f>'OddsRatio_working_3-way'!AB25+'OddsRatio_working_3-way'!AH25</f>
        <v>-0.1692863708494135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1.0639358243085897</v>
      </c>
      <c r="AS25" s="11">
        <f>IF(('OddsRatio_working_3-way'!X25=0),IF(Q25&gt;0,-Q25^(1/3),(-Q25)^(1/3)),'OddsRatio_working_3-way'!AM25-'OddsRatio_working_3-way'!R25/3)</f>
        <v>-0.89464945345917668</v>
      </c>
      <c r="AT25" s="11">
        <f>IF(('OddsRatio_working_3-way'!X25=0),IF(Q25&gt;0,-Q25^(1/3),(-Q25)^(1/3)),'OddsRatio_working_3-way'!AN25-'OddsRatio_working_3-way'!R25/3)</f>
        <v>-0.1692863708494135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1.37</v>
      </c>
      <c r="B26" s="4">
        <f>IF('True_Odds_Calculator_3-way'!B27="","",'True_Odds_Calculator_3-way'!B27)</f>
        <v>5.64</v>
      </c>
      <c r="C26" s="4">
        <f>IF('True_Odds_Calculator_3-way'!C27="","",'True_Odds_Calculator_3-way'!C27)</f>
        <v>8.4600000000000009</v>
      </c>
      <c r="D26" s="9">
        <f t="shared" si="13"/>
        <v>0.71850895017236061</v>
      </c>
      <c r="E26" s="9">
        <f t="shared" si="14"/>
        <v>0.16911827557598066</v>
      </c>
      <c r="F26" s="9">
        <f t="shared" si="15"/>
        <v>0.1123727742516589</v>
      </c>
      <c r="G26" s="9">
        <f t="shared" si="16"/>
        <v>1.0588408411242201</v>
      </c>
      <c r="H26" s="9">
        <f t="shared" si="17"/>
        <v>1.3917711112159612</v>
      </c>
      <c r="I26" s="9">
        <f t="shared" si="18"/>
        <v>5.9130215028163811</v>
      </c>
      <c r="J26" s="9">
        <f t="shared" si="19"/>
        <v>8.8989526747866829</v>
      </c>
      <c r="K26" s="11">
        <f t="shared" si="20"/>
        <v>0.72992700729927007</v>
      </c>
      <c r="L26" s="11">
        <f t="shared" si="21"/>
        <v>0.1773049645390071</v>
      </c>
      <c r="M26" s="11">
        <f t="shared" si="22"/>
        <v>0.11820330969267138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-0.19592438757566155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0.19076399956872345</v>
      </c>
      <c r="Q26" s="11">
        <f>2*'OddsRatio_working_3-way'!K26*'OddsRatio_working_3-way'!L26*'OddsRatio_working_3-way'!M26</f>
        <v>3.0595669537886675E-2</v>
      </c>
      <c r="R26" s="11">
        <f t="shared" si="23"/>
        <v>0</v>
      </c>
      <c r="S26" s="11">
        <f t="shared" si="24"/>
        <v>-0.97366132888921098</v>
      </c>
      <c r="T26" s="11">
        <f t="shared" si="25"/>
        <v>-0.15616059805761201</v>
      </c>
      <c r="U26" s="11">
        <f>'OddsRatio_working_3-way'!S26-'OddsRatio_working_3-way'!R26^2/3</f>
        <v>-0.97366132888921098</v>
      </c>
      <c r="V26" s="11">
        <f>'OddsRatio_working_3-way'!S26*'OddsRatio_working_3-way'!R26/3-2*'OddsRatio_working_3-way'!R26^3/27-'OddsRatio_working_3-way'!T26</f>
        <v>0.15616059805761201</v>
      </c>
      <c r="W26" s="11">
        <f>'OddsRatio_working_3-way'!V26^2+4*'OddsRatio_working_3-way'!U26^3/27</f>
        <v>-0.11236155526539543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0.18489705760984035</v>
      </c>
      <c r="Y26" s="11">
        <f>IF('OddsRatio_working_3-way'!W26&gt;=0,IF('OddsRatio_working_3-way'!V26+SQRT('OddsRatio_working_3-way'!W26)&gt;0,0,PI()),ACOS('OddsRatio_working_3-way'!V26/(2*'OddsRatio_working_3-way'!X26)))</f>
        <v>1.1348254605914008</v>
      </c>
      <c r="Z26" s="11">
        <f>'OddsRatio_working_3-way'!X26^(1/3)*COS('OddsRatio_working_3-way'!Y26/3)</f>
        <v>0.52942042056211014</v>
      </c>
      <c r="AA26" s="11">
        <f>'OddsRatio_working_3-way'!X26^(1/3)*COS(('OddsRatio_working_3-way'!Y26+2*PI())/3)</f>
        <v>-0.44692120320184892</v>
      </c>
      <c r="AB26" s="11">
        <f>'OddsRatio_working_3-way'!X26^(1/3)*COS(('OddsRatio_working_3-way'!Y26+4*PI())/3)</f>
        <v>-8.2499217360261459E-2</v>
      </c>
      <c r="AC26" s="11">
        <f>'OddsRatio_working_3-way'!X26^(1/3)*SIN('OddsRatio_working_3-way'!Y26/3)</f>
        <v>0.21039913162425872</v>
      </c>
      <c r="AD26" s="11">
        <f>'OddsRatio_working_3-way'!X26^(1/3)*SIN(('OddsRatio_working_3-way'!Y26+2*PI())/3)</f>
        <v>0.35329196767689952</v>
      </c>
      <c r="AE26" s="11">
        <f>'OddsRatio_working_3-way'!X26^(1/3)*SIN(('OddsRatio_working_3-way'!Y26+4*PI())/3)</f>
        <v>-0.56369109930115813</v>
      </c>
      <c r="AF26" s="11">
        <f>-'OddsRatio_working_3-way'!U26/(3*'OddsRatio_working_3-way'!X26^(1/3))*COS(('OddsRatio_working_3-way'!Y26)/3)</f>
        <v>0.52942042056211003</v>
      </c>
      <c r="AG26" s="11">
        <f>-'OddsRatio_working_3-way'!U26/(3*'OddsRatio_working_3-way'!X26^(1/3))*COS(('OddsRatio_working_3-way'!Y26+2*PI())/3)</f>
        <v>-0.44692120320184886</v>
      </c>
      <c r="AH26" s="11">
        <f>-'OddsRatio_working_3-way'!U26/(3*'OddsRatio_working_3-way'!X26^(1/3))*COS(('OddsRatio_working_3-way'!Y26+4*PI())/3)</f>
        <v>-8.2499217360261445E-2</v>
      </c>
      <c r="AI26" s="11">
        <f>'OddsRatio_working_3-way'!U26/(3*'OddsRatio_working_3-way'!X26^(1/3))*SIN(('OddsRatio_working_3-way'!Y26)/3)</f>
        <v>-0.21039913162425866</v>
      </c>
      <c r="AJ26" s="11">
        <f>'OddsRatio_working_3-way'!U26/(3*'OddsRatio_working_3-way'!X26^(1/3))*SIN(('OddsRatio_working_3-way'!Y26+2*PI())/3)</f>
        <v>-0.35329196767689947</v>
      </c>
      <c r="AK26" s="11">
        <f>'OddsRatio_working_3-way'!U26/(3*'OddsRatio_working_3-way'!X26^(1/3))*SIN(('OddsRatio_working_3-way'!Y26+4*PI())/3)</f>
        <v>0.56369109930115802</v>
      </c>
      <c r="AL26" s="11">
        <f>'OddsRatio_working_3-way'!Z26+'OddsRatio_working_3-way'!AF26</f>
        <v>1.0588408411242201</v>
      </c>
      <c r="AM26" s="11">
        <f>'OddsRatio_working_3-way'!AA26+'OddsRatio_working_3-way'!AG26</f>
        <v>-0.89384240640369783</v>
      </c>
      <c r="AN26" s="11">
        <f>'OddsRatio_working_3-way'!AB26+'OddsRatio_working_3-way'!AH26</f>
        <v>-0.16499843472052289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1.0588408411242201</v>
      </c>
      <c r="AS26" s="11">
        <f>IF(('OddsRatio_working_3-way'!X26=0),IF(Q26&gt;0,-Q26^(1/3),(-Q26)^(1/3)),'OddsRatio_working_3-way'!AM26-'OddsRatio_working_3-way'!R26/3)</f>
        <v>-0.89384240640369783</v>
      </c>
      <c r="AT26" s="11">
        <f>IF(('OddsRatio_working_3-way'!X26=0),IF(Q26&gt;0,-Q26^(1/3),(-Q26)^(1/3)),'OddsRatio_working_3-way'!AN26-'OddsRatio_working_3-way'!R26/3)</f>
        <v>-0.16499843472052289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3.89</v>
      </c>
      <c r="C27" s="4">
        <f>IF('True_Odds_Calculator_3-way'!C28="","",'True_Odds_Calculator_3-way'!C28)</f>
        <v>5.81</v>
      </c>
      <c r="D27" s="9">
        <f t="shared" si="13"/>
        <v>0.58489852772176487</v>
      </c>
      <c r="E27" s="9">
        <f t="shared" si="14"/>
        <v>0.24899049043819607</v>
      </c>
      <c r="F27" s="9">
        <f t="shared" si="15"/>
        <v>0.16611098184003914</v>
      </c>
      <c r="G27" s="9">
        <f t="shared" si="16"/>
        <v>1.0436739240281121</v>
      </c>
      <c r="H27" s="9">
        <f t="shared" si="17"/>
        <v>1.7096982683391162</v>
      </c>
      <c r="I27" s="9">
        <f t="shared" si="18"/>
        <v>4.0162176404412442</v>
      </c>
      <c r="J27" s="9">
        <f t="shared" si="19"/>
        <v>6.0200715745752191</v>
      </c>
      <c r="K27" s="11">
        <f t="shared" si="20"/>
        <v>0.59523809523809523</v>
      </c>
      <c r="L27" s="11">
        <f t="shared" si="21"/>
        <v>0.25706940874035988</v>
      </c>
      <c r="M27" s="11">
        <f t="shared" si="22"/>
        <v>0.17211703958691912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-0.24895268603926224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0.22070338960374311</v>
      </c>
      <c r="Q27" s="11">
        <f>2*'OddsRatio_working_3-way'!K27*'OddsRatio_working_3-way'!L27*'OddsRatio_working_3-way'!M27</f>
        <v>5.2673840000893347E-2</v>
      </c>
      <c r="R27" s="11">
        <f t="shared" si="23"/>
        <v>0</v>
      </c>
      <c r="S27" s="11">
        <f t="shared" si="24"/>
        <v>-0.8865274487094148</v>
      </c>
      <c r="T27" s="11">
        <f t="shared" si="25"/>
        <v>-0.211581730002247</v>
      </c>
      <c r="U27" s="11">
        <f>'OddsRatio_working_3-way'!S27-'OddsRatio_working_3-way'!R27^2/3</f>
        <v>-0.8865274487094148</v>
      </c>
      <c r="V27" s="11">
        <f>'OddsRatio_working_3-way'!S27*'OddsRatio_working_3-way'!R27/3-2*'OddsRatio_working_3-way'!R27^3/27-'OddsRatio_working_3-way'!T27</f>
        <v>0.211581730002247</v>
      </c>
      <c r="W27" s="11">
        <f>'OddsRatio_working_3-way'!V27^2+4*'OddsRatio_working_3-way'!U27^3/27</f>
        <v>-5.8455294638784495E-2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0.16064099967748602</v>
      </c>
      <c r="Y27" s="11">
        <f>IF('OddsRatio_working_3-way'!W27&gt;=0,IF('OddsRatio_working_3-way'!V27+SQRT('OddsRatio_working_3-way'!W27)&gt;0,0,PI()),ACOS('OddsRatio_working_3-way'!V27/(2*'OddsRatio_working_3-way'!X27)))</f>
        <v>0.85189993273350006</v>
      </c>
      <c r="Z27" s="11">
        <f>'OddsRatio_working_3-way'!X27^(1/3)*COS('OddsRatio_working_3-way'!Y27/3)</f>
        <v>0.52183696201405616</v>
      </c>
      <c r="AA27" s="11">
        <f>'OddsRatio_working_3-way'!X27^(1/3)*COS(('OddsRatio_working_3-way'!Y27+2*PI())/3)</f>
        <v>-0.39281427693816867</v>
      </c>
      <c r="AB27" s="11">
        <f>'OddsRatio_working_3-way'!X27^(1/3)*COS(('OddsRatio_working_3-way'!Y27+4*PI())/3)</f>
        <v>-0.12902268507588721</v>
      </c>
      <c r="AC27" s="11">
        <f>'OddsRatio_working_3-way'!X27^(1/3)*SIN('OddsRatio_working_3-way'!Y27/3)</f>
        <v>0.15230014657164809</v>
      </c>
      <c r="AD27" s="11">
        <f>'OddsRatio_working_3-way'!X27^(1/3)*SIN(('OddsRatio_working_3-way'!Y27+2*PI())/3)</f>
        <v>0.37577399245204385</v>
      </c>
      <c r="AE27" s="11">
        <f>'OddsRatio_working_3-way'!X27^(1/3)*SIN(('OddsRatio_working_3-way'!Y27+4*PI())/3)</f>
        <v>-0.52807413902369182</v>
      </c>
      <c r="AF27" s="11">
        <f>-'OddsRatio_working_3-way'!U27/(3*'OddsRatio_working_3-way'!X27^(1/3))*COS(('OddsRatio_working_3-way'!Y27)/3)</f>
        <v>0.52183696201405594</v>
      </c>
      <c r="AG27" s="11">
        <f>-'OddsRatio_working_3-way'!U27/(3*'OddsRatio_working_3-way'!X27^(1/3))*COS(('OddsRatio_working_3-way'!Y27+2*PI())/3)</f>
        <v>-0.39281427693816851</v>
      </c>
      <c r="AH27" s="11">
        <f>-'OddsRatio_working_3-way'!U27/(3*'OddsRatio_working_3-way'!X27^(1/3))*COS(('OddsRatio_working_3-way'!Y27+4*PI())/3)</f>
        <v>-0.12902268507588716</v>
      </c>
      <c r="AI27" s="11">
        <f>'OddsRatio_working_3-way'!U27/(3*'OddsRatio_working_3-way'!X27^(1/3))*SIN(('OddsRatio_working_3-way'!Y27)/3)</f>
        <v>-0.15230014657164803</v>
      </c>
      <c r="AJ27" s="11">
        <f>'OddsRatio_working_3-way'!U27/(3*'OddsRatio_working_3-way'!X27^(1/3))*SIN(('OddsRatio_working_3-way'!Y27+2*PI())/3)</f>
        <v>-0.37577399245204368</v>
      </c>
      <c r="AK27" s="11">
        <f>'OddsRatio_working_3-way'!U27/(3*'OddsRatio_working_3-way'!X27^(1/3))*SIN(('OddsRatio_working_3-way'!Y27+4*PI())/3)</f>
        <v>0.5280741390236916</v>
      </c>
      <c r="AL27" s="11">
        <f>'OddsRatio_working_3-way'!Z27+'OddsRatio_working_3-way'!AF27</f>
        <v>1.0436739240281121</v>
      </c>
      <c r="AM27" s="11">
        <f>'OddsRatio_working_3-way'!AA27+'OddsRatio_working_3-way'!AG27</f>
        <v>-0.78562855387633723</v>
      </c>
      <c r="AN27" s="11">
        <f>'OddsRatio_working_3-way'!AB27+'OddsRatio_working_3-way'!AH27</f>
        <v>-0.25804537015177437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1.0436739240281121</v>
      </c>
      <c r="AS27" s="11">
        <f>IF(('OddsRatio_working_3-way'!X27=0),IF(Q27&gt;0,-Q27^(1/3),(-Q27)^(1/3)),'OddsRatio_working_3-way'!AM27-'OddsRatio_working_3-way'!R27/3)</f>
        <v>-0.78562855387633723</v>
      </c>
      <c r="AT27" s="11">
        <f>IF(('OddsRatio_working_3-way'!X27=0),IF(Q27&gt;0,-Q27^(1/3),(-Q27)^(1/3)),'OddsRatio_working_3-way'!AN27-'OddsRatio_working_3-way'!R27/3)</f>
        <v>-0.25804537015177437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2.2799999999999998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3.26</v>
      </c>
      <c r="D28" s="9">
        <f t="shared" si="13"/>
        <v>0.4307857494090343</v>
      </c>
      <c r="E28" s="9">
        <f t="shared" si="14"/>
        <v>0.26918336113389763</v>
      </c>
      <c r="F28" s="9">
        <f t="shared" si="15"/>
        <v>0.30003088945706796</v>
      </c>
      <c r="G28" s="9">
        <f t="shared" si="16"/>
        <v>1.032296527645689</v>
      </c>
      <c r="H28" s="9">
        <f t="shared" si="17"/>
        <v>2.3213395553864817</v>
      </c>
      <c r="I28" s="9">
        <f t="shared" si="18"/>
        <v>3.714939867708162</v>
      </c>
      <c r="J28" s="9">
        <f t="shared" si="19"/>
        <v>3.3329901524792569</v>
      </c>
      <c r="K28" s="11">
        <f t="shared" si="20"/>
        <v>0.43859649122807021</v>
      </c>
      <c r="L28" s="11">
        <f t="shared" si="21"/>
        <v>0.27548209366391185</v>
      </c>
      <c r="M28" s="11">
        <f t="shared" si="22"/>
        <v>0.30674846625766872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-0.28197790865475125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0.22867889865277369</v>
      </c>
      <c r="Q28" s="11">
        <f>2*'OddsRatio_working_3-way'!K28*'OddsRatio_working_3-way'!L28*'OddsRatio_working_3-way'!M28</f>
        <v>7.4126061151628425E-2</v>
      </c>
      <c r="R28" s="11">
        <f t="shared" si="23"/>
        <v>0</v>
      </c>
      <c r="S28" s="11">
        <f t="shared" si="24"/>
        <v>-0.81098161109054845</v>
      </c>
      <c r="T28" s="11">
        <f t="shared" si="25"/>
        <v>-0.26287896631784391</v>
      </c>
      <c r="U28" s="11">
        <f>'OddsRatio_working_3-way'!S28-'OddsRatio_working_3-way'!R28^2/3</f>
        <v>-0.81098161109054845</v>
      </c>
      <c r="V28" s="11">
        <f>'OddsRatio_working_3-way'!S28*'OddsRatio_working_3-way'!R28/3-2*'OddsRatio_working_3-way'!R28^3/27-'OddsRatio_working_3-way'!T28</f>
        <v>0.26287896631784391</v>
      </c>
      <c r="W28" s="11">
        <f>'OddsRatio_working_3-way'!V28^2+4*'OddsRatio_working_3-way'!U28^3/27</f>
        <v>-9.9132338835103834E-3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0.14055122270532591</v>
      </c>
      <c r="Y28" s="11">
        <f>IF('OddsRatio_working_3-way'!W28&gt;=0,IF('OddsRatio_working_3-way'!V28+SQRT('OddsRatio_working_3-way'!W28)&gt;0,0,PI()),ACOS('OddsRatio_working_3-way'!V28/(2*'OddsRatio_working_3-way'!X28)))</f>
        <v>0.36205366852024157</v>
      </c>
      <c r="Z28" s="11">
        <f>'OddsRatio_working_3-way'!X28^(1/3)*COS('OddsRatio_working_3-way'!Y28/3)</f>
        <v>0.51614826382284451</v>
      </c>
      <c r="AA28" s="11">
        <f>'OddsRatio_working_3-way'!X28^(1/3)*COS(('OddsRatio_working_3-way'!Y28+2*PI())/3)</f>
        <v>-0.31228326478711604</v>
      </c>
      <c r="AB28" s="11">
        <f>'OddsRatio_working_3-way'!X28^(1/3)*COS(('OddsRatio_working_3-way'!Y28+4*PI())/3)</f>
        <v>-0.20386499903572852</v>
      </c>
      <c r="AC28" s="11">
        <f>'OddsRatio_working_3-way'!X28^(1/3)*SIN('OddsRatio_working_3-way'!Y28/3)</f>
        <v>6.2595314916636183E-2</v>
      </c>
      <c r="AD28" s="11">
        <f>'OddsRatio_working_3-way'!X28^(1/3)*SIN(('OddsRatio_working_3-way'!Y28+2*PI())/3)</f>
        <v>0.41569985113149782</v>
      </c>
      <c r="AE28" s="11">
        <f>'OddsRatio_working_3-way'!X28^(1/3)*SIN(('OddsRatio_working_3-way'!Y28+4*PI())/3)</f>
        <v>-0.47829516604813382</v>
      </c>
      <c r="AF28" s="11">
        <f>-'OddsRatio_working_3-way'!U28/(3*'OddsRatio_working_3-way'!X28^(1/3))*COS(('OddsRatio_working_3-way'!Y28)/3)</f>
        <v>0.51614826382284451</v>
      </c>
      <c r="AG28" s="11">
        <f>-'OddsRatio_working_3-way'!U28/(3*'OddsRatio_working_3-way'!X28^(1/3))*COS(('OddsRatio_working_3-way'!Y28+2*PI())/3)</f>
        <v>-0.31228326478711604</v>
      </c>
      <c r="AH28" s="11">
        <f>-'OddsRatio_working_3-way'!U28/(3*'OddsRatio_working_3-way'!X28^(1/3))*COS(('OddsRatio_working_3-way'!Y28+4*PI())/3)</f>
        <v>-0.20386499903572852</v>
      </c>
      <c r="AI28" s="11">
        <f>'OddsRatio_working_3-way'!U28/(3*'OddsRatio_working_3-way'!X28^(1/3))*SIN(('OddsRatio_working_3-way'!Y28)/3)</f>
        <v>-6.2595314916636183E-2</v>
      </c>
      <c r="AJ28" s="11">
        <f>'OddsRatio_working_3-way'!U28/(3*'OddsRatio_working_3-way'!X28^(1/3))*SIN(('OddsRatio_working_3-way'!Y28+2*PI())/3)</f>
        <v>-0.41569985113149782</v>
      </c>
      <c r="AK28" s="11">
        <f>'OddsRatio_working_3-way'!U28/(3*'OddsRatio_working_3-way'!X28^(1/3))*SIN(('OddsRatio_working_3-way'!Y28+4*PI())/3)</f>
        <v>0.47829516604813382</v>
      </c>
      <c r="AL28" s="11">
        <f>'OddsRatio_working_3-way'!Z28+'OddsRatio_working_3-way'!AF28</f>
        <v>1.032296527645689</v>
      </c>
      <c r="AM28" s="11">
        <f>'OddsRatio_working_3-way'!AA28+'OddsRatio_working_3-way'!AG28</f>
        <v>-0.62456652957423209</v>
      </c>
      <c r="AN28" s="11">
        <f>'OddsRatio_working_3-way'!AB28+'OddsRatio_working_3-way'!AH28</f>
        <v>-0.40772999807145704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1.032296527645689</v>
      </c>
      <c r="AS28" s="11">
        <f>IF(('OddsRatio_working_3-way'!X28=0),IF(Q28&gt;0,-Q28^(1/3),(-Q28)^(1/3)),'OddsRatio_working_3-way'!AM28-'OddsRatio_working_3-way'!R28/3)</f>
        <v>-0.62456652957423209</v>
      </c>
      <c r="AT28" s="11">
        <f>IF(('OddsRatio_working_3-way'!X28=0),IF(Q28&gt;0,-Q28^(1/3),(-Q28)^(1/3)),'OddsRatio_working_3-way'!AN28-'OddsRatio_working_3-way'!R28/3)</f>
        <v>-0.40772999807145704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3.64</v>
      </c>
      <c r="D29" s="9">
        <f t="shared" si="13"/>
        <v>0.44023524426317517</v>
      </c>
      <c r="E29" s="9">
        <f t="shared" si="14"/>
        <v>0.29160358619587129</v>
      </c>
      <c r="F29" s="9">
        <f t="shared" si="15"/>
        <v>0.26816116954095365</v>
      </c>
      <c r="G29" s="9">
        <f t="shared" si="16"/>
        <v>1.0337502580210383</v>
      </c>
      <c r="H29" s="9">
        <f t="shared" si="17"/>
        <v>2.2715128173658767</v>
      </c>
      <c r="I29" s="9">
        <f t="shared" si="18"/>
        <v>3.42931310634944</v>
      </c>
      <c r="J29" s="9">
        <f t="shared" si="19"/>
        <v>3.7291006811755412</v>
      </c>
      <c r="K29" s="11">
        <f t="shared" si="20"/>
        <v>0.44843049327354262</v>
      </c>
      <c r="L29" s="11">
        <f t="shared" si="21"/>
        <v>0.29850746268656714</v>
      </c>
      <c r="M29" s="11">
        <f t="shared" si="22"/>
        <v>0.27472527472527469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-0.28062466948753018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0.22873853273424921</v>
      </c>
      <c r="Q29" s="11">
        <f>2*'OddsRatio_working_3-way'!K29*'OddsRatio_working_3-way'!L29*'OddsRatio_working_3-way'!M29</f>
        <v>7.3549367438665331E-2</v>
      </c>
      <c r="R29" s="11">
        <f t="shared" si="23"/>
        <v>0</v>
      </c>
      <c r="S29" s="11">
        <f t="shared" si="24"/>
        <v>-0.81510486284746764</v>
      </c>
      <c r="T29" s="11">
        <f t="shared" si="25"/>
        <v>-0.26209159577088986</v>
      </c>
      <c r="U29" s="11">
        <f>'OddsRatio_working_3-way'!S29-'OddsRatio_working_3-way'!R29^2/3</f>
        <v>-0.81510486284746764</v>
      </c>
      <c r="V29" s="11">
        <f>'OddsRatio_working_3-way'!S29*'OddsRatio_working_3-way'!R29/3-2*'OddsRatio_working_3-way'!R29^3/27-'OddsRatio_working_3-way'!T29</f>
        <v>0.26209159577088986</v>
      </c>
      <c r="W29" s="11">
        <f>'OddsRatio_working_3-way'!V29^2+4*'OddsRatio_working_3-way'!U29^3/27</f>
        <v>-1.1537974605747084E-2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0.1416244851530612</v>
      </c>
      <c r="Y29" s="11">
        <f>IF('OddsRatio_working_3-way'!W29&gt;=0,IF('OddsRatio_working_3-way'!V29+SQRT('OddsRatio_working_3-way'!W29)&gt;0,0,PI()),ACOS('OddsRatio_working_3-way'!V29/(2*'OddsRatio_working_3-way'!X29)))</f>
        <v>0.38895810881514392</v>
      </c>
      <c r="Z29" s="11">
        <f>'OddsRatio_working_3-way'!X29^(1/3)*COS('OddsRatio_working_3-way'!Y29/3)</f>
        <v>0.51687512901051913</v>
      </c>
      <c r="AA29" s="11">
        <f>'OddsRatio_working_3-way'!X29^(1/3)*COS(('OddsRatio_working_3-way'!Y29+2*PI())/3)</f>
        <v>-0.31680100742663231</v>
      </c>
      <c r="AB29" s="11">
        <f>'OddsRatio_working_3-way'!X29^(1/3)*COS(('OddsRatio_working_3-way'!Y29+4*PI())/3)</f>
        <v>-0.2000741215838869</v>
      </c>
      <c r="AC29" s="11">
        <f>'OddsRatio_working_3-way'!X29^(1/3)*SIN('OddsRatio_working_3-way'!Y29/3)</f>
        <v>6.7392298962975897E-2</v>
      </c>
      <c r="AD29" s="11">
        <f>'OddsRatio_working_3-way'!X29^(1/3)*SIN(('OddsRatio_working_3-way'!Y29+2*PI())/3)</f>
        <v>0.41393084282598075</v>
      </c>
      <c r="AE29" s="11">
        <f>'OddsRatio_working_3-way'!X29^(1/3)*SIN(('OddsRatio_working_3-way'!Y29+4*PI())/3)</f>
        <v>-0.48132314178895647</v>
      </c>
      <c r="AF29" s="11">
        <f>-'OddsRatio_working_3-way'!U29/(3*'OddsRatio_working_3-way'!X29^(1/3))*COS(('OddsRatio_working_3-way'!Y29)/3)</f>
        <v>0.51687512901051913</v>
      </c>
      <c r="AG29" s="11">
        <f>-'OddsRatio_working_3-way'!U29/(3*'OddsRatio_working_3-way'!X29^(1/3))*COS(('OddsRatio_working_3-way'!Y29+2*PI())/3)</f>
        <v>-0.31680100742663231</v>
      </c>
      <c r="AH29" s="11">
        <f>-'OddsRatio_working_3-way'!U29/(3*'OddsRatio_working_3-way'!X29^(1/3))*COS(('OddsRatio_working_3-way'!Y29+4*PI())/3)</f>
        <v>-0.2000741215838869</v>
      </c>
      <c r="AI29" s="11">
        <f>'OddsRatio_working_3-way'!U29/(3*'OddsRatio_working_3-way'!X29^(1/3))*SIN(('OddsRatio_working_3-way'!Y29)/3)</f>
        <v>-6.7392298962975897E-2</v>
      </c>
      <c r="AJ29" s="11">
        <f>'OddsRatio_working_3-way'!U29/(3*'OddsRatio_working_3-way'!X29^(1/3))*SIN(('OddsRatio_working_3-way'!Y29+2*PI())/3)</f>
        <v>-0.41393084282598075</v>
      </c>
      <c r="AK29" s="11">
        <f>'OddsRatio_working_3-way'!U29/(3*'OddsRatio_working_3-way'!X29^(1/3))*SIN(('OddsRatio_working_3-way'!Y29+4*PI())/3)</f>
        <v>0.48132314178895647</v>
      </c>
      <c r="AL29" s="11">
        <f>'OddsRatio_working_3-way'!Z29+'OddsRatio_working_3-way'!AF29</f>
        <v>1.0337502580210383</v>
      </c>
      <c r="AM29" s="11">
        <f>'OddsRatio_working_3-way'!AA29+'OddsRatio_working_3-way'!AG29</f>
        <v>-0.63360201485326462</v>
      </c>
      <c r="AN29" s="11">
        <f>'OddsRatio_working_3-way'!AB29+'OddsRatio_working_3-way'!AH29</f>
        <v>-0.40014824316777381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1.0337502580210383</v>
      </c>
      <c r="AS29" s="11">
        <f>IF(('OddsRatio_working_3-way'!X29=0),IF(Q29&gt;0,-Q29^(1/3),(-Q29)^(1/3)),'OddsRatio_working_3-way'!AM29-'OddsRatio_working_3-way'!R29/3)</f>
        <v>-0.63360201485326462</v>
      </c>
      <c r="AT29" s="11">
        <f>IF(('OddsRatio_working_3-way'!X29=0),IF(Q29&gt;0,-Q29^(1/3),(-Q29)^(1/3)),'OddsRatio_working_3-way'!AN29-'OddsRatio_working_3-way'!R29/3)</f>
        <v>-0.40014824316777381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2.14</v>
      </c>
      <c r="B30" s="4">
        <f>IF('True_Odds_Calculator_3-way'!B31="","",'True_Odds_Calculator_3-way'!B31)</f>
        <v>3.48</v>
      </c>
      <c r="C30" s="4">
        <f>IF('True_Odds_Calculator_3-way'!C31="","",'True_Odds_Calculator_3-way'!C31)</f>
        <v>3.73</v>
      </c>
      <c r="D30" s="9">
        <f t="shared" si="13"/>
        <v>0.4585434626010767</v>
      </c>
      <c r="E30" s="9">
        <f t="shared" si="14"/>
        <v>0.28020640249248718</v>
      </c>
      <c r="F30" s="9">
        <f t="shared" si="15"/>
        <v>0.26125013490643612</v>
      </c>
      <c r="G30" s="9">
        <f t="shared" si="16"/>
        <v>1.0358055749331294</v>
      </c>
      <c r="H30" s="9">
        <f t="shared" si="17"/>
        <v>2.1808183554237677</v>
      </c>
      <c r="I30" s="9">
        <f t="shared" si="18"/>
        <v>3.5687978258341606</v>
      </c>
      <c r="J30" s="9">
        <f t="shared" si="19"/>
        <v>3.8277492195674427</v>
      </c>
      <c r="K30" s="11">
        <f t="shared" si="20"/>
        <v>0.46728971962616822</v>
      </c>
      <c r="L30" s="11">
        <f t="shared" si="21"/>
        <v>0.28735632183908044</v>
      </c>
      <c r="M30" s="11">
        <f t="shared" si="22"/>
        <v>0.26809651474530832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-0.2778544330099989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0.22859771036533294</v>
      </c>
      <c r="Q30" s="11">
        <f>2*'OddsRatio_working_3-way'!K30*'OddsRatio_working_3-way'!L30*'OddsRatio_working_3-way'!M30</f>
        <v>7.199927885522299E-2</v>
      </c>
      <c r="R30" s="11">
        <f t="shared" si="23"/>
        <v>0</v>
      </c>
      <c r="S30" s="11">
        <f t="shared" si="24"/>
        <v>-0.82272471915935419</v>
      </c>
      <c r="T30" s="11">
        <f t="shared" si="25"/>
        <v>-0.25912589579822187</v>
      </c>
      <c r="U30" s="11">
        <f>'OddsRatio_working_3-way'!S30-'OddsRatio_working_3-way'!R30^2/3</f>
        <v>-0.82272471915935419</v>
      </c>
      <c r="V30" s="11">
        <f>'OddsRatio_working_3-way'!S30*'OddsRatio_working_3-way'!R30/3-2*'OddsRatio_working_3-way'!R30^3/27-'OddsRatio_working_3-way'!T30</f>
        <v>0.25912589579822187</v>
      </c>
      <c r="W30" s="11">
        <f>'OddsRatio_working_3-way'!V30^2+4*'OddsRatio_working_3-way'!U30^3/27</f>
        <v>-1.5354894125181706E-2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0.14361504447516341</v>
      </c>
      <c r="Y30" s="11">
        <f>IF('OddsRatio_working_3-way'!W30&gt;=0,IF('OddsRatio_working_3-way'!V30+SQRT('OddsRatio_working_3-way'!W30)&gt;0,0,PI()),ACOS('OddsRatio_working_3-way'!V30/(2*'OddsRatio_working_3-way'!X30)))</f>
        <v>0.44605872011062253</v>
      </c>
      <c r="Z30" s="11">
        <f>'OddsRatio_working_3-way'!X30^(1/3)*COS('OddsRatio_working_3-way'!Y30/3)</f>
        <v>0.51790278746656471</v>
      </c>
      <c r="AA30" s="11">
        <f>'OddsRatio_working_3-way'!X30^(1/3)*COS(('OddsRatio_working_3-way'!Y30+2*PI())/3)</f>
        <v>-0.32613552013684793</v>
      </c>
      <c r="AB30" s="11">
        <f>'OddsRatio_working_3-way'!X30^(1/3)*COS(('OddsRatio_working_3-way'!Y30+4*PI())/3)</f>
        <v>-0.19176726732971691</v>
      </c>
      <c r="AC30" s="11">
        <f>'OddsRatio_working_3-way'!X30^(1/3)*SIN('OddsRatio_working_3-way'!Y30/3)</f>
        <v>7.7577546928736835E-2</v>
      </c>
      <c r="AD30" s="11">
        <f>'OddsRatio_working_3-way'!X30^(1/3)*SIN(('OddsRatio_working_3-way'!Y30+2*PI())/3)</f>
        <v>0.40972819717244957</v>
      </c>
      <c r="AE30" s="11">
        <f>'OddsRatio_working_3-way'!X30^(1/3)*SIN(('OddsRatio_working_3-way'!Y30+4*PI())/3)</f>
        <v>-0.48730574410118643</v>
      </c>
      <c r="AF30" s="11">
        <f>-'OddsRatio_working_3-way'!U30/(3*'OddsRatio_working_3-way'!X30^(1/3))*COS(('OddsRatio_working_3-way'!Y30)/3)</f>
        <v>0.5179027874665646</v>
      </c>
      <c r="AG30" s="11">
        <f>-'OddsRatio_working_3-way'!U30/(3*'OddsRatio_working_3-way'!X30^(1/3))*COS(('OddsRatio_working_3-way'!Y30+2*PI())/3)</f>
        <v>-0.32613552013684788</v>
      </c>
      <c r="AH30" s="11">
        <f>-'OddsRatio_working_3-way'!U30/(3*'OddsRatio_working_3-way'!X30^(1/3))*COS(('OddsRatio_working_3-way'!Y30+4*PI())/3)</f>
        <v>-0.19176726732971686</v>
      </c>
      <c r="AI30" s="11">
        <f>'OddsRatio_working_3-way'!U30/(3*'OddsRatio_working_3-way'!X30^(1/3))*SIN(('OddsRatio_working_3-way'!Y30)/3)</f>
        <v>-7.7577546928736821E-2</v>
      </c>
      <c r="AJ30" s="11">
        <f>'OddsRatio_working_3-way'!U30/(3*'OddsRatio_working_3-way'!X30^(1/3))*SIN(('OddsRatio_working_3-way'!Y30+2*PI())/3)</f>
        <v>-0.40972819717244952</v>
      </c>
      <c r="AK30" s="11">
        <f>'OddsRatio_working_3-way'!U30/(3*'OddsRatio_working_3-way'!X30^(1/3))*SIN(('OddsRatio_working_3-way'!Y30+4*PI())/3)</f>
        <v>0.48730574410118632</v>
      </c>
      <c r="AL30" s="11">
        <f>'OddsRatio_working_3-way'!Z30+'OddsRatio_working_3-way'!AF30</f>
        <v>1.0358055749331294</v>
      </c>
      <c r="AM30" s="11">
        <f>'OddsRatio_working_3-way'!AA30+'OddsRatio_working_3-way'!AG30</f>
        <v>-0.65227104027369576</v>
      </c>
      <c r="AN30" s="11">
        <f>'OddsRatio_working_3-way'!AB30+'OddsRatio_working_3-way'!AH30</f>
        <v>-0.38353453465943377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1.0358055749331294</v>
      </c>
      <c r="AS30" s="11">
        <f>IF(('OddsRatio_working_3-way'!X30=0),IF(Q30&gt;0,-Q30^(1/3),(-Q30)^(1/3)),'OddsRatio_working_3-way'!AM30-'OddsRatio_working_3-way'!R30/3)</f>
        <v>-0.65227104027369576</v>
      </c>
      <c r="AT30" s="11">
        <f>IF(('OddsRatio_working_3-way'!X30=0),IF(Q30&gt;0,-Q30^(1/3),(-Q30)^(1/3)),'OddsRatio_working_3-way'!AN30-'OddsRatio_working_3-way'!R30/3)</f>
        <v>-0.38353453465943377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2.66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2.83</v>
      </c>
      <c r="D31" s="9">
        <f t="shared" si="13"/>
        <v>0.36833510776317835</v>
      </c>
      <c r="E31" s="9">
        <f t="shared" si="14"/>
        <v>0.28570916677895053</v>
      </c>
      <c r="F31" s="9">
        <f t="shared" si="15"/>
        <v>0.34595572545787129</v>
      </c>
      <c r="G31" s="9">
        <f t="shared" si="16"/>
        <v>1.0330837636699801</v>
      </c>
      <c r="H31" s="9">
        <f t="shared" si="17"/>
        <v>2.7149190476921672</v>
      </c>
      <c r="I31" s="9">
        <f t="shared" si="18"/>
        <v>3.5000627080813511</v>
      </c>
      <c r="J31" s="9">
        <f t="shared" si="19"/>
        <v>2.8905432875160635</v>
      </c>
      <c r="K31" s="11">
        <f t="shared" si="20"/>
        <v>0.37593984962406013</v>
      </c>
      <c r="L31" s="11">
        <f t="shared" si="21"/>
        <v>0.29239766081871343</v>
      </c>
      <c r="M31" s="11">
        <f t="shared" si="22"/>
        <v>0.35335689045936397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-0.28554881717964242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0.2295584600332895</v>
      </c>
      <c r="Q31" s="11">
        <f>2*'OddsRatio_working_3-way'!K31*'OddsRatio_working_3-way'!L31*'OddsRatio_working_3-way'!M31</f>
        <v>7.768475804849051E-2</v>
      </c>
      <c r="R31" s="11">
        <f t="shared" si="23"/>
        <v>0</v>
      </c>
      <c r="S31" s="11">
        <f t="shared" si="24"/>
        <v>-0.80392019235320922</v>
      </c>
      <c r="T31" s="11">
        <f t="shared" si="25"/>
        <v>-0.272054210610223</v>
      </c>
      <c r="U31" s="11">
        <f>'OddsRatio_working_3-way'!S31-'OddsRatio_working_3-way'!R31^2/3</f>
        <v>-0.80392019235320922</v>
      </c>
      <c r="V31" s="11">
        <f>'OddsRatio_working_3-way'!S31*'OddsRatio_working_3-way'!R31/3-2*'OddsRatio_working_3-way'!R31^3/27-'OddsRatio_working_3-way'!T31</f>
        <v>0.272054210610223</v>
      </c>
      <c r="W31" s="11">
        <f>'OddsRatio_working_3-way'!V31^2+4*'OddsRatio_working_3-way'!U31^3/27</f>
        <v>-2.9589083474297895E-3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0.1387195028269109</v>
      </c>
      <c r="Y31" s="11">
        <f>IF('OddsRatio_working_3-way'!W31&gt;=0,IF('OddsRatio_working_3-way'!V31+SQRT('OddsRatio_working_3-way'!W31)&gt;0,0,PI()),ACOS('OddsRatio_working_3-way'!V31/(2*'OddsRatio_working_3-way'!X31)))</f>
        <v>0.19734256681353735</v>
      </c>
      <c r="Z31" s="11">
        <f>'OddsRatio_working_3-way'!X31^(1/3)*COS('OddsRatio_working_3-way'!Y31/3)</f>
        <v>0.51654188183499017</v>
      </c>
      <c r="AA31" s="11">
        <f>'OddsRatio_working_3-way'!X31^(1/3)*COS(('OddsRatio_working_3-way'!Y31+2*PI())/3)</f>
        <v>-0.28773976038956711</v>
      </c>
      <c r="AB31" s="11">
        <f>'OddsRatio_working_3-way'!X31^(1/3)*COS(('OddsRatio_working_3-way'!Y31+4*PI())/3)</f>
        <v>-0.2288021214454232</v>
      </c>
      <c r="AC31" s="11">
        <f>'OddsRatio_working_3-way'!X31^(1/3)*SIN('OddsRatio_working_3-way'!Y31/3)</f>
        <v>3.4027661709802481E-2</v>
      </c>
      <c r="AD31" s="11">
        <f>'OddsRatio_working_3-way'!X31^(1/3)*SIN(('OddsRatio_working_3-way'!Y31+2*PI())/3)</f>
        <v>0.43032456093281996</v>
      </c>
      <c r="AE31" s="11">
        <f>'OddsRatio_working_3-way'!X31^(1/3)*SIN(('OddsRatio_working_3-way'!Y31+4*PI())/3)</f>
        <v>-0.46435222264262244</v>
      </c>
      <c r="AF31" s="11">
        <f>-'OddsRatio_working_3-way'!U31/(3*'OddsRatio_working_3-way'!X31^(1/3))*COS(('OddsRatio_working_3-way'!Y31)/3)</f>
        <v>0.51654188183499006</v>
      </c>
      <c r="AG31" s="11">
        <f>-'OddsRatio_working_3-way'!U31/(3*'OddsRatio_working_3-way'!X31^(1/3))*COS(('OddsRatio_working_3-way'!Y31+2*PI())/3)</f>
        <v>-0.28773976038956706</v>
      </c>
      <c r="AH31" s="11">
        <f>-'OddsRatio_working_3-way'!U31/(3*'OddsRatio_working_3-way'!X31^(1/3))*COS(('OddsRatio_working_3-way'!Y31+4*PI())/3)</f>
        <v>-0.22880212144542314</v>
      </c>
      <c r="AI31" s="11">
        <f>'OddsRatio_working_3-way'!U31/(3*'OddsRatio_working_3-way'!X31^(1/3))*SIN(('OddsRatio_working_3-way'!Y31)/3)</f>
        <v>-3.4027661709802474E-2</v>
      </c>
      <c r="AJ31" s="11">
        <f>'OddsRatio_working_3-way'!U31/(3*'OddsRatio_working_3-way'!X31^(1/3))*SIN(('OddsRatio_working_3-way'!Y31+2*PI())/3)</f>
        <v>-0.43032456093281984</v>
      </c>
      <c r="AK31" s="11">
        <f>'OddsRatio_working_3-way'!U31/(3*'OddsRatio_working_3-way'!X31^(1/3))*SIN(('OddsRatio_working_3-way'!Y31+4*PI())/3)</f>
        <v>0.46435222264262233</v>
      </c>
      <c r="AL31" s="11">
        <f>'OddsRatio_working_3-way'!Z31+'OddsRatio_working_3-way'!AF31</f>
        <v>1.0330837636699801</v>
      </c>
      <c r="AM31" s="11">
        <f>'OddsRatio_working_3-way'!AA31+'OddsRatio_working_3-way'!AG31</f>
        <v>-0.57547952077913411</v>
      </c>
      <c r="AN31" s="11">
        <f>'OddsRatio_working_3-way'!AB31+'OddsRatio_working_3-way'!AH31</f>
        <v>-0.45760424289084634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1.0330837636699801</v>
      </c>
      <c r="AS31" s="11">
        <f>IF(('OddsRatio_working_3-way'!X31=0),IF(Q31&gt;0,-Q31^(1/3),(-Q31)^(1/3)),'OddsRatio_working_3-way'!AM31-'OddsRatio_working_3-way'!R31/3)</f>
        <v>-0.57547952077913411</v>
      </c>
      <c r="AT31" s="11">
        <f>IF(('OddsRatio_working_3-way'!X31=0),IF(Q31&gt;0,-Q31^(1/3),(-Q31)^(1/3)),'OddsRatio_working_3-way'!AN31-'OddsRatio_working_3-way'!R31/3)</f>
        <v>-0.45760424289084634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2.96</v>
      </c>
      <c r="D32" s="9">
        <f t="shared" si="13"/>
        <v>0.37688609912691579</v>
      </c>
      <c r="E32" s="9">
        <f t="shared" si="14"/>
        <v>0.29257023165204415</v>
      </c>
      <c r="F32" s="9">
        <f t="shared" si="15"/>
        <v>0.33054366922104023</v>
      </c>
      <c r="G32" s="9">
        <f t="shared" si="16"/>
        <v>1.033325954307835</v>
      </c>
      <c r="H32" s="9">
        <f t="shared" si="17"/>
        <v>2.6533215268925363</v>
      </c>
      <c r="I32" s="9">
        <f t="shared" si="18"/>
        <v>3.4179827330803327</v>
      </c>
      <c r="J32" s="9">
        <f t="shared" si="19"/>
        <v>3.0253188704433569</v>
      </c>
      <c r="K32" s="11">
        <f t="shared" si="20"/>
        <v>0.38461538461538458</v>
      </c>
      <c r="L32" s="11">
        <f t="shared" si="21"/>
        <v>0.29940119760479045</v>
      </c>
      <c r="M32" s="11">
        <f t="shared" si="22"/>
        <v>0.33783783783783783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-0.28548308787829746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0.22953054390180136</v>
      </c>
      <c r="Q32" s="11">
        <f>2*'OddsRatio_working_3-way'!K32*'OddsRatio_working_3-way'!L32*'OddsRatio_working_3-way'!M32</f>
        <v>7.7806964034508944E-2</v>
      </c>
      <c r="R32" s="11">
        <f t="shared" si="23"/>
        <v>0</v>
      </c>
      <c r="S32" s="11">
        <f t="shared" si="24"/>
        <v>-0.80400750043607172</v>
      </c>
      <c r="T32" s="11">
        <f t="shared" si="25"/>
        <v>-0.27254491540205827</v>
      </c>
      <c r="U32" s="11">
        <f>'OddsRatio_working_3-way'!S32-'OddsRatio_working_3-way'!R32^2/3</f>
        <v>-0.80400750043607172</v>
      </c>
      <c r="V32" s="11">
        <f>'OddsRatio_working_3-way'!S32*'OddsRatio_working_3-way'!R32/3-2*'OddsRatio_working_3-way'!R32^3/27-'OddsRatio_working_3-way'!T32</f>
        <v>0.27254491540205827</v>
      </c>
      <c r="W32" s="11">
        <f>'OddsRatio_working_3-way'!V32^2+4*'OddsRatio_working_3-way'!U32^3/27</f>
        <v>-2.7167519538689455E-3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0.13874210145570814</v>
      </c>
      <c r="Y32" s="11">
        <f>IF('OddsRatio_working_3-way'!W32&gt;=0,IF('OddsRatio_working_3-way'!V32+SQRT('OddsRatio_working_3-way'!W32)&gt;0,0,PI()),ACOS('OddsRatio_working_3-way'!V32/(2*'OddsRatio_working_3-way'!X32)))</f>
        <v>0.18896194229429497</v>
      </c>
      <c r="Z32" s="11">
        <f>'OddsRatio_working_3-way'!X32^(1/3)*COS('OddsRatio_working_3-way'!Y32/3)</f>
        <v>0.51666297715391751</v>
      </c>
      <c r="AA32" s="11">
        <f>'OddsRatio_working_3-way'!X32^(1/3)*COS(('OddsRatio_working_3-way'!Y32+2*PI())/3)</f>
        <v>-0.28655206861805183</v>
      </c>
      <c r="AB32" s="11">
        <f>'OddsRatio_working_3-way'!X32^(1/3)*COS(('OddsRatio_working_3-way'!Y32+4*PI())/3)</f>
        <v>-0.23011090853586583</v>
      </c>
      <c r="AC32" s="11">
        <f>'OddsRatio_working_3-way'!X32^(1/3)*SIN('OddsRatio_working_3-way'!Y32/3)</f>
        <v>3.2586318966825026E-2</v>
      </c>
      <c r="AD32" s="11">
        <f>'OddsRatio_working_3-way'!X32^(1/3)*SIN(('OddsRatio_working_3-way'!Y32+2*PI())/3)</f>
        <v>0.43115010392677922</v>
      </c>
      <c r="AE32" s="11">
        <f>'OddsRatio_working_3-way'!X32^(1/3)*SIN(('OddsRatio_working_3-way'!Y32+4*PI())/3)</f>
        <v>-0.46373642289360401</v>
      </c>
      <c r="AF32" s="11">
        <f>-'OddsRatio_working_3-way'!U32/(3*'OddsRatio_working_3-way'!X32^(1/3))*COS(('OddsRatio_working_3-way'!Y32)/3)</f>
        <v>0.51666297715391762</v>
      </c>
      <c r="AG32" s="11">
        <f>-'OddsRatio_working_3-way'!U32/(3*'OddsRatio_working_3-way'!X32^(1/3))*COS(('OddsRatio_working_3-way'!Y32+2*PI())/3)</f>
        <v>-0.28655206861805188</v>
      </c>
      <c r="AH32" s="11">
        <f>-'OddsRatio_working_3-way'!U32/(3*'OddsRatio_working_3-way'!X32^(1/3))*COS(('OddsRatio_working_3-way'!Y32+4*PI())/3)</f>
        <v>-0.23011090853586588</v>
      </c>
      <c r="AI32" s="11">
        <f>'OddsRatio_working_3-way'!U32/(3*'OddsRatio_working_3-way'!X32^(1/3))*SIN(('OddsRatio_working_3-way'!Y32)/3)</f>
        <v>-3.2586318966825033E-2</v>
      </c>
      <c r="AJ32" s="11">
        <f>'OddsRatio_working_3-way'!U32/(3*'OddsRatio_working_3-way'!X32^(1/3))*SIN(('OddsRatio_working_3-way'!Y32+2*PI())/3)</f>
        <v>-0.43115010392677933</v>
      </c>
      <c r="AK32" s="11">
        <f>'OddsRatio_working_3-way'!U32/(3*'OddsRatio_working_3-way'!X32^(1/3))*SIN(('OddsRatio_working_3-way'!Y32+4*PI())/3)</f>
        <v>0.46373642289360412</v>
      </c>
      <c r="AL32" s="11">
        <f>'OddsRatio_working_3-way'!Z32+'OddsRatio_working_3-way'!AF32</f>
        <v>1.033325954307835</v>
      </c>
      <c r="AM32" s="11">
        <f>'OddsRatio_working_3-way'!AA32+'OddsRatio_working_3-way'!AG32</f>
        <v>-0.57310413723610365</v>
      </c>
      <c r="AN32" s="11">
        <f>'OddsRatio_working_3-way'!AB32+'OddsRatio_working_3-way'!AH32</f>
        <v>-0.46022181707173171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1.033325954307835</v>
      </c>
      <c r="AS32" s="11">
        <f>IF(('OddsRatio_working_3-way'!X32=0),IF(Q32&gt;0,-Q32^(1/3),(-Q32)^(1/3)),'OddsRatio_working_3-way'!AM32-'OddsRatio_working_3-way'!R32/3)</f>
        <v>-0.57310413723610365</v>
      </c>
      <c r="AT32" s="11">
        <f>IF(('OddsRatio_working_3-way'!X32=0),IF(Q32&gt;0,-Q32^(1/3),(-Q32)^(1/3)),'OddsRatio_working_3-way'!AN32-'OddsRatio_working_3-way'!R32/3)</f>
        <v>-0.46022181707173171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2.06</v>
      </c>
      <c r="B33" s="4">
        <f>IF('True_Odds_Calculator_3-way'!B34="","",'True_Odds_Calculator_3-way'!B34)</f>
        <v>3.76</v>
      </c>
      <c r="C33" s="4">
        <f>IF('True_Odds_Calculator_3-way'!C34="","",'True_Odds_Calculator_3-way'!C34)</f>
        <v>3.69</v>
      </c>
      <c r="D33" s="9">
        <f t="shared" si="13"/>
        <v>0.47669015003964615</v>
      </c>
      <c r="E33" s="9">
        <f t="shared" si="14"/>
        <v>0.25917348556864028</v>
      </c>
      <c r="F33" s="9">
        <f t="shared" si="15"/>
        <v>0.26413636439171356</v>
      </c>
      <c r="G33" s="9">
        <f t="shared" si="16"/>
        <v>1.0356591963508943</v>
      </c>
      <c r="H33" s="9">
        <f t="shared" si="17"/>
        <v>2.0977987481319476</v>
      </c>
      <c r="I33" s="9">
        <f t="shared" si="18"/>
        <v>3.8584193819284689</v>
      </c>
      <c r="J33" s="9">
        <f t="shared" si="19"/>
        <v>3.7859232381839045</v>
      </c>
      <c r="K33" s="11">
        <f t="shared" si="20"/>
        <v>0.4854368932038835</v>
      </c>
      <c r="L33" s="11">
        <f t="shared" si="21"/>
        <v>0.26595744680851063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-0.27535045335993535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0.22777159190720186</v>
      </c>
      <c r="Q33" s="11">
        <f>2*'OddsRatio_working_3-way'!K33*'OddsRatio_working_3-way'!L33*'OddsRatio_working_3-way'!M33</f>
        <v>6.9975911492227927E-2</v>
      </c>
      <c r="R33" s="11">
        <f t="shared" si="23"/>
        <v>0</v>
      </c>
      <c r="S33" s="11">
        <f t="shared" si="24"/>
        <v>-0.82720616264779168</v>
      </c>
      <c r="T33" s="11">
        <f t="shared" si="25"/>
        <v>-0.25413399774125711</v>
      </c>
      <c r="U33" s="11">
        <f>'OddsRatio_working_3-way'!S33-'OddsRatio_working_3-way'!R33^2/3</f>
        <v>-0.82720616264779168</v>
      </c>
      <c r="V33" s="11">
        <f>'OddsRatio_working_3-way'!S33*'OddsRatio_working_3-way'!R33/3-2*'OddsRatio_working_3-way'!R33^3/27-'OddsRatio_working_3-way'!T33</f>
        <v>0.25413399774125711</v>
      </c>
      <c r="W33" s="11">
        <f>'OddsRatio_working_3-way'!V33^2+4*'OddsRatio_working_3-way'!U33^3/27</f>
        <v>-1.9272561606776026E-2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0.14479006389832944</v>
      </c>
      <c r="Y33" s="11">
        <f>IF('OddsRatio_working_3-way'!W33&gt;=0,IF('OddsRatio_working_3-way'!V33+SQRT('OddsRatio_working_3-way'!W33)&gt;0,0,PI()),ACOS('OddsRatio_working_3-way'!V33/(2*'OddsRatio_working_3-way'!X33)))</f>
        <v>0.49997459234046793</v>
      </c>
      <c r="Z33" s="11">
        <f>'OddsRatio_working_3-way'!X33^(1/3)*COS('OddsRatio_working_3-way'!Y33/3)</f>
        <v>0.51782959817544716</v>
      </c>
      <c r="AA33" s="11">
        <f>'OddsRatio_working_3-way'!X33^(1/3)*COS(('OddsRatio_working_3-way'!Y33+2*PI())/3)</f>
        <v>-0.33435299300856952</v>
      </c>
      <c r="AB33" s="11">
        <f>'OddsRatio_working_3-way'!X33^(1/3)*COS(('OddsRatio_working_3-way'!Y33+4*PI())/3)</f>
        <v>-0.18347660516687747</v>
      </c>
      <c r="AC33" s="11">
        <f>'OddsRatio_working_3-way'!X33^(1/3)*SIN('OddsRatio_working_3-way'!Y33/3)</f>
        <v>8.7108523134759239E-2</v>
      </c>
      <c r="AD33" s="11">
        <f>'OddsRatio_working_3-way'!X33^(1/3)*SIN(('OddsRatio_working_3-way'!Y33+2*PI())/3)</f>
        <v>0.4048993252840456</v>
      </c>
      <c r="AE33" s="11">
        <f>'OddsRatio_working_3-way'!X33^(1/3)*SIN(('OddsRatio_working_3-way'!Y33+4*PI())/3)</f>
        <v>-0.49200784841880479</v>
      </c>
      <c r="AF33" s="11">
        <f>-'OddsRatio_working_3-way'!U33/(3*'OddsRatio_working_3-way'!X33^(1/3))*COS(('OddsRatio_working_3-way'!Y33)/3)</f>
        <v>0.51782959817544716</v>
      </c>
      <c r="AG33" s="11">
        <f>-'OddsRatio_working_3-way'!U33/(3*'OddsRatio_working_3-way'!X33^(1/3))*COS(('OddsRatio_working_3-way'!Y33+2*PI())/3)</f>
        <v>-0.33435299300856952</v>
      </c>
      <c r="AH33" s="11">
        <f>-'OddsRatio_working_3-way'!U33/(3*'OddsRatio_working_3-way'!X33^(1/3))*COS(('OddsRatio_working_3-way'!Y33+4*PI())/3)</f>
        <v>-0.18347660516687747</v>
      </c>
      <c r="AI33" s="11">
        <f>'OddsRatio_working_3-way'!U33/(3*'OddsRatio_working_3-way'!X33^(1/3))*SIN(('OddsRatio_working_3-way'!Y33)/3)</f>
        <v>-8.7108523134759239E-2</v>
      </c>
      <c r="AJ33" s="11">
        <f>'OddsRatio_working_3-way'!U33/(3*'OddsRatio_working_3-way'!X33^(1/3))*SIN(('OddsRatio_working_3-way'!Y33+2*PI())/3)</f>
        <v>-0.4048993252840456</v>
      </c>
      <c r="AK33" s="11">
        <f>'OddsRatio_working_3-way'!U33/(3*'OddsRatio_working_3-way'!X33^(1/3))*SIN(('OddsRatio_working_3-way'!Y33+4*PI())/3)</f>
        <v>0.49200784841880479</v>
      </c>
      <c r="AL33" s="11">
        <f>'OddsRatio_working_3-way'!Z33+'OddsRatio_working_3-way'!AF33</f>
        <v>1.0356591963508943</v>
      </c>
      <c r="AM33" s="11">
        <f>'OddsRatio_working_3-way'!AA33+'OddsRatio_working_3-way'!AG33</f>
        <v>-0.66870598601713904</v>
      </c>
      <c r="AN33" s="11">
        <f>'OddsRatio_working_3-way'!AB33+'OddsRatio_working_3-way'!AH33</f>
        <v>-0.36695321033375494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1.0356591963508943</v>
      </c>
      <c r="AS33" s="11">
        <f>IF(('OddsRatio_working_3-way'!X33=0),IF(Q33&gt;0,-Q33^(1/3),(-Q33)^(1/3)),'OddsRatio_working_3-way'!AM33-'OddsRatio_working_3-way'!R33/3)</f>
        <v>-0.66870598601713904</v>
      </c>
      <c r="AT33" s="11">
        <f>IF(('OddsRatio_working_3-way'!X33=0),IF(Q33&gt;0,-Q33^(1/3),(-Q33)^(1/3)),'OddsRatio_working_3-way'!AN33-'OddsRatio_working_3-way'!R33/3)</f>
        <v>-0.36695321033375494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4.24</v>
      </c>
      <c r="B34" s="4">
        <f>IF('True_Odds_Calculator_3-way'!B35="","",'True_Odds_Calculator_3-way'!B35)</f>
        <v>3.63</v>
      </c>
      <c r="C34" s="4">
        <f>IF('True_Odds_Calculator_3-way'!C35="","",'True_Odds_Calculator_3-way'!C35)</f>
        <v>1.95</v>
      </c>
      <c r="D34" s="9">
        <f t="shared" si="13"/>
        <v>0.22896864153294116</v>
      </c>
      <c r="E34" s="9">
        <f t="shared" si="14"/>
        <v>0.26785074221079691</v>
      </c>
      <c r="F34" s="9">
        <f t="shared" si="15"/>
        <v>0.50318061625626176</v>
      </c>
      <c r="G34" s="9">
        <f t="shared" si="16"/>
        <v>1.0393241620728313</v>
      </c>
      <c r="H34" s="9">
        <f t="shared" si="17"/>
        <v>4.3674102851159748</v>
      </c>
      <c r="I34" s="9">
        <f t="shared" si="18"/>
        <v>3.7334225462515467</v>
      </c>
      <c r="J34" s="9">
        <f t="shared" si="19"/>
        <v>1.987357953969189</v>
      </c>
      <c r="K34" s="11">
        <f t="shared" si="20"/>
        <v>0.23584905660377356</v>
      </c>
      <c r="L34" s="11">
        <f t="shared" si="21"/>
        <v>0.27548209366391185</v>
      </c>
      <c r="M34" s="11">
        <f t="shared" si="22"/>
        <v>0.51282051282051289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-0.26972255874485707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0.22723607629268011</v>
      </c>
      <c r="Q34" s="11">
        <f>2*'OddsRatio_working_3-way'!K34*'OddsRatio_working_3-way'!L34*'OddsRatio_working_3-way'!M34</f>
        <v>6.6638145540375393E-2</v>
      </c>
      <c r="R34" s="11">
        <f t="shared" si="23"/>
        <v>0</v>
      </c>
      <c r="S34" s="11">
        <f t="shared" si="24"/>
        <v>-0.84248079712024804</v>
      </c>
      <c r="T34" s="11">
        <f t="shared" si="25"/>
        <v>-0.24706181733731611</v>
      </c>
      <c r="U34" s="11">
        <f>'OddsRatio_working_3-way'!S34-'OddsRatio_working_3-way'!R34^2/3</f>
        <v>-0.84248079712024804</v>
      </c>
      <c r="V34" s="11">
        <f>'OddsRatio_working_3-way'!S34*'OddsRatio_working_3-way'!R34/3-2*'OddsRatio_working_3-way'!R34^3/27-'OddsRatio_working_3-way'!T34</f>
        <v>0.24706181733731611</v>
      </c>
      <c r="W34" s="11">
        <f>'OddsRatio_working_3-way'!V34^2+4*'OddsRatio_working_3-way'!U34^3/27</f>
        <v>-2.754873627839928E-2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0.14881891501453756</v>
      </c>
      <c r="Y34" s="11">
        <f>IF('OddsRatio_working_3-way'!W34&gt;=0,IF('OddsRatio_working_3-way'!V34+SQRT('OddsRatio_working_3-way'!W34)&gt;0,0,PI()),ACOS('OddsRatio_working_3-way'!V34/(2*'OddsRatio_working_3-way'!X34)))</f>
        <v>0.59155358751638032</v>
      </c>
      <c r="Z34" s="11">
        <f>'OddsRatio_working_3-way'!X34^(1/3)*COS('OddsRatio_working_3-way'!Y34/3)</f>
        <v>0.51966208103641554</v>
      </c>
      <c r="AA34" s="11">
        <f>'OddsRatio_working_3-way'!X34^(1/3)*COS(('OddsRatio_working_3-way'!Y34+2*PI())/3)</f>
        <v>-0.34974038613777275</v>
      </c>
      <c r="AB34" s="11">
        <f>'OddsRatio_working_3-way'!X34^(1/3)*COS(('OddsRatio_working_3-way'!Y34+4*PI())/3)</f>
        <v>-0.16992169489864314</v>
      </c>
      <c r="AC34" s="11">
        <f>'OddsRatio_working_3-way'!X34^(1/3)*SIN('OddsRatio_working_3-way'!Y34/3)</f>
        <v>0.10381836979223787</v>
      </c>
      <c r="AD34" s="11">
        <f>'OddsRatio_working_3-way'!X34^(1/3)*SIN(('OddsRatio_working_3-way'!Y34+2*PI())/3)</f>
        <v>0.3981313786649045</v>
      </c>
      <c r="AE34" s="11">
        <f>'OddsRatio_working_3-way'!X34^(1/3)*SIN(('OddsRatio_working_3-way'!Y34+4*PI())/3)</f>
        <v>-0.50194974845714224</v>
      </c>
      <c r="AF34" s="11">
        <f>-'OddsRatio_working_3-way'!U34/(3*'OddsRatio_working_3-way'!X34^(1/3))*COS(('OddsRatio_working_3-way'!Y34)/3)</f>
        <v>0.51966208103641565</v>
      </c>
      <c r="AG34" s="11">
        <f>-'OddsRatio_working_3-way'!U34/(3*'OddsRatio_working_3-way'!X34^(1/3))*COS(('OddsRatio_working_3-way'!Y34+2*PI())/3)</f>
        <v>-0.34974038613777286</v>
      </c>
      <c r="AH34" s="11">
        <f>-'OddsRatio_working_3-way'!U34/(3*'OddsRatio_working_3-way'!X34^(1/3))*COS(('OddsRatio_working_3-way'!Y34+4*PI())/3)</f>
        <v>-0.16992169489864317</v>
      </c>
      <c r="AI34" s="11">
        <f>'OddsRatio_working_3-way'!U34/(3*'OddsRatio_working_3-way'!X34^(1/3))*SIN(('OddsRatio_working_3-way'!Y34)/3)</f>
        <v>-0.10381836979223788</v>
      </c>
      <c r="AJ34" s="11">
        <f>'OddsRatio_working_3-way'!U34/(3*'OddsRatio_working_3-way'!X34^(1/3))*SIN(('OddsRatio_working_3-way'!Y34+2*PI())/3)</f>
        <v>-0.39813137866490461</v>
      </c>
      <c r="AK34" s="11">
        <f>'OddsRatio_working_3-way'!U34/(3*'OddsRatio_working_3-way'!X34^(1/3))*SIN(('OddsRatio_working_3-way'!Y34+4*PI())/3)</f>
        <v>0.50194974845714235</v>
      </c>
      <c r="AL34" s="11">
        <f>'OddsRatio_working_3-way'!Z34+'OddsRatio_working_3-way'!AF34</f>
        <v>1.0393241620728313</v>
      </c>
      <c r="AM34" s="11">
        <f>'OddsRatio_working_3-way'!AA34+'OddsRatio_working_3-way'!AG34</f>
        <v>-0.69948077227554561</v>
      </c>
      <c r="AN34" s="11">
        <f>'OddsRatio_working_3-way'!AB34+'OddsRatio_working_3-way'!AH34</f>
        <v>-0.33984338979728634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1.0393241620728313</v>
      </c>
      <c r="AS34" s="11">
        <f>IF(('OddsRatio_working_3-way'!X34=0),IF(Q34&gt;0,-Q34^(1/3),(-Q34)^(1/3)),'OddsRatio_working_3-way'!AM34-'OddsRatio_working_3-way'!R34/3)</f>
        <v>-0.69948077227554561</v>
      </c>
      <c r="AT34" s="11">
        <f>IF(('OddsRatio_working_3-way'!X34=0),IF(Q34&gt;0,-Q34^(1/3),(-Q34)^(1/3)),'OddsRatio_working_3-way'!AN34-'OddsRatio_working_3-way'!R34/3)</f>
        <v>-0.33984338979728634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1.34</v>
      </c>
      <c r="B35" s="4">
        <f>IF('True_Odds_Calculator_3-way'!B36="","",'True_Odds_Calculator_3-way'!B36)</f>
        <v>5.64</v>
      </c>
      <c r="C35" s="4">
        <f>IF('True_Odds_Calculator_3-way'!C36="","",'True_Odds_Calculator_3-way'!C36)</f>
        <v>9.7100000000000009</v>
      </c>
      <c r="D35" s="9">
        <f t="shared" si="13"/>
        <v>0.73426288757549696</v>
      </c>
      <c r="E35" s="9">
        <f t="shared" si="14"/>
        <v>0.16837829855449801</v>
      </c>
      <c r="F35" s="9">
        <f t="shared" si="15"/>
        <v>9.7358813870004904E-2</v>
      </c>
      <c r="G35" s="9">
        <f t="shared" si="16"/>
        <v>1.0644412997717345</v>
      </c>
      <c r="H35" s="9">
        <f t="shared" si="17"/>
        <v>1.3619100419223897</v>
      </c>
      <c r="I35" s="9">
        <f t="shared" si="18"/>
        <v>5.9390076309408473</v>
      </c>
      <c r="J35" s="9">
        <f t="shared" si="19"/>
        <v>10.271283721011809</v>
      </c>
      <c r="K35" s="11">
        <f t="shared" si="20"/>
        <v>0.74626865671641784</v>
      </c>
      <c r="L35" s="11">
        <f t="shared" si="21"/>
        <v>0.1773049645390071</v>
      </c>
      <c r="M35" s="11">
        <f t="shared" si="22"/>
        <v>0.10298661174047373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-0.1872457289772187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0.18655217459604709</v>
      </c>
      <c r="Q35" s="11">
        <f>2*'OddsRatio_working_3-way'!K35*'OddsRatio_working_3-way'!L35*'OddsRatio_working_3-way'!M35</f>
        <v>2.7253787377070429E-2</v>
      </c>
      <c r="R35" s="11">
        <f t="shared" si="23"/>
        <v>0</v>
      </c>
      <c r="S35" s="11">
        <f t="shared" si="24"/>
        <v>-0.99629602028863373</v>
      </c>
      <c r="T35" s="11">
        <f t="shared" si="25"/>
        <v>-0.14555091603924525</v>
      </c>
      <c r="U35" s="11">
        <f>'OddsRatio_working_3-way'!S35-'OddsRatio_working_3-way'!R35^2/3</f>
        <v>-0.99629602028863373</v>
      </c>
      <c r="V35" s="11">
        <f>'OddsRatio_working_3-way'!S35*'OddsRatio_working_3-way'!R35/3-2*'OddsRatio_working_3-way'!R35^3/27-'OddsRatio_working_3-way'!T35</f>
        <v>0.14555091603924525</v>
      </c>
      <c r="W35" s="11">
        <f>'OddsRatio_working_3-way'!V35^2+4*'OddsRatio_working_3-way'!U35^3/27</f>
        <v>-0.12532295579515659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0.19138183361739172</v>
      </c>
      <c r="Y35" s="11">
        <f>IF('OddsRatio_working_3-way'!W35&gt;=0,IF('OddsRatio_working_3-way'!V35+SQRT('OddsRatio_working_3-way'!W35)&gt;0,0,PI()),ACOS('OddsRatio_working_3-way'!V35/(2*'OddsRatio_working_3-way'!X35)))</f>
        <v>1.1807155280444928</v>
      </c>
      <c r="Z35" s="11">
        <f>'OddsRatio_working_3-way'!X35^(1/3)*COS('OddsRatio_working_3-way'!Y35/3)</f>
        <v>0.53222064988586726</v>
      </c>
      <c r="AA35" s="11">
        <f>'OddsRatio_working_3-way'!X35^(1/3)*COS(('OddsRatio_working_3-way'!Y35+2*PI())/3)</f>
        <v>-0.45749969232904852</v>
      </c>
      <c r="AB35" s="11">
        <f>'OddsRatio_working_3-way'!X35^(1/3)*COS(('OddsRatio_working_3-way'!Y35+4*PI())/3)</f>
        <v>-7.4720957556818859E-2</v>
      </c>
      <c r="AC35" s="11">
        <f>'OddsRatio_working_3-way'!X35^(1/3)*SIN('OddsRatio_working_3-way'!Y35/3)</f>
        <v>0.22099740556081138</v>
      </c>
      <c r="AD35" s="11">
        <f>'OddsRatio_working_3-way'!X35^(1/3)*SIN(('OddsRatio_working_3-way'!Y35+2*PI())/3)</f>
        <v>0.35041790043941895</v>
      </c>
      <c r="AE35" s="11">
        <f>'OddsRatio_working_3-way'!X35^(1/3)*SIN(('OddsRatio_working_3-way'!Y35+4*PI())/3)</f>
        <v>-0.57141530600023016</v>
      </c>
      <c r="AF35" s="11">
        <f>-'OddsRatio_working_3-way'!U35/(3*'OddsRatio_working_3-way'!X35^(1/3))*COS(('OddsRatio_working_3-way'!Y35)/3)</f>
        <v>0.53222064988586715</v>
      </c>
      <c r="AG35" s="11">
        <f>-'OddsRatio_working_3-way'!U35/(3*'OddsRatio_working_3-way'!X35^(1/3))*COS(('OddsRatio_working_3-way'!Y35+2*PI())/3)</f>
        <v>-0.45749969232904847</v>
      </c>
      <c r="AH35" s="11">
        <f>-'OddsRatio_working_3-way'!U35/(3*'OddsRatio_working_3-way'!X35^(1/3))*COS(('OddsRatio_working_3-way'!Y35+4*PI())/3)</f>
        <v>-7.4720957556818846E-2</v>
      </c>
      <c r="AI35" s="11">
        <f>'OddsRatio_working_3-way'!U35/(3*'OddsRatio_working_3-way'!X35^(1/3))*SIN(('OddsRatio_working_3-way'!Y35)/3)</f>
        <v>-0.22099740556081132</v>
      </c>
      <c r="AJ35" s="11">
        <f>'OddsRatio_working_3-way'!U35/(3*'OddsRatio_working_3-way'!X35^(1/3))*SIN(('OddsRatio_working_3-way'!Y35+2*PI())/3)</f>
        <v>-0.35041790043941889</v>
      </c>
      <c r="AK35" s="11">
        <f>'OddsRatio_working_3-way'!U35/(3*'OddsRatio_working_3-way'!X35^(1/3))*SIN(('OddsRatio_working_3-way'!Y35+4*PI())/3)</f>
        <v>0.57141530600023005</v>
      </c>
      <c r="AL35" s="11">
        <f>'OddsRatio_working_3-way'!Z35+'OddsRatio_working_3-way'!AF35</f>
        <v>1.0644412997717345</v>
      </c>
      <c r="AM35" s="11">
        <f>'OddsRatio_working_3-way'!AA35+'OddsRatio_working_3-way'!AG35</f>
        <v>-0.91499938465809705</v>
      </c>
      <c r="AN35" s="11">
        <f>'OddsRatio_working_3-way'!AB35+'OddsRatio_working_3-way'!AH35</f>
        <v>-0.14944191511363769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1.0644412997717345</v>
      </c>
      <c r="AS35" s="11">
        <f>IF(('OddsRatio_working_3-way'!X35=0),IF(Q35&gt;0,-Q35^(1/3),(-Q35)^(1/3)),'OddsRatio_working_3-way'!AM35-'OddsRatio_working_3-way'!R35/3)</f>
        <v>-0.91499938465809705</v>
      </c>
      <c r="AT35" s="11">
        <f>IF(('OddsRatio_working_3-way'!X35=0),IF(Q35&gt;0,-Q35^(1/3),(-Q35)^(1/3)),'OddsRatio_working_3-way'!AN35-'OddsRatio_working_3-way'!R35/3)</f>
        <v>-0.14944191511363769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4.46</v>
      </c>
      <c r="C36" s="4">
        <f>IF('True_Odds_Calculator_3-way'!C37="","",'True_Odds_Calculator_3-way'!C37)</f>
        <v>5.69</v>
      </c>
      <c r="D36" s="9">
        <f t="shared" si="13"/>
        <v>0.61430720346485357</v>
      </c>
      <c r="E36" s="9">
        <f t="shared" si="14"/>
        <v>0.21642202333497734</v>
      </c>
      <c r="F36" s="9">
        <f t="shared" si="15"/>
        <v>0.16927077320016912</v>
      </c>
      <c r="G36" s="9">
        <f t="shared" si="16"/>
        <v>1.0464167177804473</v>
      </c>
      <c r="H36" s="9">
        <f t="shared" si="17"/>
        <v>1.6278500306682682</v>
      </c>
      <c r="I36" s="9">
        <f t="shared" si="18"/>
        <v>4.6206018435203475</v>
      </c>
      <c r="J36" s="9">
        <f t="shared" si="19"/>
        <v>5.9076944063902985</v>
      </c>
      <c r="K36" s="11">
        <f t="shared" si="20"/>
        <v>0.625</v>
      </c>
      <c r="L36" s="11">
        <f t="shared" si="21"/>
        <v>0.22421524663677131</v>
      </c>
      <c r="M36" s="11">
        <f t="shared" si="22"/>
        <v>0.17574692442882248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-0.23979111335282566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0.2154968594103415</v>
      </c>
      <c r="Q36" s="11">
        <f>2*'OddsRatio_working_3-way'!K36*'OddsRatio_working_3-way'!L36*'OddsRatio_working_3-way'!M36</f>
        <v>4.9256425008078052E-2</v>
      </c>
      <c r="R36" s="11">
        <f t="shared" si="23"/>
        <v>0</v>
      </c>
      <c r="S36" s="11">
        <f t="shared" si="24"/>
        <v>-0.89868576194173677</v>
      </c>
      <c r="T36" s="11">
        <f t="shared" si="25"/>
        <v>-0.20541388844382552</v>
      </c>
      <c r="U36" s="11">
        <f>'OddsRatio_working_3-way'!S36-'OddsRatio_working_3-way'!R36^2/3</f>
        <v>-0.89868576194173677</v>
      </c>
      <c r="V36" s="11">
        <f>'OddsRatio_working_3-way'!S36*'OddsRatio_working_3-way'!R36/3-2*'OddsRatio_working_3-way'!R36^3/27-'OddsRatio_working_3-way'!T36</f>
        <v>0.20541388844382552</v>
      </c>
      <c r="W36" s="11">
        <f>'OddsRatio_working_3-way'!V36^2+4*'OddsRatio_working_3-way'!U36^3/27</f>
        <v>-6.533269928578897E-2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0.16395697976252899</v>
      </c>
      <c r="Y36" s="11">
        <f>IF('OddsRatio_working_3-way'!W36&gt;=0,IF('OddsRatio_working_3-way'!V36+SQRT('OddsRatio_working_3-way'!W36)&gt;0,0,PI()),ACOS('OddsRatio_working_3-way'!V36/(2*'OddsRatio_working_3-way'!X36)))</f>
        <v>0.89383648442479435</v>
      </c>
      <c r="Z36" s="11">
        <f>'OddsRatio_working_3-way'!X36^(1/3)*COS('OddsRatio_working_3-way'!Y36/3)</f>
        <v>0.52320835889022366</v>
      </c>
      <c r="AA36" s="11">
        <f>'OddsRatio_working_3-way'!X36^(1/3)*COS(('OddsRatio_working_3-way'!Y36+2*PI())/3)</f>
        <v>-0.40074870997356377</v>
      </c>
      <c r="AB36" s="11">
        <f>'OddsRatio_working_3-way'!X36^(1/3)*COS(('OddsRatio_working_3-way'!Y36+4*PI())/3)</f>
        <v>-0.12245964891666006</v>
      </c>
      <c r="AC36" s="11">
        <f>'OddsRatio_working_3-way'!X36^(1/3)*SIN('OddsRatio_working_3-way'!Y36/3)</f>
        <v>0.16067026431373169</v>
      </c>
      <c r="AD36" s="11">
        <f>'OddsRatio_working_3-way'!X36^(1/3)*SIN(('OddsRatio_working_3-way'!Y36+2*PI())/3)</f>
        <v>0.3727765981144337</v>
      </c>
      <c r="AE36" s="11">
        <f>'OddsRatio_working_3-way'!X36^(1/3)*SIN(('OddsRatio_working_3-way'!Y36+4*PI())/3)</f>
        <v>-0.5334468624281653</v>
      </c>
      <c r="AF36" s="11">
        <f>-'OddsRatio_working_3-way'!U36/(3*'OddsRatio_working_3-way'!X36^(1/3))*COS(('OddsRatio_working_3-way'!Y36)/3)</f>
        <v>0.52320835889022366</v>
      </c>
      <c r="AG36" s="11">
        <f>-'OddsRatio_working_3-way'!U36/(3*'OddsRatio_working_3-way'!X36^(1/3))*COS(('OddsRatio_working_3-way'!Y36+2*PI())/3)</f>
        <v>-0.40074870997356377</v>
      </c>
      <c r="AH36" s="11">
        <f>-'OddsRatio_working_3-way'!U36/(3*'OddsRatio_working_3-way'!X36^(1/3))*COS(('OddsRatio_working_3-way'!Y36+4*PI())/3)</f>
        <v>-0.12245964891666006</v>
      </c>
      <c r="AI36" s="11">
        <f>'OddsRatio_working_3-way'!U36/(3*'OddsRatio_working_3-way'!X36^(1/3))*SIN(('OddsRatio_working_3-way'!Y36)/3)</f>
        <v>-0.16067026431373169</v>
      </c>
      <c r="AJ36" s="11">
        <f>'OddsRatio_working_3-way'!U36/(3*'OddsRatio_working_3-way'!X36^(1/3))*SIN(('OddsRatio_working_3-way'!Y36+2*PI())/3)</f>
        <v>-0.3727765981144337</v>
      </c>
      <c r="AK36" s="11">
        <f>'OddsRatio_working_3-way'!U36/(3*'OddsRatio_working_3-way'!X36^(1/3))*SIN(('OddsRatio_working_3-way'!Y36+4*PI())/3)</f>
        <v>0.5334468624281653</v>
      </c>
      <c r="AL36" s="11">
        <f>'OddsRatio_working_3-way'!Z36+'OddsRatio_working_3-way'!AF36</f>
        <v>1.0464167177804473</v>
      </c>
      <c r="AM36" s="11">
        <f>'OddsRatio_working_3-way'!AA36+'OddsRatio_working_3-way'!AG36</f>
        <v>-0.80149741994712753</v>
      </c>
      <c r="AN36" s="11">
        <f>'OddsRatio_working_3-way'!AB36+'OddsRatio_working_3-way'!AH36</f>
        <v>-0.24491929783332012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1.0464167177804473</v>
      </c>
      <c r="AS36" s="11">
        <f>IF(('OddsRatio_working_3-way'!X36=0),IF(Q36&gt;0,-Q36^(1/3),(-Q36)^(1/3)),'OddsRatio_working_3-way'!AM36-'OddsRatio_working_3-way'!R36/3)</f>
        <v>-0.80149741994712753</v>
      </c>
      <c r="AT36" s="11">
        <f>IF(('OddsRatio_working_3-way'!X36=0),IF(Q36&gt;0,-Q36^(1/3),(-Q36)^(1/3)),'OddsRatio_working_3-way'!AN36-'OddsRatio_working_3-way'!R36/3)</f>
        <v>-0.24491929783332012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3.01</v>
      </c>
      <c r="B37" s="4">
        <f>IF('True_Odds_Calculator_3-way'!B38="","",'True_Odds_Calculator_3-way'!B38)</f>
        <v>3.48</v>
      </c>
      <c r="C37" s="4">
        <f>IF('True_Odds_Calculator_3-way'!C38="","",'True_Odds_Calculator_3-way'!C38)</f>
        <v>2.48</v>
      </c>
      <c r="D37" s="9">
        <f t="shared" si="13"/>
        <v>0.32464584501443583</v>
      </c>
      <c r="E37" s="9">
        <f t="shared" si="14"/>
        <v>0.2803701708312078</v>
      </c>
      <c r="F37" s="9">
        <f t="shared" si="15"/>
        <v>0.39498398415435632</v>
      </c>
      <c r="G37" s="9">
        <f t="shared" si="16"/>
        <v>1.0349650155469523</v>
      </c>
      <c r="H37" s="9">
        <f t="shared" si="17"/>
        <v>3.0802796812493738</v>
      </c>
      <c r="I37" s="9">
        <f t="shared" si="18"/>
        <v>3.5667132385564417</v>
      </c>
      <c r="J37" s="9">
        <f t="shared" si="19"/>
        <v>2.5317482230094894</v>
      </c>
      <c r="K37" s="11">
        <f t="shared" si="20"/>
        <v>0.33222591362126247</v>
      </c>
      <c r="L37" s="11">
        <f t="shared" si="21"/>
        <v>0.28735632183908044</v>
      </c>
      <c r="M37" s="11">
        <f t="shared" si="22"/>
        <v>0.40322580645161293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-0.28399587581624475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0.22981422695575371</v>
      </c>
      <c r="Q37" s="11">
        <f>2*'OddsRatio_working_3-way'!K37*'OddsRatio_working_3-way'!L37*'OddsRatio_working_3-way'!M37</f>
        <v>7.6989690772446814E-2</v>
      </c>
      <c r="R37" s="11">
        <f t="shared" si="23"/>
        <v>0</v>
      </c>
      <c r="S37" s="11">
        <f t="shared" si="24"/>
        <v>-0.80921677575505191</v>
      </c>
      <c r="T37" s="11">
        <f t="shared" si="25"/>
        <v>-0.27109439723787337</v>
      </c>
      <c r="U37" s="11">
        <f>'OddsRatio_working_3-way'!S37-'OddsRatio_working_3-way'!R37^2/3</f>
        <v>-0.80921677575505191</v>
      </c>
      <c r="V37" s="11">
        <f>'OddsRatio_working_3-way'!S37*'OddsRatio_working_3-way'!R37/3-2*'OddsRatio_working_3-way'!R37^3/27-'OddsRatio_working_3-way'!T37</f>
        <v>0.27109439723787337</v>
      </c>
      <c r="W37" s="11">
        <f>'OddsRatio_working_3-way'!V37^2+4*'OddsRatio_working_3-way'!U37^3/27</f>
        <v>-5.0116603637062329E-3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0.14009267698337421</v>
      </c>
      <c r="Y37" s="11">
        <f>IF('OddsRatio_working_3-way'!W37&gt;=0,IF('OddsRatio_working_3-way'!V37+SQRT('OddsRatio_working_3-way'!W37)&gt;0,0,PI()),ACOS('OddsRatio_working_3-way'!V37/(2*'OddsRatio_working_3-way'!X37)))</f>
        <v>0.25543381775929319</v>
      </c>
      <c r="Z37" s="11">
        <f>'OddsRatio_working_3-way'!X37^(1/3)*COS('OddsRatio_working_3-way'!Y37/3)</f>
        <v>0.51748250777347615</v>
      </c>
      <c r="AA37" s="11">
        <f>'OddsRatio_working_3-way'!X37^(1/3)*COS(('OddsRatio_working_3-way'!Y37+2*PI())/3)</f>
        <v>-0.29699154212249773</v>
      </c>
      <c r="AB37" s="11">
        <f>'OddsRatio_working_3-way'!X37^(1/3)*COS(('OddsRatio_working_3-way'!Y37+4*PI())/3)</f>
        <v>-0.22049096565097848</v>
      </c>
      <c r="AC37" s="11">
        <f>'OddsRatio_working_3-way'!X37^(1/3)*SIN('OddsRatio_working_3-way'!Y37/3)</f>
        <v>4.4167628418993209E-2</v>
      </c>
      <c r="AD37" s="11">
        <f>'OddsRatio_working_3-way'!X37^(1/3)*SIN(('OddsRatio_working_3-way'!Y37+2*PI())/3)</f>
        <v>0.42606918353641193</v>
      </c>
      <c r="AE37" s="11">
        <f>'OddsRatio_working_3-way'!X37^(1/3)*SIN(('OddsRatio_working_3-way'!Y37+4*PI())/3)</f>
        <v>-0.47023681195540512</v>
      </c>
      <c r="AF37" s="11">
        <f>-'OddsRatio_working_3-way'!U37/(3*'OddsRatio_working_3-way'!X37^(1/3))*COS(('OddsRatio_working_3-way'!Y37)/3)</f>
        <v>0.51748250777347615</v>
      </c>
      <c r="AG37" s="11">
        <f>-'OddsRatio_working_3-way'!U37/(3*'OddsRatio_working_3-way'!X37^(1/3))*COS(('OddsRatio_working_3-way'!Y37+2*PI())/3)</f>
        <v>-0.29699154212249773</v>
      </c>
      <c r="AH37" s="11">
        <f>-'OddsRatio_working_3-way'!U37/(3*'OddsRatio_working_3-way'!X37^(1/3))*COS(('OddsRatio_working_3-way'!Y37+4*PI())/3)</f>
        <v>-0.22049096565097848</v>
      </c>
      <c r="AI37" s="11">
        <f>'OddsRatio_working_3-way'!U37/(3*'OddsRatio_working_3-way'!X37^(1/3))*SIN(('OddsRatio_working_3-way'!Y37)/3)</f>
        <v>-4.4167628418993209E-2</v>
      </c>
      <c r="AJ37" s="11">
        <f>'OddsRatio_working_3-way'!U37/(3*'OddsRatio_working_3-way'!X37^(1/3))*SIN(('OddsRatio_working_3-way'!Y37+2*PI())/3)</f>
        <v>-0.42606918353641193</v>
      </c>
      <c r="AK37" s="11">
        <f>'OddsRatio_working_3-way'!U37/(3*'OddsRatio_working_3-way'!X37^(1/3))*SIN(('OddsRatio_working_3-way'!Y37+4*PI())/3)</f>
        <v>0.47023681195540512</v>
      </c>
      <c r="AL37" s="11">
        <f>'OddsRatio_working_3-way'!Z37+'OddsRatio_working_3-way'!AF37</f>
        <v>1.0349650155469523</v>
      </c>
      <c r="AM37" s="11">
        <f>'OddsRatio_working_3-way'!AA37+'OddsRatio_working_3-way'!AG37</f>
        <v>-0.59398308424499546</v>
      </c>
      <c r="AN37" s="11">
        <f>'OddsRatio_working_3-way'!AB37+'OddsRatio_working_3-way'!AH37</f>
        <v>-0.44098193130195695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1.0349650155469523</v>
      </c>
      <c r="AS37" s="11">
        <f>IF(('OddsRatio_working_3-way'!X37=0),IF(Q37&gt;0,-Q37^(1/3),(-Q37)^(1/3)),'OddsRatio_working_3-way'!AM37-'OddsRatio_working_3-way'!R37/3)</f>
        <v>-0.59398308424499546</v>
      </c>
      <c r="AT37" s="11">
        <f>IF(('OddsRatio_working_3-way'!X37=0),IF(Q37&gt;0,-Q37^(1/3),(-Q37)^(1/3)),'OddsRatio_working_3-way'!AN37-'OddsRatio_working_3-way'!R37/3)</f>
        <v>-0.44098193130195695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4.78</v>
      </c>
      <c r="B38" s="4">
        <f>IF('True_Odds_Calculator_3-way'!B39="","",'True_Odds_Calculator_3-way'!B39)</f>
        <v>4.03</v>
      </c>
      <c r="C38" s="4">
        <f>IF('True_Odds_Calculator_3-way'!C39="","",'True_Odds_Calculator_3-way'!C39)</f>
        <v>1.76</v>
      </c>
      <c r="D38" s="9">
        <f t="shared" si="13"/>
        <v>0.20218386629476343</v>
      </c>
      <c r="E38" s="9">
        <f t="shared" si="14"/>
        <v>0.24020804336697346</v>
      </c>
      <c r="F38" s="9">
        <f t="shared" si="15"/>
        <v>0.5576080903382632</v>
      </c>
      <c r="G38" s="9">
        <f t="shared" si="16"/>
        <v>1.043913508541191</v>
      </c>
      <c r="H38" s="9">
        <f t="shared" si="17"/>
        <v>4.9459930622857025</v>
      </c>
      <c r="I38" s="9">
        <f t="shared" si="18"/>
        <v>4.163057930879809</v>
      </c>
      <c r="J38" s="9">
        <f t="shared" si="19"/>
        <v>1.7933742664913048</v>
      </c>
      <c r="K38" s="11">
        <f t="shared" si="20"/>
        <v>0.20920502092050208</v>
      </c>
      <c r="L38" s="11">
        <f t="shared" si="21"/>
        <v>0.24813895781637715</v>
      </c>
      <c r="M38" s="11">
        <f t="shared" si="22"/>
        <v>0.56818181818181823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-0.25674524557639689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0.22328022901649575</v>
      </c>
      <c r="Q38" s="11">
        <f>2*'OddsRatio_working_3-way'!K38*'OddsRatio_working_3-way'!L38*'OddsRatio_working_3-way'!M38</f>
        <v>5.8990813478598601E-2</v>
      </c>
      <c r="R38" s="11">
        <f t="shared" si="23"/>
        <v>0</v>
      </c>
      <c r="S38" s="11">
        <f t="shared" si="24"/>
        <v>-0.86965672339999256</v>
      </c>
      <c r="T38" s="11">
        <f t="shared" si="25"/>
        <v>-0.22976399561426483</v>
      </c>
      <c r="U38" s="11">
        <f>'OddsRatio_working_3-way'!S38-'OddsRatio_working_3-way'!R38^2/3</f>
        <v>-0.86965672339999256</v>
      </c>
      <c r="V38" s="11">
        <f>'OddsRatio_working_3-way'!S38*'OddsRatio_working_3-way'!R38/3-2*'OddsRatio_working_3-way'!R38^3/27-'OddsRatio_working_3-way'!T38</f>
        <v>0.22976399561426483</v>
      </c>
      <c r="W38" s="11">
        <f>'OddsRatio_working_3-way'!V38^2+4*'OddsRatio_working_3-way'!U38^3/27</f>
        <v>-4.464907362947812E-2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0.15607735847177676</v>
      </c>
      <c r="Y38" s="11">
        <f>IF('OddsRatio_working_3-way'!W38&gt;=0,IF('OddsRatio_working_3-way'!V38+SQRT('OddsRatio_working_3-way'!W38)&gt;0,0,PI()),ACOS('OddsRatio_working_3-way'!V38/(2*'OddsRatio_working_3-way'!X38)))</f>
        <v>0.74356791611384154</v>
      </c>
      <c r="Z38" s="11">
        <f>'OddsRatio_working_3-way'!X38^(1/3)*COS('OddsRatio_working_3-way'!Y38/3)</f>
        <v>0.52195675427059551</v>
      </c>
      <c r="AA38" s="11">
        <f>'OddsRatio_working_3-way'!X38^(1/3)*COS(('OddsRatio_working_3-way'!Y38+2*PI())/3)</f>
        <v>-0.3753682405563063</v>
      </c>
      <c r="AB38" s="11">
        <f>'OddsRatio_working_3-way'!X38^(1/3)*COS(('OddsRatio_working_3-way'!Y38+4*PI())/3)</f>
        <v>-0.14658851371428935</v>
      </c>
      <c r="AC38" s="11">
        <f>'OddsRatio_working_3-way'!X38^(1/3)*SIN('OddsRatio_working_3-way'!Y38/3)</f>
        <v>0.13208603687736761</v>
      </c>
      <c r="AD38" s="11">
        <f>'OddsRatio_working_3-way'!X38^(1/3)*SIN(('OddsRatio_working_3-way'!Y38+2*PI())/3)</f>
        <v>0.38598479043652373</v>
      </c>
      <c r="AE38" s="11">
        <f>'OddsRatio_working_3-way'!X38^(1/3)*SIN(('OddsRatio_working_3-way'!Y38+4*PI())/3)</f>
        <v>-0.51807082731389131</v>
      </c>
      <c r="AF38" s="11">
        <f>-'OddsRatio_working_3-way'!U38/(3*'OddsRatio_working_3-way'!X38^(1/3))*COS(('OddsRatio_working_3-way'!Y38)/3)</f>
        <v>0.52195675427059551</v>
      </c>
      <c r="AG38" s="11">
        <f>-'OddsRatio_working_3-way'!U38/(3*'OddsRatio_working_3-way'!X38^(1/3))*COS(('OddsRatio_working_3-way'!Y38+2*PI())/3)</f>
        <v>-0.3753682405563063</v>
      </c>
      <c r="AH38" s="11">
        <f>-'OddsRatio_working_3-way'!U38/(3*'OddsRatio_working_3-way'!X38^(1/3))*COS(('OddsRatio_working_3-way'!Y38+4*PI())/3)</f>
        <v>-0.14658851371428935</v>
      </c>
      <c r="AI38" s="11">
        <f>'OddsRatio_working_3-way'!U38/(3*'OddsRatio_working_3-way'!X38^(1/3))*SIN(('OddsRatio_working_3-way'!Y38)/3)</f>
        <v>-0.13208603687736761</v>
      </c>
      <c r="AJ38" s="11">
        <f>'OddsRatio_working_3-way'!U38/(3*'OddsRatio_working_3-way'!X38^(1/3))*SIN(('OddsRatio_working_3-way'!Y38+2*PI())/3)</f>
        <v>-0.38598479043652373</v>
      </c>
      <c r="AK38" s="11">
        <f>'OddsRatio_working_3-way'!U38/(3*'OddsRatio_working_3-way'!X38^(1/3))*SIN(('OddsRatio_working_3-way'!Y38+4*PI())/3)</f>
        <v>0.51807082731389131</v>
      </c>
      <c r="AL38" s="11">
        <f>'OddsRatio_working_3-way'!Z38+'OddsRatio_working_3-way'!AF38</f>
        <v>1.043913508541191</v>
      </c>
      <c r="AM38" s="11">
        <f>'OddsRatio_working_3-way'!AA38+'OddsRatio_working_3-way'!AG38</f>
        <v>-0.7507364811126126</v>
      </c>
      <c r="AN38" s="11">
        <f>'OddsRatio_working_3-way'!AB38+'OddsRatio_working_3-way'!AH38</f>
        <v>-0.29317702742857871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1.043913508541191</v>
      </c>
      <c r="AS38" s="11">
        <f>IF(('OddsRatio_working_3-way'!X38=0),IF(Q38&gt;0,-Q38^(1/3),(-Q38)^(1/3)),'OddsRatio_working_3-way'!AM38-'OddsRatio_working_3-way'!R38/3)</f>
        <v>-0.7507364811126126</v>
      </c>
      <c r="AT38" s="11">
        <f>IF(('OddsRatio_working_3-way'!X38=0),IF(Q38&gt;0,-Q38^(1/3),(-Q38)^(1/3)),'OddsRatio_working_3-way'!AN38-'OddsRatio_working_3-way'!R38/3)</f>
        <v>-0.29317702742857871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1.25</v>
      </c>
      <c r="B39" s="4">
        <f>IF('True_Odds_Calculator_3-way'!B40="","",'True_Odds_Calculator_3-way'!B40)</f>
        <v>6.5</v>
      </c>
      <c r="C39" s="4">
        <f>IF('True_Odds_Calculator_3-way'!C40="","",'True_Odds_Calculator_3-way'!C40)</f>
        <v>13.25</v>
      </c>
      <c r="D39" s="9">
        <f t="shared" si="13"/>
        <v>0.78656897079830446</v>
      </c>
      <c r="E39" s="9">
        <f t="shared" si="14"/>
        <v>0.14348076710902341</v>
      </c>
      <c r="F39" s="9">
        <f t="shared" si="15"/>
        <v>6.9950262092671994E-2</v>
      </c>
      <c r="G39" s="9">
        <f t="shared" si="16"/>
        <v>1.0853773140075957</v>
      </c>
      <c r="H39" s="9">
        <f t="shared" si="17"/>
        <v>1.2713443285018988</v>
      </c>
      <c r="I39" s="9">
        <f t="shared" si="18"/>
        <v>6.9695752270417755</v>
      </c>
      <c r="J39" s="9">
        <f t="shared" si="19"/>
        <v>14.295872096593047</v>
      </c>
      <c r="K39" s="11">
        <f t="shared" si="20"/>
        <v>0.8</v>
      </c>
      <c r="L39" s="11">
        <f t="shared" si="21"/>
        <v>0.15384615384615385</v>
      </c>
      <c r="M39" s="11">
        <f t="shared" si="22"/>
        <v>7.5471698113207544E-2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-0.15645863570391849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0.16719883889695208</v>
      </c>
      <c r="Q39" s="11">
        <f>2*'OddsRatio_working_3-way'!K39*'OddsRatio_working_3-way'!L39*'OddsRatio_working_3-way'!M39</f>
        <v>1.8577648766328014E-2</v>
      </c>
      <c r="R39" s="11">
        <f t="shared" si="23"/>
        <v>0</v>
      </c>
      <c r="S39" s="11">
        <f t="shared" si="24"/>
        <v>-1.068645640074213</v>
      </c>
      <c r="T39" s="11">
        <f t="shared" si="25"/>
        <v>-0.11873840445269035</v>
      </c>
      <c r="U39" s="11">
        <f>'OddsRatio_working_3-way'!S39-'OddsRatio_working_3-way'!R39^2/3</f>
        <v>-1.068645640074213</v>
      </c>
      <c r="V39" s="11">
        <f>'OddsRatio_working_3-way'!S39*'OddsRatio_working_3-way'!R39/3-2*'OddsRatio_working_3-way'!R39^3/27-'OddsRatio_working_3-way'!T39</f>
        <v>0.11873840445269035</v>
      </c>
      <c r="W39" s="11">
        <f>'OddsRatio_working_3-way'!V39^2+4*'OddsRatio_working_3-way'!U39^3/27</f>
        <v>-0.16670075657500785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0.21260266065302341</v>
      </c>
      <c r="Y39" s="11">
        <f>IF('OddsRatio_working_3-way'!W39&gt;=0,IF('OddsRatio_working_3-way'!V39+SQRT('OddsRatio_working_3-way'!W39)&gt;0,0,PI()),ACOS('OddsRatio_working_3-way'!V39/(2*'OddsRatio_working_3-way'!X39)))</f>
        <v>1.2877838232675711</v>
      </c>
      <c r="Z39" s="11">
        <f>'OddsRatio_working_3-way'!X39^(1/3)*COS('OddsRatio_working_3-way'!Y39/3)</f>
        <v>0.54268865700379787</v>
      </c>
      <c r="AA39" s="11">
        <f>'OddsRatio_working_3-way'!X39^(1/3)*COS(('OddsRatio_working_3-way'!Y39+2*PI())/3)</f>
        <v>-0.48646795851058466</v>
      </c>
      <c r="AB39" s="11">
        <f>'OddsRatio_working_3-way'!X39^(1/3)*COS(('OddsRatio_working_3-way'!Y39+4*PI())/3)</f>
        <v>-5.6220698493213164E-2</v>
      </c>
      <c r="AC39" s="11">
        <f>'OddsRatio_working_3-way'!X39^(1/3)*SIN('OddsRatio_working_3-way'!Y39/3)</f>
        <v>0.24840337138912838</v>
      </c>
      <c r="AD39" s="11">
        <f>'OddsRatio_working_3-way'!X39^(1/3)*SIN(('OddsRatio_working_3-way'!Y39+2*PI())/3)</f>
        <v>0.34578047761638475</v>
      </c>
      <c r="AE39" s="11">
        <f>'OddsRatio_working_3-way'!X39^(1/3)*SIN(('OddsRatio_working_3-way'!Y39+4*PI())/3)</f>
        <v>-0.59418384900551302</v>
      </c>
      <c r="AF39" s="11">
        <f>-'OddsRatio_working_3-way'!U39/(3*'OddsRatio_working_3-way'!X39^(1/3))*COS(('OddsRatio_working_3-way'!Y39)/3)</f>
        <v>0.54268865700379787</v>
      </c>
      <c r="AG39" s="11">
        <f>-'OddsRatio_working_3-way'!U39/(3*'OddsRatio_working_3-way'!X39^(1/3))*COS(('OddsRatio_working_3-way'!Y39+2*PI())/3)</f>
        <v>-0.48646795851058466</v>
      </c>
      <c r="AH39" s="11">
        <f>-'OddsRatio_working_3-way'!U39/(3*'OddsRatio_working_3-way'!X39^(1/3))*COS(('OddsRatio_working_3-way'!Y39+4*PI())/3)</f>
        <v>-5.6220698493213164E-2</v>
      </c>
      <c r="AI39" s="11">
        <f>'OddsRatio_working_3-way'!U39/(3*'OddsRatio_working_3-way'!X39^(1/3))*SIN(('OddsRatio_working_3-way'!Y39)/3)</f>
        <v>-0.24840337138912838</v>
      </c>
      <c r="AJ39" s="11">
        <f>'OddsRatio_working_3-way'!U39/(3*'OddsRatio_working_3-way'!X39^(1/3))*SIN(('OddsRatio_working_3-way'!Y39+2*PI())/3)</f>
        <v>-0.34578047761638475</v>
      </c>
      <c r="AK39" s="11">
        <f>'OddsRatio_working_3-way'!U39/(3*'OddsRatio_working_3-way'!X39^(1/3))*SIN(('OddsRatio_working_3-way'!Y39+4*PI())/3)</f>
        <v>0.59418384900551302</v>
      </c>
      <c r="AL39" s="11">
        <f>'OddsRatio_working_3-way'!Z39+'OddsRatio_working_3-way'!AF39</f>
        <v>1.0853773140075957</v>
      </c>
      <c r="AM39" s="11">
        <f>'OddsRatio_working_3-way'!AA39+'OddsRatio_working_3-way'!AG39</f>
        <v>-0.97293591702116933</v>
      </c>
      <c r="AN39" s="11">
        <f>'OddsRatio_working_3-way'!AB39+'OddsRatio_working_3-way'!AH39</f>
        <v>-0.11244139698642633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1.0853773140075957</v>
      </c>
      <c r="AS39" s="11">
        <f>IF(('OddsRatio_working_3-way'!X39=0),IF(Q39&gt;0,-Q39^(1/3),(-Q39)^(1/3)),'OddsRatio_working_3-way'!AM39-'OddsRatio_working_3-way'!R39/3)</f>
        <v>-0.97293591702116933</v>
      </c>
      <c r="AT39" s="11">
        <f>IF(('OddsRatio_working_3-way'!X39=0),IF(Q39&gt;0,-Q39^(1/3),(-Q39)^(1/3)),'OddsRatio_working_3-way'!AN39-'OddsRatio_working_3-way'!R39/3)</f>
        <v>-0.11244139698642633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6.2</v>
      </c>
      <c r="B40" s="4">
        <f>IF('True_Odds_Calculator_3-way'!B41="","",'True_Odds_Calculator_3-way'!B41)</f>
        <v>4.49</v>
      </c>
      <c r="C40" s="4">
        <f>IF('True_Odds_Calculator_3-way'!C41="","",'True_Odds_Calculator_3-way'!C41)</f>
        <v>1.54</v>
      </c>
      <c r="D40" s="9">
        <f t="shared" si="13"/>
        <v>0.15299164755060038</v>
      </c>
      <c r="E40" s="9">
        <f t="shared" si="14"/>
        <v>0.21205705147040799</v>
      </c>
      <c r="F40" s="9">
        <f t="shared" si="15"/>
        <v>0.63495130097899166</v>
      </c>
      <c r="G40" s="9">
        <f t="shared" si="16"/>
        <v>1.0646739494129025</v>
      </c>
      <c r="H40" s="9">
        <f t="shared" si="17"/>
        <v>6.5363045369470942</v>
      </c>
      <c r="I40" s="9">
        <f t="shared" si="18"/>
        <v>4.71571208345103</v>
      </c>
      <c r="J40" s="9">
        <f t="shared" si="19"/>
        <v>1.5749239326829674</v>
      </c>
      <c r="K40" s="11">
        <f t="shared" si="20"/>
        <v>0.16129032258064516</v>
      </c>
      <c r="L40" s="11">
        <f t="shared" si="21"/>
        <v>0.22271714922048996</v>
      </c>
      <c r="M40" s="11">
        <f t="shared" si="22"/>
        <v>0.64935064935064934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-0.22859344836498374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0.21529946452713894</v>
      </c>
      <c r="Q40" s="11">
        <f>2*'OddsRatio_working_3-way'!K40*'OddsRatio_working_3-way'!L40*'OddsRatio_working_3-way'!M40</f>
        <v>4.6652104989629233E-2</v>
      </c>
      <c r="R40" s="11">
        <f t="shared" si="23"/>
        <v>0</v>
      </c>
      <c r="S40" s="11">
        <f t="shared" si="24"/>
        <v>-0.94184442321978112</v>
      </c>
      <c r="T40" s="11">
        <f t="shared" si="25"/>
        <v>-0.20408329863917249</v>
      </c>
      <c r="U40" s="11">
        <f>'OddsRatio_working_3-way'!S40-'OddsRatio_working_3-way'!R40^2/3</f>
        <v>-0.94184442321978112</v>
      </c>
      <c r="V40" s="11">
        <f>'OddsRatio_working_3-way'!S40*'OddsRatio_working_3-way'!R40/3-2*'OddsRatio_working_3-way'!R40^3/27-'OddsRatio_working_3-way'!T40</f>
        <v>0.20408329863917249</v>
      </c>
      <c r="W40" s="11">
        <f>'OddsRatio_working_3-way'!V40^2+4*'OddsRatio_working_3-way'!U40^3/27</f>
        <v>-8.2125236356570944E-2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0.17590851964872012</v>
      </c>
      <c r="Y40" s="11">
        <f>IF('OddsRatio_working_3-way'!W40&gt;=0,IF('OddsRatio_working_3-way'!V40+SQRT('OddsRatio_working_3-way'!W40)&gt;0,0,PI()),ACOS('OddsRatio_working_3-way'!V40/(2*'OddsRatio_working_3-way'!X40)))</f>
        <v>0.95196499363595055</v>
      </c>
      <c r="Z40" s="11">
        <f>'OddsRatio_working_3-way'!X40^(1/3)*COS('OddsRatio_working_3-way'!Y40/3)</f>
        <v>0.53233697470645125</v>
      </c>
      <c r="AA40" s="11">
        <f>'OddsRatio_working_3-way'!X40^(1/3)*COS(('OddsRatio_working_3-way'!Y40+2*PI())/3)</f>
        <v>-0.41757560351766682</v>
      </c>
      <c r="AB40" s="11">
        <f>'OddsRatio_working_3-way'!X40^(1/3)*COS(('OddsRatio_working_3-way'!Y40+4*PI())/3)</f>
        <v>-0.11476137118878449</v>
      </c>
      <c r="AC40" s="11">
        <f>'OddsRatio_working_3-way'!X40^(1/3)*SIN('OddsRatio_working_3-way'!Y40/3)</f>
        <v>0.17482987854953011</v>
      </c>
      <c r="AD40" s="11">
        <f>'OddsRatio_working_3-way'!X40^(1/3)*SIN(('OddsRatio_working_3-way'!Y40+2*PI())/3)</f>
        <v>0.37360240419477581</v>
      </c>
      <c r="AE40" s="11">
        <f>'OddsRatio_working_3-way'!X40^(1/3)*SIN(('OddsRatio_working_3-way'!Y40+4*PI())/3)</f>
        <v>-0.548432282744306</v>
      </c>
      <c r="AF40" s="11">
        <f>-'OddsRatio_working_3-way'!U40/(3*'OddsRatio_working_3-way'!X40^(1/3))*COS(('OddsRatio_working_3-way'!Y40)/3)</f>
        <v>0.53233697470645125</v>
      </c>
      <c r="AG40" s="11">
        <f>-'OddsRatio_working_3-way'!U40/(3*'OddsRatio_working_3-way'!X40^(1/3))*COS(('OddsRatio_working_3-way'!Y40+2*PI())/3)</f>
        <v>-0.41757560351766682</v>
      </c>
      <c r="AH40" s="11">
        <f>-'OddsRatio_working_3-way'!U40/(3*'OddsRatio_working_3-way'!X40^(1/3))*COS(('OddsRatio_working_3-way'!Y40+4*PI())/3)</f>
        <v>-0.11476137118878449</v>
      </c>
      <c r="AI40" s="11">
        <f>'OddsRatio_working_3-way'!U40/(3*'OddsRatio_working_3-way'!X40^(1/3))*SIN(('OddsRatio_working_3-way'!Y40)/3)</f>
        <v>-0.17482987854953011</v>
      </c>
      <c r="AJ40" s="11">
        <f>'OddsRatio_working_3-way'!U40/(3*'OddsRatio_working_3-way'!X40^(1/3))*SIN(('OddsRatio_working_3-way'!Y40+2*PI())/3)</f>
        <v>-0.37360240419477581</v>
      </c>
      <c r="AK40" s="11">
        <f>'OddsRatio_working_3-way'!U40/(3*'OddsRatio_working_3-way'!X40^(1/3))*SIN(('OddsRatio_working_3-way'!Y40+4*PI())/3)</f>
        <v>0.548432282744306</v>
      </c>
      <c r="AL40" s="11">
        <f>'OddsRatio_working_3-way'!Z40+'OddsRatio_working_3-way'!AF40</f>
        <v>1.0646739494129025</v>
      </c>
      <c r="AM40" s="11">
        <f>'OddsRatio_working_3-way'!AA40+'OddsRatio_working_3-way'!AG40</f>
        <v>-0.83515120703533363</v>
      </c>
      <c r="AN40" s="11">
        <f>'OddsRatio_working_3-way'!AB40+'OddsRatio_working_3-way'!AH40</f>
        <v>-0.22952274237756898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1.0646739494129025</v>
      </c>
      <c r="AS40" s="11">
        <f>IF(('OddsRatio_working_3-way'!X40=0),IF(Q40&gt;0,-Q40^(1/3),(-Q40)^(1/3)),'OddsRatio_working_3-way'!AM40-'OddsRatio_working_3-way'!R40/3)</f>
        <v>-0.83515120703533363</v>
      </c>
      <c r="AT40" s="11">
        <f>IF(('OddsRatio_working_3-way'!X40=0),IF(Q40&gt;0,-Q40^(1/3),(-Q40)^(1/3)),'OddsRatio_working_3-way'!AN40-'OddsRatio_working_3-way'!R40/3)</f>
        <v>-0.22952274237756898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2.62</v>
      </c>
      <c r="B41" s="4">
        <f>IF('True_Odds_Calculator_3-way'!B42="","",'True_Odds_Calculator_3-way'!B42)</f>
        <v>3.29</v>
      </c>
      <c r="C41" s="4">
        <f>IF('True_Odds_Calculator_3-way'!C42="","",'True_Odds_Calculator_3-way'!C42)</f>
        <v>2.93</v>
      </c>
      <c r="D41" s="9">
        <f t="shared" si="13"/>
        <v>0.37221358203881189</v>
      </c>
      <c r="E41" s="9">
        <f t="shared" si="14"/>
        <v>0.29549201660185692</v>
      </c>
      <c r="F41" s="9">
        <f t="shared" si="15"/>
        <v>0.33229440135933114</v>
      </c>
      <c r="G41" s="9">
        <f t="shared" si="16"/>
        <v>1.0411293378932833</v>
      </c>
      <c r="H41" s="9">
        <f t="shared" si="17"/>
        <v>2.6866295273871197</v>
      </c>
      <c r="I41" s="9">
        <f t="shared" si="18"/>
        <v>3.3841861837756189</v>
      </c>
      <c r="J41" s="9">
        <f t="shared" si="19"/>
        <v>3.0093796221340372</v>
      </c>
      <c r="K41" s="11">
        <f t="shared" si="20"/>
        <v>0.38167938931297707</v>
      </c>
      <c r="L41" s="11">
        <f t="shared" si="21"/>
        <v>0.303951367781155</v>
      </c>
      <c r="M41" s="11">
        <f t="shared" si="22"/>
        <v>0.34129692832764502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-0.28349342853547677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0.23123205427428095</v>
      </c>
      <c r="Q41" s="11">
        <f>2*'OddsRatio_working_3-way'!K41*'OddsRatio_working_3-way'!L41*'OddsRatio_working_3-way'!M41</f>
        <v>7.918905968297292E-2</v>
      </c>
      <c r="R41" s="11">
        <f t="shared" si="23"/>
        <v>0</v>
      </c>
      <c r="S41" s="11">
        <f t="shared" si="24"/>
        <v>-0.81565225504105199</v>
      </c>
      <c r="T41" s="11">
        <f t="shared" si="25"/>
        <v>-0.27933296405515479</v>
      </c>
      <c r="U41" s="11">
        <f>'OddsRatio_working_3-way'!S41-'OddsRatio_working_3-way'!R41^2/3</f>
        <v>-0.81565225504105199</v>
      </c>
      <c r="V41" s="11">
        <f>'OddsRatio_working_3-way'!S41*'OddsRatio_working_3-way'!R41/3-2*'OddsRatio_working_3-way'!R41^3/27-'OddsRatio_working_3-way'!T41</f>
        <v>0.27933296405515479</v>
      </c>
      <c r="W41" s="11">
        <f>'OddsRatio_working_3-way'!V41^2+4*'OddsRatio_working_3-way'!U41^3/27</f>
        <v>-2.3648207897916523E-3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0.14176717320807208</v>
      </c>
      <c r="Y41" s="11">
        <f>IF('OddsRatio_working_3-way'!W41&gt;=0,IF('OddsRatio_working_3-way'!V41+SQRT('OddsRatio_working_3-way'!W41)&gt;0,0,PI()),ACOS('OddsRatio_working_3-way'!V41/(2*'OddsRatio_working_3-way'!X41)))</f>
        <v>0.172363777864037</v>
      </c>
      <c r="Z41" s="11">
        <f>'OddsRatio_working_3-way'!X41^(1/3)*COS('OddsRatio_working_3-way'!Y41/3)</f>
        <v>0.52056466894664166</v>
      </c>
      <c r="AA41" s="11">
        <f>'OddsRatio_working_3-way'!X41^(1/3)*COS(('OddsRatio_working_3-way'!Y41+2*PI())/3)</f>
        <v>-0.28621268047213133</v>
      </c>
      <c r="AB41" s="11">
        <f>'OddsRatio_working_3-way'!X41^(1/3)*COS(('OddsRatio_working_3-way'!Y41+4*PI())/3)</f>
        <v>-0.23435198847451041</v>
      </c>
      <c r="AC41" s="11">
        <f>'OddsRatio_working_3-way'!X41^(1/3)*SIN('OddsRatio_working_3-way'!Y41/3)</f>
        <v>2.9941784485186924E-2</v>
      </c>
      <c r="AD41" s="11">
        <f>'OddsRatio_working_3-way'!X41^(1/3)*SIN(('OddsRatio_working_3-way'!Y41+2*PI())/3)</f>
        <v>0.4358513353778346</v>
      </c>
      <c r="AE41" s="11">
        <f>'OddsRatio_working_3-way'!X41^(1/3)*SIN(('OddsRatio_working_3-way'!Y41+4*PI())/3)</f>
        <v>-0.46579311986302135</v>
      </c>
      <c r="AF41" s="11">
        <f>-'OddsRatio_working_3-way'!U41/(3*'OddsRatio_working_3-way'!X41^(1/3))*COS(('OddsRatio_working_3-way'!Y41)/3)</f>
        <v>0.52056466894664166</v>
      </c>
      <c r="AG41" s="11">
        <f>-'OddsRatio_working_3-way'!U41/(3*'OddsRatio_working_3-way'!X41^(1/3))*COS(('OddsRatio_working_3-way'!Y41+2*PI())/3)</f>
        <v>-0.28621268047213133</v>
      </c>
      <c r="AH41" s="11">
        <f>-'OddsRatio_working_3-way'!U41/(3*'OddsRatio_working_3-way'!X41^(1/3))*COS(('OddsRatio_working_3-way'!Y41+4*PI())/3)</f>
        <v>-0.23435198847451041</v>
      </c>
      <c r="AI41" s="11">
        <f>'OddsRatio_working_3-way'!U41/(3*'OddsRatio_working_3-way'!X41^(1/3))*SIN(('OddsRatio_working_3-way'!Y41)/3)</f>
        <v>-2.9941784485186924E-2</v>
      </c>
      <c r="AJ41" s="11">
        <f>'OddsRatio_working_3-way'!U41/(3*'OddsRatio_working_3-way'!X41^(1/3))*SIN(('OddsRatio_working_3-way'!Y41+2*PI())/3)</f>
        <v>-0.4358513353778346</v>
      </c>
      <c r="AK41" s="11">
        <f>'OddsRatio_working_3-way'!U41/(3*'OddsRatio_working_3-way'!X41^(1/3))*SIN(('OddsRatio_working_3-way'!Y41+4*PI())/3)</f>
        <v>0.46579311986302135</v>
      </c>
      <c r="AL41" s="11">
        <f>'OddsRatio_working_3-way'!Z41+'OddsRatio_working_3-way'!AF41</f>
        <v>1.0411293378932833</v>
      </c>
      <c r="AM41" s="11">
        <f>'OddsRatio_working_3-way'!AA41+'OddsRatio_working_3-way'!AG41</f>
        <v>-0.57242536094426266</v>
      </c>
      <c r="AN41" s="11">
        <f>'OddsRatio_working_3-way'!AB41+'OddsRatio_working_3-way'!AH41</f>
        <v>-0.46870397694902083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1.0411293378932833</v>
      </c>
      <c r="AS41" s="11">
        <f>IF(('OddsRatio_working_3-way'!X41=0),IF(Q41&gt;0,-Q41^(1/3),(-Q41)^(1/3)),'OddsRatio_working_3-way'!AM41-'OddsRatio_working_3-way'!R41/3)</f>
        <v>-0.57242536094426266</v>
      </c>
      <c r="AT41" s="11">
        <f>IF(('OddsRatio_working_3-way'!X41=0),IF(Q41&gt;0,-Q41^(1/3),(-Q41)^(1/3)),'OddsRatio_working_3-way'!AN41-'OddsRatio_working_3-way'!R41/3)</f>
        <v>-0.46870397694902083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2.02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3.55</v>
      </c>
      <c r="D42" s="9">
        <f t="shared" si="13"/>
        <v>0.48429907604823458</v>
      </c>
      <c r="E42" s="9">
        <f t="shared" si="14"/>
        <v>0.24263351812922471</v>
      </c>
      <c r="F42" s="9">
        <f t="shared" si="15"/>
        <v>0.27306740582254063</v>
      </c>
      <c r="G42" s="9">
        <f t="shared" si="16"/>
        <v>1.0439605734016038</v>
      </c>
      <c r="H42" s="9">
        <f t="shared" si="17"/>
        <v>2.0648397848696356</v>
      </c>
      <c r="I42" s="9">
        <f t="shared" si="18"/>
        <v>4.1214421144707956</v>
      </c>
      <c r="J42" s="9">
        <f t="shared" si="19"/>
        <v>3.6620994621740901</v>
      </c>
      <c r="K42" s="11">
        <f t="shared" si="20"/>
        <v>0.49504950495049505</v>
      </c>
      <c r="L42" s="11">
        <f t="shared" si="21"/>
        <v>0.25062656641604009</v>
      </c>
      <c r="M42" s="11">
        <f t="shared" si="22"/>
        <v>0.28169014084507044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-0.27180592675385296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0.22927210649689345</v>
      </c>
      <c r="Q42" s="11">
        <f>2*'OddsRatio_working_3-way'!K42*'OddsRatio_working_3-way'!L42*'OddsRatio_working_3-way'!M42</f>
        <v>6.9900032468565076E-2</v>
      </c>
      <c r="R42" s="11">
        <f t="shared" si="23"/>
        <v>0</v>
      </c>
      <c r="S42" s="11">
        <f t="shared" si="24"/>
        <v>-0.84351400734731563</v>
      </c>
      <c r="T42" s="11">
        <f t="shared" si="25"/>
        <v>-0.25716890467905962</v>
      </c>
      <c r="U42" s="11">
        <f>'OddsRatio_working_3-way'!S42-'OddsRatio_working_3-way'!R42^2/3</f>
        <v>-0.84351400734731563</v>
      </c>
      <c r="V42" s="11">
        <f>'OddsRatio_working_3-way'!S42*'OddsRatio_working_3-way'!R42/3-2*'OddsRatio_working_3-way'!R42^3/27-'OddsRatio_working_3-way'!T42</f>
        <v>0.25716890467905962</v>
      </c>
      <c r="W42" s="11">
        <f>'OddsRatio_working_3-way'!V42^2+4*'OddsRatio_working_3-way'!U42^3/27</f>
        <v>-2.2778763611161781E-2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0.14909276403047619</v>
      </c>
      <c r="Y42" s="11">
        <f>IF('OddsRatio_working_3-way'!W42&gt;=0,IF('OddsRatio_working_3-way'!V42+SQRT('OddsRatio_working_3-way'!W42)&gt;0,0,PI()),ACOS('OddsRatio_working_3-way'!V42/(2*'OddsRatio_working_3-way'!X42)))</f>
        <v>0.53071387663117497</v>
      </c>
      <c r="Z42" s="11">
        <f>'OddsRatio_working_3-way'!X42^(1/3)*COS('OddsRatio_working_3-way'!Y42/3)</f>
        <v>0.52198028670080188</v>
      </c>
      <c r="AA42" s="11">
        <f>'OddsRatio_working_3-way'!X42^(1/3)*COS(('OddsRatio_working_3-way'!Y42+2*PI())/3)</f>
        <v>-0.34180435657208896</v>
      </c>
      <c r="AB42" s="11">
        <f>'OddsRatio_working_3-way'!X42^(1/3)*COS(('OddsRatio_working_3-way'!Y42+4*PI())/3)</f>
        <v>-0.18017593012871277</v>
      </c>
      <c r="AC42" s="11">
        <f>'OddsRatio_working_3-way'!X42^(1/3)*SIN('OddsRatio_working_3-way'!Y42/3)</f>
        <v>9.331621551577883E-2</v>
      </c>
      <c r="AD42" s="11">
        <f>'OddsRatio_working_3-way'!X42^(1/3)*SIN(('OddsRatio_working_3-way'!Y42+2*PI())/3)</f>
        <v>0.40539008079968952</v>
      </c>
      <c r="AE42" s="11">
        <f>'OddsRatio_working_3-way'!X42^(1/3)*SIN(('OddsRatio_working_3-way'!Y42+4*PI())/3)</f>
        <v>-0.49870629631546848</v>
      </c>
      <c r="AF42" s="11">
        <f>-'OddsRatio_working_3-way'!U42/(3*'OddsRatio_working_3-way'!X42^(1/3))*COS(('OddsRatio_working_3-way'!Y42)/3)</f>
        <v>0.52198028670080177</v>
      </c>
      <c r="AG42" s="11">
        <f>-'OddsRatio_working_3-way'!U42/(3*'OddsRatio_working_3-way'!X42^(1/3))*COS(('OddsRatio_working_3-way'!Y42+2*PI())/3)</f>
        <v>-0.34180435657208891</v>
      </c>
      <c r="AH42" s="11">
        <f>-'OddsRatio_working_3-way'!U42/(3*'OddsRatio_working_3-way'!X42^(1/3))*COS(('OddsRatio_working_3-way'!Y42+4*PI())/3)</f>
        <v>-0.18017593012871272</v>
      </c>
      <c r="AI42" s="11">
        <f>'OddsRatio_working_3-way'!U42/(3*'OddsRatio_working_3-way'!X42^(1/3))*SIN(('OddsRatio_working_3-way'!Y42)/3)</f>
        <v>-9.3316215515778816E-2</v>
      </c>
      <c r="AJ42" s="11">
        <f>'OddsRatio_working_3-way'!U42/(3*'OddsRatio_working_3-way'!X42^(1/3))*SIN(('OddsRatio_working_3-way'!Y42+2*PI())/3)</f>
        <v>-0.40539008079968947</v>
      </c>
      <c r="AK42" s="11">
        <f>'OddsRatio_working_3-way'!U42/(3*'OddsRatio_working_3-way'!X42^(1/3))*SIN(('OddsRatio_working_3-way'!Y42+4*PI())/3)</f>
        <v>0.49870629631546837</v>
      </c>
      <c r="AL42" s="11">
        <f>'OddsRatio_working_3-way'!Z42+'OddsRatio_working_3-way'!AF42</f>
        <v>1.0439605734016038</v>
      </c>
      <c r="AM42" s="11">
        <f>'OddsRatio_working_3-way'!AA42+'OddsRatio_working_3-way'!AG42</f>
        <v>-0.68360871314417793</v>
      </c>
      <c r="AN42" s="11">
        <f>'OddsRatio_working_3-way'!AB42+'OddsRatio_working_3-way'!AH42</f>
        <v>-0.36035186025742549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1.0439605734016038</v>
      </c>
      <c r="AS42" s="11">
        <f>IF(('OddsRatio_working_3-way'!X42=0),IF(Q42&gt;0,-Q42^(1/3),(-Q42)^(1/3)),'OddsRatio_working_3-way'!AM42-'OddsRatio_working_3-way'!R42/3)</f>
        <v>-0.68360871314417793</v>
      </c>
      <c r="AT42" s="11">
        <f>IF(('OddsRatio_working_3-way'!X42=0),IF(Q42&gt;0,-Q42^(1/3),(-Q42)^(1/3)),'OddsRatio_working_3-way'!AN42-'OddsRatio_working_3-way'!R42/3)</f>
        <v>-0.36035186025742549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1.05</v>
      </c>
      <c r="B43" s="4">
        <f>IF('True_Odds_Calculator_3-way'!B44="","",'True_Odds_Calculator_3-way'!B44)</f>
        <v>17.93</v>
      </c>
      <c r="C43" s="4">
        <f>IF('True_Odds_Calculator_3-way'!C44="","",'True_Odds_Calculator_3-way'!C44)</f>
        <v>50.91</v>
      </c>
      <c r="D43" s="9">
        <f t="shared" si="13"/>
        <v>0.94016064900394936</v>
      </c>
      <c r="E43" s="9">
        <f t="shared" si="14"/>
        <v>4.434350883541302E-2</v>
      </c>
      <c r="F43" s="9">
        <f t="shared" si="15"/>
        <v>1.5495842160637671E-2</v>
      </c>
      <c r="G43" s="9">
        <f t="shared" si="16"/>
        <v>1.2729601278132014</v>
      </c>
      <c r="H43" s="9">
        <f t="shared" si="17"/>
        <v>1.0636480063906602</v>
      </c>
      <c r="I43" s="9">
        <f t="shared" si="18"/>
        <v>22.551214963877495</v>
      </c>
      <c r="J43" s="9">
        <f t="shared" si="19"/>
        <v>64.533439979156896</v>
      </c>
      <c r="K43" s="11">
        <f t="shared" si="20"/>
        <v>0.95238095238095233</v>
      </c>
      <c r="L43" s="11">
        <f t="shared" si="21"/>
        <v>5.5772448410485224E-2</v>
      </c>
      <c r="M43" s="11">
        <f t="shared" si="22"/>
        <v>1.9642506383814574E-2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-4.4080026470459388E-2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6.9789246647722999E-2</v>
      </c>
      <c r="Q43" s="11">
        <f>2*'OddsRatio_working_3-way'!K43*'OddsRatio_working_3-way'!L43*'OddsRatio_working_3-way'!M43</f>
        <v>2.0866869979884284E-3</v>
      </c>
      <c r="R43" s="11">
        <f t="shared" si="23"/>
        <v>0</v>
      </c>
      <c r="S43" s="11">
        <f t="shared" si="24"/>
        <v>-1.583239671929255</v>
      </c>
      <c r="T43" s="11">
        <f t="shared" si="25"/>
        <v>-4.7338605828352663E-2</v>
      </c>
      <c r="U43" s="11">
        <f>'OddsRatio_working_3-way'!S43-'OddsRatio_working_3-way'!R43^2/3</f>
        <v>-1.583239671929255</v>
      </c>
      <c r="V43" s="11">
        <f>'OddsRatio_working_3-way'!S43*'OddsRatio_working_3-way'!R43/3-2*'OddsRatio_working_3-way'!R43^3/27-'OddsRatio_working_3-way'!T43</f>
        <v>4.7338605828352663E-2</v>
      </c>
      <c r="W43" s="11">
        <f>'OddsRatio_working_3-way'!V43^2+4*'OddsRatio_working_3-way'!U43^3/27</f>
        <v>-0.58570340211114957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0.38338764511683271</v>
      </c>
      <c r="Y43" s="11">
        <f>IF('OddsRatio_working_3-way'!W43&gt;=0,IF('OddsRatio_working_3-way'!V43+SQRT('OddsRatio_working_3-way'!W43)&gt;0,0,PI()),ACOS('OddsRatio_working_3-way'!V43/(2*'OddsRatio_working_3-way'!X43)))</f>
        <v>1.509019780403289</v>
      </c>
      <c r="Z43" s="11">
        <f>'OddsRatio_working_3-way'!X43^(1/3)*COS('OddsRatio_working_3-way'!Y43/3)</f>
        <v>0.63648006390660072</v>
      </c>
      <c r="AA43" s="11">
        <f>'OddsRatio_working_3-way'!X43^(1/3)*COS(('OddsRatio_working_3-way'!Y43+2*PI())/3)</f>
        <v>-0.62152169010196057</v>
      </c>
      <c r="AB43" s="11">
        <f>'OddsRatio_working_3-way'!X43^(1/3)*COS(('OddsRatio_working_3-way'!Y43+4*PI())/3)</f>
        <v>-1.4958373804640455E-2</v>
      </c>
      <c r="AC43" s="11">
        <f>'OddsRatio_working_3-way'!X43^(1/3)*SIN('OddsRatio_working_3-way'!Y43/3)</f>
        <v>0.35019949394481015</v>
      </c>
      <c r="AD43" s="11">
        <f>'OddsRatio_working_3-way'!X43^(1/3)*SIN(('OddsRatio_working_3-way'!Y43+2*PI())/3)</f>
        <v>0.37610815737305436</v>
      </c>
      <c r="AE43" s="11">
        <f>'OddsRatio_working_3-way'!X43^(1/3)*SIN(('OddsRatio_working_3-way'!Y43+4*PI())/3)</f>
        <v>-0.72630765131786434</v>
      </c>
      <c r="AF43" s="11">
        <f>-'OddsRatio_working_3-way'!U43/(3*'OddsRatio_working_3-way'!X43^(1/3))*COS(('OddsRatio_working_3-way'!Y43)/3)</f>
        <v>0.63648006390660072</v>
      </c>
      <c r="AG43" s="11">
        <f>-'OddsRatio_working_3-way'!U43/(3*'OddsRatio_working_3-way'!X43^(1/3))*COS(('OddsRatio_working_3-way'!Y43+2*PI())/3)</f>
        <v>-0.62152169010196057</v>
      </c>
      <c r="AH43" s="11">
        <f>-'OddsRatio_working_3-way'!U43/(3*'OddsRatio_working_3-way'!X43^(1/3))*COS(('OddsRatio_working_3-way'!Y43+4*PI())/3)</f>
        <v>-1.4958373804640455E-2</v>
      </c>
      <c r="AI43" s="11">
        <f>'OddsRatio_working_3-way'!U43/(3*'OddsRatio_working_3-way'!X43^(1/3))*SIN(('OddsRatio_working_3-way'!Y43)/3)</f>
        <v>-0.35019949394481015</v>
      </c>
      <c r="AJ43" s="11">
        <f>'OddsRatio_working_3-way'!U43/(3*'OddsRatio_working_3-way'!X43^(1/3))*SIN(('OddsRatio_working_3-way'!Y43+2*PI())/3)</f>
        <v>-0.37610815737305436</v>
      </c>
      <c r="AK43" s="11">
        <f>'OddsRatio_working_3-way'!U43/(3*'OddsRatio_working_3-way'!X43^(1/3))*SIN(('OddsRatio_working_3-way'!Y43+4*PI())/3)</f>
        <v>0.72630765131786434</v>
      </c>
      <c r="AL43" s="11">
        <f>'OddsRatio_working_3-way'!Z43+'OddsRatio_working_3-way'!AF43</f>
        <v>1.2729601278132014</v>
      </c>
      <c r="AM43" s="11">
        <f>'OddsRatio_working_3-way'!AA43+'OddsRatio_working_3-way'!AG43</f>
        <v>-1.2430433802039211</v>
      </c>
      <c r="AN43" s="11">
        <f>'OddsRatio_working_3-way'!AB43+'OddsRatio_working_3-way'!AH43</f>
        <v>-2.9916747609280911E-2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1.2729601278132014</v>
      </c>
      <c r="AS43" s="11">
        <f>IF(('OddsRatio_working_3-way'!X43=0),IF(Q43&gt;0,-Q43^(1/3),(-Q43)^(1/3)),'OddsRatio_working_3-way'!AM43-'OddsRatio_working_3-way'!R43/3)</f>
        <v>-1.2430433802039211</v>
      </c>
      <c r="AT43" s="11">
        <f>IF(('OddsRatio_working_3-way'!X43=0),IF(Q43&gt;0,-Q43^(1/3),(-Q43)^(1/3)),'OddsRatio_working_3-way'!AN43-'OddsRatio_working_3-way'!R43/3)</f>
        <v>-2.9916747609280911E-2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1.83</v>
      </c>
      <c r="B44" s="4">
        <f>IF('True_Odds_Calculator_3-way'!B45="","",'True_Odds_Calculator_3-way'!B45)</f>
        <v>4</v>
      </c>
      <c r="C44" s="4">
        <f>IF('True_Odds_Calculator_3-way'!C45="","",'True_Odds_Calculator_3-way'!C45)</f>
        <v>4.33</v>
      </c>
      <c r="D44" s="9">
        <f t="shared" si="13"/>
        <v>0.53528076968788207</v>
      </c>
      <c r="E44" s="9">
        <f t="shared" si="14"/>
        <v>0.24166296560170397</v>
      </c>
      <c r="F44" s="9">
        <f t="shared" si="15"/>
        <v>0.22305626471041373</v>
      </c>
      <c r="G44" s="9">
        <f t="shared" si="16"/>
        <v>1.0459981356130321</v>
      </c>
      <c r="H44" s="9">
        <f t="shared" si="17"/>
        <v>1.868178452558817</v>
      </c>
      <c r="I44" s="9">
        <f t="shared" si="18"/>
        <v>4.1379944068390966</v>
      </c>
      <c r="J44" s="9">
        <f t="shared" si="19"/>
        <v>4.4831737915913976</v>
      </c>
      <c r="K44" s="11">
        <f t="shared" si="20"/>
        <v>0.54644808743169393</v>
      </c>
      <c r="L44" s="11">
        <f t="shared" si="21"/>
        <v>0.25</v>
      </c>
      <c r="M44" s="11">
        <f t="shared" si="22"/>
        <v>0.23094688221709006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-0.26160413432779306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0.22589886293365641</v>
      </c>
      <c r="Q44" s="11">
        <f>2*'OddsRatio_working_3-way'!K44*'OddsRatio_working_3-way'!L44*'OddsRatio_working_3-way'!M44</f>
        <v>6.3100241042920779E-2</v>
      </c>
      <c r="R44" s="11">
        <f t="shared" si="23"/>
        <v>0</v>
      </c>
      <c r="S44" s="11">
        <f t="shared" si="24"/>
        <v>-0.86351411652616494</v>
      </c>
      <c r="T44" s="11">
        <f t="shared" si="25"/>
        <v>-0.24120506048216897</v>
      </c>
      <c r="U44" s="11">
        <f>'OddsRatio_working_3-way'!S44-'OddsRatio_working_3-way'!R44^2/3</f>
        <v>-0.86351411652616494</v>
      </c>
      <c r="V44" s="11">
        <f>'OddsRatio_working_3-way'!S44*'OddsRatio_working_3-way'!R44/3-2*'OddsRatio_working_3-way'!R44^3/27-'OddsRatio_working_3-way'!T44</f>
        <v>0.24120506048216897</v>
      </c>
      <c r="W44" s="11">
        <f>'OddsRatio_working_3-way'!V44^2+4*'OddsRatio_working_3-way'!U44^3/27</f>
        <v>-3.7210492961160281E-2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0.1544266607190668</v>
      </c>
      <c r="Y44" s="11">
        <f>IF('OddsRatio_working_3-way'!W44&gt;=0,IF('OddsRatio_working_3-way'!V44+SQRT('OddsRatio_working_3-way'!W44)&gt;0,0,PI()),ACOS('OddsRatio_working_3-way'!V44/(2*'OddsRatio_working_3-way'!X44)))</f>
        <v>0.6745795534085034</v>
      </c>
      <c r="Z44" s="11">
        <f>'OddsRatio_working_3-way'!X44^(1/3)*COS('OddsRatio_working_3-way'!Y44/3)</f>
        <v>0.52299906780651606</v>
      </c>
      <c r="AA44" s="11">
        <f>'OddsRatio_working_3-way'!X44^(1/3)*COS(('OddsRatio_working_3-way'!Y44+2*PI())/3)</f>
        <v>-0.36509736417338329</v>
      </c>
      <c r="AB44" s="11">
        <f>'OddsRatio_working_3-way'!X44^(1/3)*COS(('OddsRatio_working_3-way'!Y44+4*PI())/3)</f>
        <v>-0.15790170363313283</v>
      </c>
      <c r="AC44" s="11">
        <f>'OddsRatio_working_3-way'!X44^(1/3)*SIN('OddsRatio_working_3-way'!Y44/3)</f>
        <v>0.11962447038783594</v>
      </c>
      <c r="AD44" s="11">
        <f>'OddsRatio_working_3-way'!X44^(1/3)*SIN(('OddsRatio_working_3-way'!Y44+2*PI())/3)</f>
        <v>0.39311824368210507</v>
      </c>
      <c r="AE44" s="11">
        <f>'OddsRatio_working_3-way'!X44^(1/3)*SIN(('OddsRatio_working_3-way'!Y44+4*PI())/3)</f>
        <v>-0.51274271406994099</v>
      </c>
      <c r="AF44" s="11">
        <f>-'OddsRatio_working_3-way'!U44/(3*'OddsRatio_working_3-way'!X44^(1/3))*COS(('OddsRatio_working_3-way'!Y44)/3)</f>
        <v>0.52299906780651606</v>
      </c>
      <c r="AG44" s="11">
        <f>-'OddsRatio_working_3-way'!U44/(3*'OddsRatio_working_3-way'!X44^(1/3))*COS(('OddsRatio_working_3-way'!Y44+2*PI())/3)</f>
        <v>-0.36509736417338329</v>
      </c>
      <c r="AH44" s="11">
        <f>-'OddsRatio_working_3-way'!U44/(3*'OddsRatio_working_3-way'!X44^(1/3))*COS(('OddsRatio_working_3-way'!Y44+4*PI())/3)</f>
        <v>-0.15790170363313283</v>
      </c>
      <c r="AI44" s="11">
        <f>'OddsRatio_working_3-way'!U44/(3*'OddsRatio_working_3-way'!X44^(1/3))*SIN(('OddsRatio_working_3-way'!Y44)/3)</f>
        <v>-0.11962447038783594</v>
      </c>
      <c r="AJ44" s="11">
        <f>'OddsRatio_working_3-way'!U44/(3*'OddsRatio_working_3-way'!X44^(1/3))*SIN(('OddsRatio_working_3-way'!Y44+2*PI())/3)</f>
        <v>-0.39311824368210507</v>
      </c>
      <c r="AK44" s="11">
        <f>'OddsRatio_working_3-way'!U44/(3*'OddsRatio_working_3-way'!X44^(1/3))*SIN(('OddsRatio_working_3-way'!Y44+4*PI())/3)</f>
        <v>0.51274271406994099</v>
      </c>
      <c r="AL44" s="11">
        <f>'OddsRatio_working_3-way'!Z44+'OddsRatio_working_3-way'!AF44</f>
        <v>1.0459981356130321</v>
      </c>
      <c r="AM44" s="11">
        <f>'OddsRatio_working_3-way'!AA44+'OddsRatio_working_3-way'!AG44</f>
        <v>-0.73019472834676658</v>
      </c>
      <c r="AN44" s="11">
        <f>'OddsRatio_working_3-way'!AB44+'OddsRatio_working_3-way'!AH44</f>
        <v>-0.31580340726626566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1.0459981356130321</v>
      </c>
      <c r="AS44" s="11">
        <f>IF(('OddsRatio_working_3-way'!X44=0),IF(Q44&gt;0,-Q44^(1/3),(-Q44)^(1/3)),'OddsRatio_working_3-way'!AM44-'OddsRatio_working_3-way'!R44/3)</f>
        <v>-0.73019472834676658</v>
      </c>
      <c r="AT44" s="11">
        <f>IF(('OddsRatio_working_3-way'!X44=0),IF(Q44&gt;0,-Q44^(1/3),(-Q44)^(1/3)),'OddsRatio_working_3-way'!AN44-'OddsRatio_working_3-way'!R44/3)</f>
        <v>-0.31580340726626566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2.71</v>
      </c>
      <c r="B45" s="4">
        <f>IF('True_Odds_Calculator_3-way'!B46="","",'True_Odds_Calculator_3-way'!B46)</f>
        <v>3.3</v>
      </c>
      <c r="C45" s="4">
        <f>IF('True_Odds_Calculator_3-way'!C46="","",'True_Odds_Calculator_3-way'!C46)</f>
        <v>2.81</v>
      </c>
      <c r="D45" s="9">
        <f t="shared" si="13"/>
        <v>0.35934281098734061</v>
      </c>
      <c r="E45" s="9">
        <f t="shared" si="14"/>
        <v>0.29429109882693794</v>
      </c>
      <c r="F45" s="9">
        <f t="shared" si="15"/>
        <v>0.3463660901857214</v>
      </c>
      <c r="G45" s="9">
        <f t="shared" si="16"/>
        <v>1.0426069910194662</v>
      </c>
      <c r="H45" s="9">
        <f t="shared" si="17"/>
        <v>2.782857954643287</v>
      </c>
      <c r="I45" s="9">
        <f t="shared" si="18"/>
        <v>3.3979960793447721</v>
      </c>
      <c r="J45" s="9">
        <f t="shared" si="19"/>
        <v>2.8871186537452331</v>
      </c>
      <c r="K45" s="11">
        <f t="shared" si="20"/>
        <v>0.36900369003690037</v>
      </c>
      <c r="L45" s="11">
        <f t="shared" si="21"/>
        <v>0.30303030303030304</v>
      </c>
      <c r="M45" s="11">
        <f t="shared" si="22"/>
        <v>0.35587188612099646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-0.28327808027352341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0.23159726906230566</v>
      </c>
      <c r="Q45" s="11">
        <f>2*'OddsRatio_working_3-way'!K45*'OddsRatio_working_3-way'!L45*'OddsRatio_working_3-way'!M45</f>
        <v>7.958669039941775E-2</v>
      </c>
      <c r="R45" s="11">
        <f t="shared" si="23"/>
        <v>0</v>
      </c>
      <c r="S45" s="11">
        <f t="shared" si="24"/>
        <v>-0.81756155943546149</v>
      </c>
      <c r="T45" s="11">
        <f t="shared" si="25"/>
        <v>-0.2809489894967222</v>
      </c>
      <c r="U45" s="11">
        <f>'OddsRatio_working_3-way'!S45-'OddsRatio_working_3-way'!R45^2/3</f>
        <v>-0.81756155943546149</v>
      </c>
      <c r="V45" s="11">
        <f>'OddsRatio_working_3-way'!S45*'OddsRatio_working_3-way'!R45/3-2*'OddsRatio_working_3-way'!R45^3/27-'OddsRatio_working_3-way'!T45</f>
        <v>0.2809489894967222</v>
      </c>
      <c r="W45" s="11">
        <f>'OddsRatio_working_3-way'!V45^2+4*'OddsRatio_working_3-way'!U45^3/27</f>
        <v>-2.0252638689981506E-3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0.14226524397074947</v>
      </c>
      <c r="Y45" s="11">
        <f>IF('OddsRatio_working_3-way'!W45&gt;=0,IF('OddsRatio_working_3-way'!V45+SQRT('OddsRatio_working_3-way'!W45)&gt;0,0,PI()),ACOS('OddsRatio_working_3-way'!V45/(2*'OddsRatio_working_3-way'!X45)))</f>
        <v>0.15883257802275152</v>
      </c>
      <c r="Z45" s="11">
        <f>'OddsRatio_working_3-way'!X45^(1/3)*COS('OddsRatio_working_3-way'!Y45/3)</f>
        <v>0.52130349550973309</v>
      </c>
      <c r="AA45" s="11">
        <f>'OddsRatio_working_3-way'!X45^(1/3)*COS(('OddsRatio_working_3-way'!Y45+2*PI())/3)</f>
        <v>-0.28457640106198123</v>
      </c>
      <c r="AB45" s="11">
        <f>'OddsRatio_working_3-way'!X45^(1/3)*COS(('OddsRatio_working_3-way'!Y45+4*PI())/3)</f>
        <v>-0.23672709444775192</v>
      </c>
      <c r="AC45" s="11">
        <f>'OddsRatio_working_3-way'!X45^(1/3)*SIN('OddsRatio_working_3-way'!Y45/3)</f>
        <v>2.762581005426222E-2</v>
      </c>
      <c r="AD45" s="11">
        <f>'OddsRatio_working_3-way'!X45^(1/3)*SIN(('OddsRatio_working_3-way'!Y45+2*PI())/3)</f>
        <v>0.43764916516592467</v>
      </c>
      <c r="AE45" s="11">
        <f>'OddsRatio_working_3-way'!X45^(1/3)*SIN(('OddsRatio_working_3-way'!Y45+4*PI())/3)</f>
        <v>-0.46527497522018696</v>
      </c>
      <c r="AF45" s="11">
        <f>-'OddsRatio_working_3-way'!U45/(3*'OddsRatio_working_3-way'!X45^(1/3))*COS(('OddsRatio_working_3-way'!Y45)/3)</f>
        <v>0.52130349550973321</v>
      </c>
      <c r="AG45" s="11">
        <f>-'OddsRatio_working_3-way'!U45/(3*'OddsRatio_working_3-way'!X45^(1/3))*COS(('OddsRatio_working_3-way'!Y45+2*PI())/3)</f>
        <v>-0.28457640106198129</v>
      </c>
      <c r="AH45" s="11">
        <f>-'OddsRatio_working_3-way'!U45/(3*'OddsRatio_working_3-way'!X45^(1/3))*COS(('OddsRatio_working_3-way'!Y45+4*PI())/3)</f>
        <v>-0.23672709444775195</v>
      </c>
      <c r="AI45" s="11">
        <f>'OddsRatio_working_3-way'!U45/(3*'OddsRatio_working_3-way'!X45^(1/3))*SIN(('OddsRatio_working_3-way'!Y45)/3)</f>
        <v>-2.7625810054262227E-2</v>
      </c>
      <c r="AJ45" s="11">
        <f>'OddsRatio_working_3-way'!U45/(3*'OddsRatio_working_3-way'!X45^(1/3))*SIN(('OddsRatio_working_3-way'!Y45+2*PI())/3)</f>
        <v>-0.43764916516592478</v>
      </c>
      <c r="AK45" s="11">
        <f>'OddsRatio_working_3-way'!U45/(3*'OddsRatio_working_3-way'!X45^(1/3))*SIN(('OddsRatio_working_3-way'!Y45+4*PI())/3)</f>
        <v>0.46527497522018707</v>
      </c>
      <c r="AL45" s="11">
        <f>'OddsRatio_working_3-way'!Z45+'OddsRatio_working_3-way'!AF45</f>
        <v>1.0426069910194662</v>
      </c>
      <c r="AM45" s="11">
        <f>'OddsRatio_working_3-way'!AA45+'OddsRatio_working_3-way'!AG45</f>
        <v>-0.56915280212396246</v>
      </c>
      <c r="AN45" s="11">
        <f>'OddsRatio_working_3-way'!AB45+'OddsRatio_working_3-way'!AH45</f>
        <v>-0.47345418889550384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1.0426069910194662</v>
      </c>
      <c r="AS45" s="11">
        <f>IF(('OddsRatio_working_3-way'!X45=0),IF(Q45&gt;0,-Q45^(1/3),(-Q45)^(1/3)),'OddsRatio_working_3-way'!AM45-'OddsRatio_working_3-way'!R45/3)</f>
        <v>-0.56915280212396246</v>
      </c>
      <c r="AT45" s="11">
        <f>IF(('OddsRatio_working_3-way'!X45=0),IF(Q45&gt;0,-Q45^(1/3),(-Q45)^(1/3)),'OddsRatio_working_3-way'!AN45-'OddsRatio_working_3-way'!R45/3)</f>
        <v>-0.47345418889550384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3.09</v>
      </c>
      <c r="C46" s="4">
        <f>IF('True_Odds_Calculator_3-way'!C47="","",'True_Odds_Calculator_3-way'!C47)</f>
        <v>3.34</v>
      </c>
      <c r="D46" s="9">
        <f t="shared" si="13"/>
        <v>0.39479959512084739</v>
      </c>
      <c r="E46" s="9">
        <f t="shared" si="14"/>
        <v>0.31451754685385358</v>
      </c>
      <c r="F46" s="9">
        <f t="shared" si="15"/>
        <v>0.2906828580252992</v>
      </c>
      <c r="G46" s="9">
        <f t="shared" si="16"/>
        <v>1.0428099744481321</v>
      </c>
      <c r="H46" s="9">
        <f t="shared" si="17"/>
        <v>2.5329306624387544</v>
      </c>
      <c r="I46" s="9">
        <f t="shared" si="18"/>
        <v>3.1794728465965956</v>
      </c>
      <c r="J46" s="9">
        <f t="shared" si="19"/>
        <v>3.4401753402086279</v>
      </c>
      <c r="K46" s="11">
        <f t="shared" si="20"/>
        <v>0.40485829959514169</v>
      </c>
      <c r="L46" s="11">
        <f t="shared" si="21"/>
        <v>0.3236245954692557</v>
      </c>
      <c r="M46" s="11">
        <f t="shared" si="22"/>
        <v>0.29940119760479045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-0.28201848729725032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0.23144623060784611</v>
      </c>
      <c r="Q46" s="11">
        <f>2*'OddsRatio_working_3-way'!K46*'OddsRatio_working_3-way'!L46*'OddsRatio_working_3-way'!M46</f>
        <v>7.8456349358591901E-2</v>
      </c>
      <c r="R46" s="11">
        <f t="shared" si="23"/>
        <v>0</v>
      </c>
      <c r="S46" s="11">
        <f t="shared" si="24"/>
        <v>-0.8206775124068354</v>
      </c>
      <c r="T46" s="11">
        <f t="shared" si="25"/>
        <v>-0.27819576691757131</v>
      </c>
      <c r="U46" s="11">
        <f>'OddsRatio_working_3-way'!S46-'OddsRatio_working_3-way'!R46^2/3</f>
        <v>-0.8206775124068354</v>
      </c>
      <c r="V46" s="11">
        <f>'OddsRatio_working_3-way'!S46*'OddsRatio_working_3-way'!R46/3-2*'OddsRatio_working_3-way'!R46^3/27-'OddsRatio_working_3-way'!T46</f>
        <v>0.27819576691757131</v>
      </c>
      <c r="W46" s="11">
        <f>'OddsRatio_working_3-way'!V46^2+4*'OddsRatio_working_3-way'!U46^3/27</f>
        <v>-4.4939015705952046E-3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0.14307933664705996</v>
      </c>
      <c r="Y46" s="11">
        <f>IF('OddsRatio_working_3-way'!W46&gt;=0,IF('OddsRatio_working_3-way'!V46+SQRT('OddsRatio_working_3-way'!W46)&gt;0,0,PI()),ACOS('OddsRatio_working_3-way'!V46/(2*'OddsRatio_working_3-way'!X46)))</f>
        <v>0.23646104911680754</v>
      </c>
      <c r="Z46" s="11">
        <f>'OddsRatio_working_3-way'!X46^(1/3)*COS('OddsRatio_working_3-way'!Y46/3)</f>
        <v>0.52140498722406603</v>
      </c>
      <c r="AA46" s="11">
        <f>'OddsRatio_working_3-way'!X46^(1/3)*COS(('OddsRatio_working_3-way'!Y46+2*PI())/3)</f>
        <v>-0.29636770880993296</v>
      </c>
      <c r="AB46" s="11">
        <f>'OddsRatio_working_3-way'!X46^(1/3)*COS(('OddsRatio_working_3-way'!Y46+4*PI())/3)</f>
        <v>-0.22503727841413321</v>
      </c>
      <c r="AC46" s="11">
        <f>'OddsRatio_working_3-way'!X46^(1/3)*SIN('OddsRatio_working_3-way'!Y46/3)</f>
        <v>4.1182643190427012E-2</v>
      </c>
      <c r="AD46" s="11">
        <f>'OddsRatio_working_3-way'!X46^(1/3)*SIN(('OddsRatio_working_3-way'!Y46+2*PI())/3)</f>
        <v>0.43095864300072845</v>
      </c>
      <c r="AE46" s="11">
        <f>'OddsRatio_working_3-way'!X46^(1/3)*SIN(('OddsRatio_working_3-way'!Y46+4*PI())/3)</f>
        <v>-0.47214128619115531</v>
      </c>
      <c r="AF46" s="11">
        <f>-'OddsRatio_working_3-way'!U46/(3*'OddsRatio_working_3-way'!X46^(1/3))*COS(('OddsRatio_working_3-way'!Y46)/3)</f>
        <v>0.52140498722406592</v>
      </c>
      <c r="AG46" s="11">
        <f>-'OddsRatio_working_3-way'!U46/(3*'OddsRatio_working_3-way'!X46^(1/3))*COS(('OddsRatio_working_3-way'!Y46+2*PI())/3)</f>
        <v>-0.29636770880993291</v>
      </c>
      <c r="AH46" s="11">
        <f>-'OddsRatio_working_3-way'!U46/(3*'OddsRatio_working_3-way'!X46^(1/3))*COS(('OddsRatio_working_3-way'!Y46+4*PI())/3)</f>
        <v>-0.22503727841413315</v>
      </c>
      <c r="AI46" s="11">
        <f>'OddsRatio_working_3-way'!U46/(3*'OddsRatio_working_3-way'!X46^(1/3))*SIN(('OddsRatio_working_3-way'!Y46)/3)</f>
        <v>-4.1182643190427005E-2</v>
      </c>
      <c r="AJ46" s="11">
        <f>'OddsRatio_working_3-way'!U46/(3*'OddsRatio_working_3-way'!X46^(1/3))*SIN(('OddsRatio_working_3-way'!Y46+2*PI())/3)</f>
        <v>-0.43095864300072834</v>
      </c>
      <c r="AK46" s="11">
        <f>'OddsRatio_working_3-way'!U46/(3*'OddsRatio_working_3-way'!X46^(1/3))*SIN(('OddsRatio_working_3-way'!Y46+4*PI())/3)</f>
        <v>0.4721412861911552</v>
      </c>
      <c r="AL46" s="11">
        <f>'OddsRatio_working_3-way'!Z46+'OddsRatio_working_3-way'!AF46</f>
        <v>1.0428099744481321</v>
      </c>
      <c r="AM46" s="11">
        <f>'OddsRatio_working_3-way'!AA46+'OddsRatio_working_3-way'!AG46</f>
        <v>-0.59273541761986581</v>
      </c>
      <c r="AN46" s="11">
        <f>'OddsRatio_working_3-way'!AB46+'OddsRatio_working_3-way'!AH46</f>
        <v>-0.45007455682826636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1.0428099744481321</v>
      </c>
      <c r="AS46" s="11">
        <f>IF(('OddsRatio_working_3-way'!X46=0),IF(Q46&gt;0,-Q46^(1/3),(-Q46)^(1/3)),'OddsRatio_working_3-way'!AM46-'OddsRatio_working_3-way'!R46/3)</f>
        <v>-0.59273541761986581</v>
      </c>
      <c r="AT46" s="11">
        <f>IF(('OddsRatio_working_3-way'!X46=0),IF(Q46&gt;0,-Q46^(1/3),(-Q46)^(1/3)),'OddsRatio_working_3-way'!AN46-'OddsRatio_working_3-way'!R46/3)</f>
        <v>-0.45007455682826636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15.69</v>
      </c>
      <c r="B47" s="4">
        <f>IF('True_Odds_Calculator_3-way'!B48="","",'True_Odds_Calculator_3-way'!B48)</f>
        <v>7.37</v>
      </c>
      <c r="C47" s="4">
        <f>IF('True_Odds_Calculator_3-way'!C48="","",'True_Odds_Calculator_3-way'!C48)</f>
        <v>1.19</v>
      </c>
      <c r="D47" s="9">
        <f t="shared" si="13"/>
        <v>5.6461785487123432E-2</v>
      </c>
      <c r="E47" s="9">
        <f t="shared" si="14"/>
        <v>0.12126498291981581</v>
      </c>
      <c r="F47" s="9">
        <f t="shared" si="15"/>
        <v>0.82227323159306076</v>
      </c>
      <c r="G47" s="9">
        <f t="shared" si="16"/>
        <v>1.137582993471417</v>
      </c>
      <c r="H47" s="9">
        <f t="shared" si="17"/>
        <v>17.711094174095116</v>
      </c>
      <c r="I47" s="9">
        <f t="shared" si="18"/>
        <v>8.2464036684129258</v>
      </c>
      <c r="J47" s="9">
        <f t="shared" si="19"/>
        <v>1.2161407687595689</v>
      </c>
      <c r="K47" s="11">
        <f t="shared" si="20"/>
        <v>6.3734862970044617E-2</v>
      </c>
      <c r="L47" s="11">
        <f t="shared" si="21"/>
        <v>0.13568521031207598</v>
      </c>
      <c r="M47" s="11">
        <f t="shared" si="22"/>
        <v>0.84033613445378152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-0.12920443945444893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0.15442639796967583</v>
      </c>
      <c r="Q47" s="11">
        <f>2*'OddsRatio_working_3-way'!K47*'OddsRatio_working_3-way'!L47*'OddsRatio_working_3-way'!M47</f>
        <v>1.4534249220675375E-2</v>
      </c>
      <c r="R47" s="11">
        <f t="shared" si="23"/>
        <v>0</v>
      </c>
      <c r="S47" s="11">
        <f t="shared" si="24"/>
        <v>-1.1952096895565181</v>
      </c>
      <c r="T47" s="11">
        <f t="shared" si="25"/>
        <v>-0.11249032372296643</v>
      </c>
      <c r="U47" s="11">
        <f>'OddsRatio_working_3-way'!S47-'OddsRatio_working_3-way'!R47^2/3</f>
        <v>-1.1952096895565181</v>
      </c>
      <c r="V47" s="11">
        <f>'OddsRatio_working_3-way'!S47*'OddsRatio_working_3-way'!R47/3-2*'OddsRatio_working_3-way'!R47^3/27-'OddsRatio_working_3-way'!T47</f>
        <v>0.11249032372296643</v>
      </c>
      <c r="W47" s="11">
        <f>'OddsRatio_working_3-way'!V47^2+4*'OddsRatio_working_3-way'!U47^3/27</f>
        <v>-0.24029235053943865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0.25146889642197123</v>
      </c>
      <c r="Y47" s="11">
        <f>IF('OddsRatio_working_3-way'!W47&gt;=0,IF('OddsRatio_working_3-way'!V47+SQRT('OddsRatio_working_3-way'!W47)&gt;0,0,PI()),ACOS('OddsRatio_working_3-way'!V47/(2*'OddsRatio_working_3-way'!X47)))</f>
        <v>1.3452216919753748</v>
      </c>
      <c r="Z47" s="11">
        <f>'OddsRatio_working_3-way'!X47^(1/3)*COS('OddsRatio_working_3-way'!Y47/3)</f>
        <v>0.5687914967357085</v>
      </c>
      <c r="AA47" s="11">
        <f>'OddsRatio_working_3-way'!X47^(1/3)*COS(('OddsRatio_working_3-way'!Y47+2*PI())/3)</f>
        <v>-0.52137591065996236</v>
      </c>
      <c r="AB47" s="11">
        <f>'OddsRatio_working_3-way'!X47^(1/3)*COS(('OddsRatio_working_3-way'!Y47+4*PI())/3)</f>
        <v>-4.7415586075746106E-2</v>
      </c>
      <c r="AC47" s="11">
        <f>'OddsRatio_working_3-way'!X47^(1/3)*SIN('OddsRatio_working_3-way'!Y47/3)</f>
        <v>0.27364112098389953</v>
      </c>
      <c r="AD47" s="11">
        <f>'OddsRatio_working_3-way'!X47^(1/3)*SIN(('OddsRatio_working_3-way'!Y47+2*PI())/3)</f>
        <v>0.35576732513774745</v>
      </c>
      <c r="AE47" s="11">
        <f>'OddsRatio_working_3-way'!X47^(1/3)*SIN(('OddsRatio_working_3-way'!Y47+4*PI())/3)</f>
        <v>-0.62940844612164704</v>
      </c>
      <c r="AF47" s="11">
        <f>-'OddsRatio_working_3-way'!U47/(3*'OddsRatio_working_3-way'!X47^(1/3))*COS(('OddsRatio_working_3-way'!Y47)/3)</f>
        <v>0.5687914967357085</v>
      </c>
      <c r="AG47" s="11">
        <f>-'OddsRatio_working_3-way'!U47/(3*'OddsRatio_working_3-way'!X47^(1/3))*COS(('OddsRatio_working_3-way'!Y47+2*PI())/3)</f>
        <v>-0.52137591065996236</v>
      </c>
      <c r="AH47" s="11">
        <f>-'OddsRatio_working_3-way'!U47/(3*'OddsRatio_working_3-way'!X47^(1/3))*COS(('OddsRatio_working_3-way'!Y47+4*PI())/3)</f>
        <v>-4.7415586075746106E-2</v>
      </c>
      <c r="AI47" s="11">
        <f>'OddsRatio_working_3-way'!U47/(3*'OddsRatio_working_3-way'!X47^(1/3))*SIN(('OddsRatio_working_3-way'!Y47)/3)</f>
        <v>-0.27364112098389953</v>
      </c>
      <c r="AJ47" s="11">
        <f>'OddsRatio_working_3-way'!U47/(3*'OddsRatio_working_3-way'!X47^(1/3))*SIN(('OddsRatio_working_3-way'!Y47+2*PI())/3)</f>
        <v>-0.35576732513774745</v>
      </c>
      <c r="AK47" s="11">
        <f>'OddsRatio_working_3-way'!U47/(3*'OddsRatio_working_3-way'!X47^(1/3))*SIN(('OddsRatio_working_3-way'!Y47+4*PI())/3)</f>
        <v>0.62940844612164704</v>
      </c>
      <c r="AL47" s="11">
        <f>'OddsRatio_working_3-way'!Z47+'OddsRatio_working_3-way'!AF47</f>
        <v>1.137582993471417</v>
      </c>
      <c r="AM47" s="11">
        <f>'OddsRatio_working_3-way'!AA47+'OddsRatio_working_3-way'!AG47</f>
        <v>-1.0427518213199247</v>
      </c>
      <c r="AN47" s="11">
        <f>'OddsRatio_working_3-way'!AB47+'OddsRatio_working_3-way'!AH47</f>
        <v>-9.4831172151492213E-2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1.137582993471417</v>
      </c>
      <c r="AS47" s="11">
        <f>IF(('OddsRatio_working_3-way'!X47=0),IF(Q47&gt;0,-Q47^(1/3),(-Q47)^(1/3)),'OddsRatio_working_3-way'!AM47-'OddsRatio_working_3-way'!R47/3)</f>
        <v>-1.0427518213199247</v>
      </c>
      <c r="AT47" s="11">
        <f>IF(('OddsRatio_working_3-way'!X47=0),IF(Q47&gt;0,-Q47^(1/3),(-Q47)^(1/3)),'OddsRatio_working_3-way'!AN47-'OddsRatio_working_3-way'!R47/3)</f>
        <v>-9.4831172151492213E-2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1.87</v>
      </c>
      <c r="B48" s="4">
        <f>IF('True_Odds_Calculator_3-way'!B49="","",'True_Odds_Calculator_3-way'!B49)</f>
        <v>3.83</v>
      </c>
      <c r="C48" s="4">
        <f>IF('True_Odds_Calculator_3-way'!C49="","",'True_Odds_Calculator_3-way'!C49)</f>
        <v>3.53</v>
      </c>
      <c r="D48" s="9">
        <f t="shared" si="13"/>
        <v>0.50361255182362619</v>
      </c>
      <c r="E48" s="9">
        <f t="shared" si="14"/>
        <v>0.23774394065244356</v>
      </c>
      <c r="F48" s="9">
        <f t="shared" si="15"/>
        <v>0.25864350752392989</v>
      </c>
      <c r="G48" s="9">
        <f t="shared" si="16"/>
        <v>1.1329349977361556</v>
      </c>
      <c r="H48" s="9">
        <f t="shared" si="17"/>
        <v>1.985653448030456</v>
      </c>
      <c r="I48" s="9">
        <f t="shared" si="18"/>
        <v>4.2062060435933217</v>
      </c>
      <c r="J48" s="9">
        <f t="shared" si="19"/>
        <v>3.866325544272474</v>
      </c>
      <c r="K48" s="11">
        <f t="shared" si="20"/>
        <v>0.53475935828876997</v>
      </c>
      <c r="L48" s="11">
        <f t="shared" si="21"/>
        <v>0.2610966057441253</v>
      </c>
      <c r="M48" s="11">
        <f t="shared" si="22"/>
        <v>0.28328611898016998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-0.24638321811464836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0.24641830206873105</v>
      </c>
      <c r="Q48" s="11">
        <f>2*'OddsRatio_working_3-way'!K48*'OddsRatio_working_3-way'!L48*'OddsRatio_working_3-way'!M48</f>
        <v>7.9106999058982663E-2</v>
      </c>
      <c r="R48" s="11">
        <f t="shared" si="23"/>
        <v>0</v>
      </c>
      <c r="S48" s="11">
        <f t="shared" si="24"/>
        <v>-1.0001423958756248</v>
      </c>
      <c r="T48" s="11">
        <f t="shared" si="25"/>
        <v>-0.32107300028109936</v>
      </c>
      <c r="U48" s="11">
        <f>'OddsRatio_working_3-way'!S48-'OddsRatio_working_3-way'!R48^2/3</f>
        <v>-1.0001423958756248</v>
      </c>
      <c r="V48" s="11">
        <f>'OddsRatio_working_3-way'!S48*'OddsRatio_working_3-way'!R48/3-2*'OddsRatio_working_3-way'!R48^3/27-'OddsRatio_working_3-way'!T48</f>
        <v>0.32107300028109936</v>
      </c>
      <c r="W48" s="11">
        <f>'OddsRatio_working_3-way'!V48^2+4*'OddsRatio_working_3-way'!U48^3/27</f>
        <v>-4.5123572706718032E-2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0.19249119734173878</v>
      </c>
      <c r="Y48" s="11">
        <f>IF('OddsRatio_working_3-way'!W48&gt;=0,IF('OddsRatio_working_3-way'!V48+SQRT('OddsRatio_working_3-way'!W48)&gt;0,0,PI()),ACOS('OddsRatio_working_3-way'!V48/(2*'OddsRatio_working_3-way'!X48)))</f>
        <v>0.58448930640725072</v>
      </c>
      <c r="Z48" s="11">
        <f>'OddsRatio_working_3-way'!X48^(1/3)*COS('OddsRatio_working_3-way'!Y48/3)</f>
        <v>0.56646749886807779</v>
      </c>
      <c r="AA48" s="11">
        <f>'OddsRatio_working_3-way'!X48^(1/3)*COS(('OddsRatio_working_3-way'!Y48+2*PI())/3)</f>
        <v>-0.38004040475026446</v>
      </c>
      <c r="AB48" s="11">
        <f>'OddsRatio_working_3-way'!X48^(1/3)*COS(('OddsRatio_working_3-way'!Y48+4*PI())/3)</f>
        <v>-0.18642709411781316</v>
      </c>
      <c r="AC48" s="11">
        <f>'OddsRatio_working_3-way'!X48^(1/3)*SIN('OddsRatio_working_3-way'!Y48/3)</f>
        <v>0.11178269701234027</v>
      </c>
      <c r="AD48" s="11">
        <f>'OddsRatio_working_3-way'!X48^(1/3)*SIN(('OddsRatio_working_3-way'!Y48+2*PI())/3)</f>
        <v>0.43468389593181789</v>
      </c>
      <c r="AE48" s="11">
        <f>'OddsRatio_working_3-way'!X48^(1/3)*SIN(('OddsRatio_working_3-way'!Y48+4*PI())/3)</f>
        <v>-0.54646659294415822</v>
      </c>
      <c r="AF48" s="11">
        <f>-'OddsRatio_working_3-way'!U48/(3*'OddsRatio_working_3-way'!X48^(1/3))*COS(('OddsRatio_working_3-way'!Y48)/3)</f>
        <v>0.56646749886807768</v>
      </c>
      <c r="AG48" s="11">
        <f>-'OddsRatio_working_3-way'!U48/(3*'OddsRatio_working_3-way'!X48^(1/3))*COS(('OddsRatio_working_3-way'!Y48+2*PI())/3)</f>
        <v>-0.3800404047502644</v>
      </c>
      <c r="AH48" s="11">
        <f>-'OddsRatio_working_3-way'!U48/(3*'OddsRatio_working_3-way'!X48^(1/3))*COS(('OddsRatio_working_3-way'!Y48+4*PI())/3)</f>
        <v>-0.18642709411781314</v>
      </c>
      <c r="AI48" s="11">
        <f>'OddsRatio_working_3-way'!U48/(3*'OddsRatio_working_3-way'!X48^(1/3))*SIN(('OddsRatio_working_3-way'!Y48)/3)</f>
        <v>-0.11178269701234024</v>
      </c>
      <c r="AJ48" s="11">
        <f>'OddsRatio_working_3-way'!U48/(3*'OddsRatio_working_3-way'!X48^(1/3))*SIN(('OddsRatio_working_3-way'!Y48+2*PI())/3)</f>
        <v>-0.43468389593181778</v>
      </c>
      <c r="AK48" s="11">
        <f>'OddsRatio_working_3-way'!U48/(3*'OddsRatio_working_3-way'!X48^(1/3))*SIN(('OddsRatio_working_3-way'!Y48+4*PI())/3)</f>
        <v>0.54646659294415811</v>
      </c>
      <c r="AL48" s="11">
        <f>'OddsRatio_working_3-way'!Z48+'OddsRatio_working_3-way'!AF48</f>
        <v>1.1329349977361556</v>
      </c>
      <c r="AM48" s="11">
        <f>'OddsRatio_working_3-way'!AA48+'OddsRatio_working_3-way'!AG48</f>
        <v>-0.76008080950052892</v>
      </c>
      <c r="AN48" s="11">
        <f>'OddsRatio_working_3-way'!AB48+'OddsRatio_working_3-way'!AH48</f>
        <v>-0.37285418823562633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1.1329349977361556</v>
      </c>
      <c r="AS48" s="11">
        <f>IF(('OddsRatio_working_3-way'!X48=0),IF(Q48&gt;0,-Q48^(1/3),(-Q48)^(1/3)),'OddsRatio_working_3-way'!AM48-'OddsRatio_working_3-way'!R48/3)</f>
        <v>-0.76008080950052892</v>
      </c>
      <c r="AT48" s="11">
        <f>IF(('OddsRatio_working_3-way'!X48=0),IF(Q48&gt;0,-Q48^(1/3),(-Q48)^(1/3)),'OddsRatio_working_3-way'!AN48-'OddsRatio_working_3-way'!R48/3)</f>
        <v>-0.37285418823562633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2.66</v>
      </c>
      <c r="B49" s="4">
        <f>IF('True_Odds_Calculator_3-way'!B50="","",'True_Odds_Calculator_3-way'!B50)</f>
        <v>3.21</v>
      </c>
      <c r="C49" s="4">
        <f>IF('True_Odds_Calculator_3-way'!C50="","",'True_Odds_Calculator_3-way'!C50)</f>
        <v>2.56</v>
      </c>
      <c r="D49" s="9">
        <f t="shared" si="13"/>
        <v>0.34923143793363748</v>
      </c>
      <c r="E49" s="9">
        <f t="shared" si="14"/>
        <v>0.28728760737219283</v>
      </c>
      <c r="F49" s="9">
        <f t="shared" si="15"/>
        <v>0.36348095469416963</v>
      </c>
      <c r="G49" s="9">
        <f t="shared" si="16"/>
        <v>1.1225485786057439</v>
      </c>
      <c r="H49" s="9">
        <f t="shared" si="17"/>
        <v>2.8634306404855354</v>
      </c>
      <c r="I49" s="9">
        <f t="shared" si="18"/>
        <v>3.4808323587186938</v>
      </c>
      <c r="J49" s="9">
        <f t="shared" si="19"/>
        <v>2.7511757826249608</v>
      </c>
      <c r="K49" s="11">
        <f t="shared" si="20"/>
        <v>0.37593984962406013</v>
      </c>
      <c r="L49" s="11">
        <f t="shared" si="21"/>
        <v>0.3115264797507788</v>
      </c>
      <c r="M49" s="11">
        <f t="shared" si="22"/>
        <v>0.390625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-0.26181729147635446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0.24841235682664606</v>
      </c>
      <c r="Q49" s="11">
        <f>2*'OddsRatio_working_3-way'!K49*'OddsRatio_working_3-way'!L49*'OddsRatio_working_3-way'!M49</f>
        <v>9.149626402454733E-2</v>
      </c>
      <c r="R49" s="11">
        <f t="shared" si="23"/>
        <v>0</v>
      </c>
      <c r="S49" s="11">
        <f t="shared" si="24"/>
        <v>-0.94880042271417719</v>
      </c>
      <c r="T49" s="11">
        <f t="shared" si="25"/>
        <v>-0.34946608571424564</v>
      </c>
      <c r="U49" s="11">
        <f>'OddsRatio_working_3-way'!S49-'OddsRatio_working_3-way'!R49^2/3</f>
        <v>-0.94880042271417719</v>
      </c>
      <c r="V49" s="11">
        <f>'OddsRatio_working_3-way'!S49*'OddsRatio_working_3-way'!R49/3-2*'OddsRatio_working_3-way'!R49^3/27-'OddsRatio_working_3-way'!T49</f>
        <v>0.34946608571424564</v>
      </c>
      <c r="W49" s="11">
        <f>'OddsRatio_working_3-way'!V49^2+4*'OddsRatio_working_3-way'!U49^3/27</f>
        <v>-4.4114169920975166E-3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0.17786087403960857</v>
      </c>
      <c r="Y49" s="11">
        <f>IF('OddsRatio_working_3-way'!W49&gt;=0,IF('OddsRatio_working_3-way'!V49+SQRT('OddsRatio_working_3-way'!W49)&gt;0,0,PI()),ACOS('OddsRatio_working_3-way'!V49/(2*'OddsRatio_working_3-way'!X49)))</f>
        <v>0.18781702350062179</v>
      </c>
      <c r="Z49" s="11">
        <f>'OddsRatio_working_3-way'!X49^(1/3)*COS('OddsRatio_working_3-way'!Y49/3)</f>
        <v>0.56127428930287193</v>
      </c>
      <c r="AA49" s="11">
        <f>'OddsRatio_working_3-way'!X49^(1/3)*COS(('OddsRatio_working_3-way'!Y49+2*PI())/3)</f>
        <v>-0.31110819327486433</v>
      </c>
      <c r="AB49" s="11">
        <f>'OddsRatio_working_3-way'!X49^(1/3)*COS(('OddsRatio_working_3-way'!Y49+4*PI())/3)</f>
        <v>-0.25016609602800771</v>
      </c>
      <c r="AC49" s="11">
        <f>'OddsRatio_working_3-way'!X49^(1/3)*SIN('OddsRatio_working_3-way'!Y49/3)</f>
        <v>3.5184936250453207E-2</v>
      </c>
      <c r="AD49" s="11">
        <f>'OddsRatio_working_3-way'!X49^(1/3)*SIN(('OddsRatio_working_3-way'!Y49+2*PI())/3)</f>
        <v>0.46848532490211697</v>
      </c>
      <c r="AE49" s="11">
        <f>'OddsRatio_working_3-way'!X49^(1/3)*SIN(('OddsRatio_working_3-way'!Y49+4*PI())/3)</f>
        <v>-0.50367026115256996</v>
      </c>
      <c r="AF49" s="11">
        <f>-'OddsRatio_working_3-way'!U49/(3*'OddsRatio_working_3-way'!X49^(1/3))*COS(('OddsRatio_working_3-way'!Y49)/3)</f>
        <v>0.56127428930287182</v>
      </c>
      <c r="AG49" s="11">
        <f>-'OddsRatio_working_3-way'!U49/(3*'OddsRatio_working_3-way'!X49^(1/3))*COS(('OddsRatio_working_3-way'!Y49+2*PI())/3)</f>
        <v>-0.31110819327486428</v>
      </c>
      <c r="AH49" s="11">
        <f>-'OddsRatio_working_3-way'!U49/(3*'OddsRatio_working_3-way'!X49^(1/3))*COS(('OddsRatio_working_3-way'!Y49+4*PI())/3)</f>
        <v>-0.25016609602800771</v>
      </c>
      <c r="AI49" s="11">
        <f>'OddsRatio_working_3-way'!U49/(3*'OddsRatio_working_3-way'!X49^(1/3))*SIN(('OddsRatio_working_3-way'!Y49)/3)</f>
        <v>-3.51849362504532E-2</v>
      </c>
      <c r="AJ49" s="11">
        <f>'OddsRatio_working_3-way'!U49/(3*'OddsRatio_working_3-way'!X49^(1/3))*SIN(('OddsRatio_working_3-way'!Y49+2*PI())/3)</f>
        <v>-0.46848532490211686</v>
      </c>
      <c r="AK49" s="11">
        <f>'OddsRatio_working_3-way'!U49/(3*'OddsRatio_working_3-way'!X49^(1/3))*SIN(('OddsRatio_working_3-way'!Y49+4*PI())/3)</f>
        <v>0.50367026115256985</v>
      </c>
      <c r="AL49" s="11">
        <f>'OddsRatio_working_3-way'!Z49+'OddsRatio_working_3-way'!AF49</f>
        <v>1.1225485786057439</v>
      </c>
      <c r="AM49" s="11">
        <f>'OddsRatio_working_3-way'!AA49+'OddsRatio_working_3-way'!AG49</f>
        <v>-0.62221638654972855</v>
      </c>
      <c r="AN49" s="11">
        <f>'OddsRatio_working_3-way'!AB49+'OddsRatio_working_3-way'!AH49</f>
        <v>-0.50033219205601542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1.1225485786057439</v>
      </c>
      <c r="AS49" s="11">
        <f>IF(('OddsRatio_working_3-way'!X49=0),IF(Q49&gt;0,-Q49^(1/3),(-Q49)^(1/3)),'OddsRatio_working_3-way'!AM49-'OddsRatio_working_3-way'!R49/3)</f>
        <v>-0.62221638654972855</v>
      </c>
      <c r="AT49" s="11">
        <f>IF(('OddsRatio_working_3-way'!X49=0),IF(Q49&gt;0,-Q49^(1/3),(-Q49)^(1/3)),'OddsRatio_working_3-way'!AN49-'OddsRatio_working_3-way'!R49/3)</f>
        <v>-0.50033219205601542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6.81</v>
      </c>
      <c r="B50" s="4">
        <f>IF('True_Odds_Calculator_3-way'!B51="","",'True_Odds_Calculator_3-way'!B51)</f>
        <v>3.82</v>
      </c>
      <c r="C50" s="4">
        <f>IF('True_Odds_Calculator_3-way'!C51="","",'True_Odds_Calculator_3-way'!C51)</f>
        <v>1.62</v>
      </c>
      <c r="D50" s="9">
        <f t="shared" si="13"/>
        <v>0.14105800022973985</v>
      </c>
      <c r="E50" s="9">
        <f t="shared" si="14"/>
        <v>0.25280900392204703</v>
      </c>
      <c r="F50" s="9">
        <f t="shared" si="15"/>
        <v>0.60613299584821301</v>
      </c>
      <c r="G50" s="9">
        <f t="shared" si="16"/>
        <v>1.0480692618393996</v>
      </c>
      <c r="H50" s="9">
        <f t="shared" si="17"/>
        <v>7.0892824112869119</v>
      </c>
      <c r="I50" s="9">
        <f t="shared" si="18"/>
        <v>3.9555553183871064</v>
      </c>
      <c r="J50" s="9">
        <f t="shared" si="19"/>
        <v>1.6498029423404277</v>
      </c>
      <c r="K50" s="11">
        <f t="shared" si="20"/>
        <v>0.14684287812041116</v>
      </c>
      <c r="L50" s="11">
        <f t="shared" si="21"/>
        <v>0.26178010471204188</v>
      </c>
      <c r="M50" s="11">
        <f t="shared" si="22"/>
        <v>0.61728395061728392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-0.24104128884594922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0.21949076055423106</v>
      </c>
      <c r="Q50" s="11">
        <f>2*'OddsRatio_working_3-way'!K50*'OddsRatio_working_3-way'!L50*'OddsRatio_working_3-way'!M50</f>
        <v>4.7457461741455348E-2</v>
      </c>
      <c r="R50" s="11">
        <f t="shared" si="23"/>
        <v>0</v>
      </c>
      <c r="S50" s="11">
        <f t="shared" si="24"/>
        <v>-0.91059403807996053</v>
      </c>
      <c r="T50" s="11">
        <f t="shared" si="25"/>
        <v>-0.19688519742269411</v>
      </c>
      <c r="U50" s="11">
        <f>'OddsRatio_working_3-way'!S50-'OddsRatio_working_3-way'!R50^2/3</f>
        <v>-0.91059403807996053</v>
      </c>
      <c r="V50" s="11">
        <f>'OddsRatio_working_3-way'!S50*'OddsRatio_working_3-way'!R50/3-2*'OddsRatio_working_3-way'!R50^3/27-'OddsRatio_working_3-way'!T50</f>
        <v>0.19688519742269411</v>
      </c>
      <c r="W50" s="11">
        <f>'OddsRatio_working_3-way'!V50^2+4*'OddsRatio_working_3-way'!U50^3/27</f>
        <v>-7.3095142351005615E-2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0.16722658529311274</v>
      </c>
      <c r="Y50" s="11">
        <f>IF('OddsRatio_working_3-way'!W50&gt;=0,IF('OddsRatio_working_3-way'!V50+SQRT('OddsRatio_working_3-way'!W50)&gt;0,0,PI()),ACOS('OddsRatio_working_3-way'!V50/(2*'OddsRatio_working_3-way'!X50)))</f>
        <v>0.94137395294162696</v>
      </c>
      <c r="Z50" s="11">
        <f>'OddsRatio_working_3-way'!X50^(1/3)*COS('OddsRatio_working_3-way'!Y50/3)</f>
        <v>0.52403463091969982</v>
      </c>
      <c r="AA50" s="11">
        <f>'OddsRatio_working_3-way'!X50^(1/3)*COS(('OddsRatio_working_3-way'!Y50+2*PI())/3)</f>
        <v>-0.40929015313751066</v>
      </c>
      <c r="AB50" s="11">
        <f>'OddsRatio_working_3-way'!X50^(1/3)*COS(('OddsRatio_working_3-way'!Y50+4*PI())/3)</f>
        <v>-0.11474447778218927</v>
      </c>
      <c r="AC50" s="11">
        <f>'OddsRatio_working_3-way'!X50^(1/3)*SIN('OddsRatio_working_3-way'!Y50/3)</f>
        <v>0.17005602495503502</v>
      </c>
      <c r="AD50" s="11">
        <f>'OddsRatio_working_3-way'!X50^(1/3)*SIN(('OddsRatio_working_3-way'!Y50+2*PI())/3)</f>
        <v>0.3687992903617448</v>
      </c>
      <c r="AE50" s="11">
        <f>'OddsRatio_working_3-way'!X50^(1/3)*SIN(('OddsRatio_working_3-way'!Y50+4*PI())/3)</f>
        <v>-0.53885531531677977</v>
      </c>
      <c r="AF50" s="11">
        <f>-'OddsRatio_working_3-way'!U50/(3*'OddsRatio_working_3-way'!X50^(1/3))*COS(('OddsRatio_working_3-way'!Y50)/3)</f>
        <v>0.52403463091969982</v>
      </c>
      <c r="AG50" s="11">
        <f>-'OddsRatio_working_3-way'!U50/(3*'OddsRatio_working_3-way'!X50^(1/3))*COS(('OddsRatio_working_3-way'!Y50+2*PI())/3)</f>
        <v>-0.40929015313751077</v>
      </c>
      <c r="AH50" s="11">
        <f>-'OddsRatio_working_3-way'!U50/(3*'OddsRatio_working_3-way'!X50^(1/3))*COS(('OddsRatio_working_3-way'!Y50+4*PI())/3)</f>
        <v>-0.11474447778218928</v>
      </c>
      <c r="AI50" s="11">
        <f>'OddsRatio_working_3-way'!U50/(3*'OddsRatio_working_3-way'!X50^(1/3))*SIN(('OddsRatio_working_3-way'!Y50)/3)</f>
        <v>-0.17005602495503505</v>
      </c>
      <c r="AJ50" s="11">
        <f>'OddsRatio_working_3-way'!U50/(3*'OddsRatio_working_3-way'!X50^(1/3))*SIN(('OddsRatio_working_3-way'!Y50+2*PI())/3)</f>
        <v>-0.36879929036174486</v>
      </c>
      <c r="AK50" s="11">
        <f>'OddsRatio_working_3-way'!U50/(3*'OddsRatio_working_3-way'!X50^(1/3))*SIN(('OddsRatio_working_3-way'!Y50+4*PI())/3)</f>
        <v>0.53885531531677988</v>
      </c>
      <c r="AL50" s="11">
        <f>'OddsRatio_working_3-way'!Z50+'OddsRatio_working_3-way'!AF50</f>
        <v>1.0480692618393996</v>
      </c>
      <c r="AM50" s="11">
        <f>'OddsRatio_working_3-way'!AA50+'OddsRatio_working_3-way'!AG50</f>
        <v>-0.81858030627502143</v>
      </c>
      <c r="AN50" s="11">
        <f>'OddsRatio_working_3-way'!AB50+'OddsRatio_working_3-way'!AH50</f>
        <v>-0.22948895556437854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1.0480692618393996</v>
      </c>
      <c r="AS50" s="11">
        <f>IF(('OddsRatio_working_3-way'!X50=0),IF(Q50&gt;0,-Q50^(1/3),(-Q50)^(1/3)),'OddsRatio_working_3-way'!AM50-'OddsRatio_working_3-way'!R50/3)</f>
        <v>-0.81858030627502143</v>
      </c>
      <c r="AT50" s="11">
        <f>IF(('OddsRatio_working_3-way'!X50=0),IF(Q50&gt;0,-Q50^(1/3),(-Q50)^(1/3)),'OddsRatio_working_3-way'!AN50-'OddsRatio_working_3-way'!R50/3)</f>
        <v>-0.22948895556437854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3.49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2.19</v>
      </c>
      <c r="D51" s="9">
        <f t="shared" si="13"/>
        <v>0.27975705452901789</v>
      </c>
      <c r="E51" s="9">
        <f t="shared" si="14"/>
        <v>0.2718924513166629</v>
      </c>
      <c r="F51" s="9">
        <f t="shared" si="15"/>
        <v>0.44835049415431932</v>
      </c>
      <c r="G51" s="9">
        <f t="shared" si="16"/>
        <v>1.0339478139532061</v>
      </c>
      <c r="H51" s="9">
        <f t="shared" si="17"/>
        <v>3.574530056743483</v>
      </c>
      <c r="I51" s="9">
        <f t="shared" si="18"/>
        <v>3.6779248381388037</v>
      </c>
      <c r="J51" s="9">
        <f t="shared" si="19"/>
        <v>2.2303978986043149</v>
      </c>
      <c r="K51" s="11">
        <f t="shared" si="20"/>
        <v>0.28653295128939826</v>
      </c>
      <c r="L51" s="11">
        <f t="shared" si="21"/>
        <v>0.2785515320334262</v>
      </c>
      <c r="M51" s="11">
        <f t="shared" si="22"/>
        <v>0.45662100456621008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-0.27969331232507166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0.22850912664358469</v>
      </c>
      <c r="Q51" s="11">
        <f>2*'OddsRatio_working_3-way'!K51*'OddsRatio_working_3-way'!L51*'OddsRatio_working_3-way'!M51</f>
        <v>7.2889673570521438E-2</v>
      </c>
      <c r="R51" s="11">
        <f t="shared" si="23"/>
        <v>0</v>
      </c>
      <c r="S51" s="11">
        <f t="shared" si="24"/>
        <v>-0.81699889333786246</v>
      </c>
      <c r="T51" s="11">
        <f t="shared" si="25"/>
        <v>-0.26060570760378393</v>
      </c>
      <c r="U51" s="11">
        <f>'OddsRatio_working_3-way'!S51-'OddsRatio_working_3-way'!R51^2/3</f>
        <v>-0.81699889333786246</v>
      </c>
      <c r="V51" s="11">
        <f>'OddsRatio_working_3-way'!S51*'OddsRatio_working_3-way'!R51/3-2*'OddsRatio_working_3-way'!R51^3/27-'OddsRatio_working_3-way'!T51</f>
        <v>0.26060570760378393</v>
      </c>
      <c r="W51" s="11">
        <f>'OddsRatio_working_3-way'!V51^2+4*'OddsRatio_working_3-way'!U51^3/27</f>
        <v>-1.2875227675233455E-2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0.14211840355043959</v>
      </c>
      <c r="Y51" s="11">
        <f>IF('OddsRatio_working_3-way'!W51&gt;=0,IF('OddsRatio_working_3-way'!V51+SQRT('OddsRatio_working_3-way'!W51)&gt;0,0,PI()),ACOS('OddsRatio_working_3-way'!V51/(2*'OddsRatio_working_3-way'!X51)))</f>
        <v>0.41065076759538277</v>
      </c>
      <c r="Z51" s="11">
        <f>'OddsRatio_working_3-way'!X51^(1/3)*COS('OddsRatio_working_3-way'!Y51/3)</f>
        <v>0.51697390697660295</v>
      </c>
      <c r="AA51" s="11">
        <f>'OddsRatio_working_3-way'!X51^(1/3)*COS(('OddsRatio_working_3-way'!Y51+2*PI())/3)</f>
        <v>-0.32015710804847397</v>
      </c>
      <c r="AB51" s="11">
        <f>'OddsRatio_working_3-way'!X51^(1/3)*COS(('OddsRatio_working_3-way'!Y51+4*PI())/3)</f>
        <v>-0.19681679892812892</v>
      </c>
      <c r="AC51" s="11">
        <f>'OddsRatio_working_3-way'!X51^(1/3)*SIN('OddsRatio_working_3-way'!Y51/3)</f>
        <v>7.1210560672562789E-2</v>
      </c>
      <c r="AD51" s="11">
        <f>'OddsRatio_working_3-way'!X51^(1/3)*SIN(('OddsRatio_working_3-way'!Y51+2*PI())/3)</f>
        <v>0.41210725619915006</v>
      </c>
      <c r="AE51" s="11">
        <f>'OddsRatio_working_3-way'!X51^(1/3)*SIN(('OddsRatio_working_3-way'!Y51+4*PI())/3)</f>
        <v>-0.48331781687171294</v>
      </c>
      <c r="AF51" s="11">
        <f>-'OddsRatio_working_3-way'!U51/(3*'OddsRatio_working_3-way'!X51^(1/3))*COS(('OddsRatio_working_3-way'!Y51)/3)</f>
        <v>0.51697390697660306</v>
      </c>
      <c r="AG51" s="11">
        <f>-'OddsRatio_working_3-way'!U51/(3*'OddsRatio_working_3-way'!X51^(1/3))*COS(('OddsRatio_working_3-way'!Y51+2*PI())/3)</f>
        <v>-0.32015710804847403</v>
      </c>
      <c r="AH51" s="11">
        <f>-'OddsRatio_working_3-way'!U51/(3*'OddsRatio_working_3-way'!X51^(1/3))*COS(('OddsRatio_working_3-way'!Y51+4*PI())/3)</f>
        <v>-0.19681679892812895</v>
      </c>
      <c r="AI51" s="11">
        <f>'OddsRatio_working_3-way'!U51/(3*'OddsRatio_working_3-way'!X51^(1/3))*SIN(('OddsRatio_working_3-way'!Y51)/3)</f>
        <v>-7.1210560672562803E-2</v>
      </c>
      <c r="AJ51" s="11">
        <f>'OddsRatio_working_3-way'!U51/(3*'OddsRatio_working_3-way'!X51^(1/3))*SIN(('OddsRatio_working_3-way'!Y51+2*PI())/3)</f>
        <v>-0.41210725619915012</v>
      </c>
      <c r="AK51" s="11">
        <f>'OddsRatio_working_3-way'!U51/(3*'OddsRatio_working_3-way'!X51^(1/3))*SIN(('OddsRatio_working_3-way'!Y51+4*PI())/3)</f>
        <v>0.48331781687171305</v>
      </c>
      <c r="AL51" s="11">
        <f>'OddsRatio_working_3-way'!Z51+'OddsRatio_working_3-way'!AF51</f>
        <v>1.0339478139532061</v>
      </c>
      <c r="AM51" s="11">
        <f>'OddsRatio_working_3-way'!AA51+'OddsRatio_working_3-way'!AG51</f>
        <v>-0.64031421609694794</v>
      </c>
      <c r="AN51" s="11">
        <f>'OddsRatio_working_3-way'!AB51+'OddsRatio_working_3-way'!AH51</f>
        <v>-0.39363359785625784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1.0339478139532061</v>
      </c>
      <c r="AS51" s="11">
        <f>IF(('OddsRatio_working_3-way'!X51=0),IF(Q51&gt;0,-Q51^(1/3),(-Q51)^(1/3)),'OddsRatio_working_3-way'!AM51-'OddsRatio_working_3-way'!R51/3)</f>
        <v>-0.64031421609694794</v>
      </c>
      <c r="AT51" s="11">
        <f>IF(('OddsRatio_working_3-way'!X51=0),IF(Q51&gt;0,-Q51^(1/3),(-Q51)^(1/3)),'OddsRatio_working_3-way'!AN51-'OddsRatio_working_3-way'!R51/3)</f>
        <v>-0.39363359785625784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2.35</v>
      </c>
      <c r="B52" s="4">
        <f>IF('True_Odds_Calculator_3-way'!B53="","",'True_Odds_Calculator_3-way'!B53)</f>
        <v>3.51</v>
      </c>
      <c r="C52" s="4">
        <f>IF('True_Odds_Calculator_3-way'!C53="","",'True_Odds_Calculator_3-way'!C53)</f>
        <v>3.15</v>
      </c>
      <c r="D52" s="9">
        <f t="shared" si="13"/>
        <v>0.41524279967988653</v>
      </c>
      <c r="E52" s="9">
        <f t="shared" si="14"/>
        <v>0.27637563842602353</v>
      </c>
      <c r="F52" s="9">
        <f t="shared" si="15"/>
        <v>0.30838156189408988</v>
      </c>
      <c r="G52" s="9">
        <f t="shared" si="16"/>
        <v>1.0431330345824743</v>
      </c>
      <c r="H52" s="9">
        <f t="shared" si="17"/>
        <v>2.4082295966863403</v>
      </c>
      <c r="I52" s="9">
        <f t="shared" si="18"/>
        <v>3.6182639168020101</v>
      </c>
      <c r="J52" s="9">
        <f t="shared" si="19"/>
        <v>3.24273602435232</v>
      </c>
      <c r="K52" s="11">
        <f t="shared" si="20"/>
        <v>0.42553191489361702</v>
      </c>
      <c r="L52" s="11">
        <f t="shared" si="21"/>
        <v>0.28490028490028491</v>
      </c>
      <c r="M52" s="11">
        <f t="shared" si="22"/>
        <v>0.31746031746031744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-0.28038864209076964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0.23130708709904924</v>
      </c>
      <c r="Q52" s="11">
        <f>2*'OddsRatio_working_3-way'!K52*'OddsRatio_working_3-way'!L52*'OddsRatio_working_3-way'!M52</f>
        <v>7.6974072245939856E-2</v>
      </c>
      <c r="R52" s="11">
        <f t="shared" si="23"/>
        <v>0</v>
      </c>
      <c r="S52" s="11">
        <f t="shared" si="24"/>
        <v>-0.82495170051919819</v>
      </c>
      <c r="T52" s="11">
        <f t="shared" si="25"/>
        <v>-0.27452635624598942</v>
      </c>
      <c r="U52" s="11">
        <f>'OddsRatio_working_3-way'!S52-'OddsRatio_working_3-way'!R52^2/3</f>
        <v>-0.82495170051919819</v>
      </c>
      <c r="V52" s="11">
        <f>'OddsRatio_working_3-way'!S52*'OddsRatio_working_3-way'!R52/3-2*'OddsRatio_working_3-way'!R52^3/27-'OddsRatio_working_3-way'!T52</f>
        <v>0.27452635624598942</v>
      </c>
      <c r="W52" s="11">
        <f>'OddsRatio_working_3-way'!V52^2+4*'OddsRatio_working_3-way'!U52^3/27</f>
        <v>-7.8081699887154882E-3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0.1441985525780472</v>
      </c>
      <c r="Y52" s="11">
        <f>IF('OddsRatio_working_3-way'!W52&gt;=0,IF('OddsRatio_working_3-way'!V52+SQRT('OddsRatio_working_3-way'!W52)&gt;0,0,PI()),ACOS('OddsRatio_working_3-way'!V52/(2*'OddsRatio_working_3-way'!X52)))</f>
        <v>0.31140509371089919</v>
      </c>
      <c r="Z52" s="11">
        <f>'OddsRatio_working_3-way'!X52^(1/3)*COS('OddsRatio_working_3-way'!Y52/3)</f>
        <v>0.52156651729123726</v>
      </c>
      <c r="AA52" s="11">
        <f>'OddsRatio_working_3-way'!X52^(1/3)*COS(('OddsRatio_working_3-way'!Y52+2*PI())/3)</f>
        <v>-0.30783855760669987</v>
      </c>
      <c r="AB52" s="11">
        <f>'OddsRatio_working_3-way'!X52^(1/3)*COS(('OddsRatio_working_3-way'!Y52+4*PI())/3)</f>
        <v>-0.21372795968453748</v>
      </c>
      <c r="AC52" s="11">
        <f>'OddsRatio_working_3-way'!X52^(1/3)*SIN('OddsRatio_working_3-way'!Y52/3)</f>
        <v>5.4334779043957088E-2</v>
      </c>
      <c r="AD52" s="11">
        <f>'OddsRatio_working_3-way'!X52^(1/3)*SIN(('OddsRatio_working_3-way'!Y52+2*PI())/3)</f>
        <v>0.42452246421560857</v>
      </c>
      <c r="AE52" s="11">
        <f>'OddsRatio_working_3-way'!X52^(1/3)*SIN(('OddsRatio_working_3-way'!Y52+4*PI())/3)</f>
        <v>-0.47885724325956563</v>
      </c>
      <c r="AF52" s="11">
        <f>-'OddsRatio_working_3-way'!U52/(3*'OddsRatio_working_3-way'!X52^(1/3))*COS(('OddsRatio_working_3-way'!Y52)/3)</f>
        <v>0.52156651729123715</v>
      </c>
      <c r="AG52" s="11">
        <f>-'OddsRatio_working_3-way'!U52/(3*'OddsRatio_working_3-way'!X52^(1/3))*COS(('OddsRatio_working_3-way'!Y52+2*PI())/3)</f>
        <v>-0.30783855760669976</v>
      </c>
      <c r="AH52" s="11">
        <f>-'OddsRatio_working_3-way'!U52/(3*'OddsRatio_working_3-way'!X52^(1/3))*COS(('OddsRatio_working_3-way'!Y52+4*PI())/3)</f>
        <v>-0.21372795968453745</v>
      </c>
      <c r="AI52" s="11">
        <f>'OddsRatio_working_3-way'!U52/(3*'OddsRatio_working_3-way'!X52^(1/3))*SIN(('OddsRatio_working_3-way'!Y52)/3)</f>
        <v>-5.4334779043957081E-2</v>
      </c>
      <c r="AJ52" s="11">
        <f>'OddsRatio_working_3-way'!U52/(3*'OddsRatio_working_3-way'!X52^(1/3))*SIN(('OddsRatio_working_3-way'!Y52+2*PI())/3)</f>
        <v>-0.42452246421560846</v>
      </c>
      <c r="AK52" s="11">
        <f>'OddsRatio_working_3-way'!U52/(3*'OddsRatio_working_3-way'!X52^(1/3))*SIN(('OddsRatio_working_3-way'!Y52+4*PI())/3)</f>
        <v>0.47885724325956552</v>
      </c>
      <c r="AL52" s="11">
        <f>'OddsRatio_working_3-way'!Z52+'OddsRatio_working_3-way'!AF52</f>
        <v>1.0431330345824743</v>
      </c>
      <c r="AM52" s="11">
        <f>'OddsRatio_working_3-way'!AA52+'OddsRatio_working_3-way'!AG52</f>
        <v>-0.61567711521339963</v>
      </c>
      <c r="AN52" s="11">
        <f>'OddsRatio_working_3-way'!AB52+'OddsRatio_working_3-way'!AH52</f>
        <v>-0.4274559193690749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1.0431330345824743</v>
      </c>
      <c r="AS52" s="11">
        <f>IF(('OddsRatio_working_3-way'!X52=0),IF(Q52&gt;0,-Q52^(1/3),(-Q52)^(1/3)),'OddsRatio_working_3-way'!AM52-'OddsRatio_working_3-way'!R52/3)</f>
        <v>-0.61567711521339963</v>
      </c>
      <c r="AT52" s="11">
        <f>IF(('OddsRatio_working_3-way'!X52=0),IF(Q52&gt;0,-Q52^(1/3),(-Q52)^(1/3)),'OddsRatio_working_3-way'!AN52-'OddsRatio_working_3-way'!R52/3)</f>
        <v>-0.4274559193690749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1.61</v>
      </c>
      <c r="B53" s="4">
        <f>IF('True_Odds_Calculator_3-way'!B54="","",'True_Odds_Calculator_3-way'!B54)</f>
        <v>4.21</v>
      </c>
      <c r="C53" s="4">
        <f>IF('True_Odds_Calculator_3-way'!C54="","",'True_Odds_Calculator_3-way'!C54)</f>
        <v>5.73</v>
      </c>
      <c r="D53" s="9">
        <f t="shared" si="13"/>
        <v>0.6069948784019672</v>
      </c>
      <c r="E53" s="9">
        <f t="shared" si="14"/>
        <v>0.22690516872216521</v>
      </c>
      <c r="F53" s="9">
        <f t="shared" si="15"/>
        <v>0.16609995287586782</v>
      </c>
      <c r="G53" s="9">
        <f t="shared" si="16"/>
        <v>1.061410423825131</v>
      </c>
      <c r="H53" s="9">
        <f t="shared" si="17"/>
        <v>1.6474603585333301</v>
      </c>
      <c r="I53" s="9">
        <f t="shared" si="18"/>
        <v>4.4071274604786694</v>
      </c>
      <c r="J53" s="9">
        <f t="shared" si="19"/>
        <v>6.0204713046928688</v>
      </c>
      <c r="K53" s="11">
        <f t="shared" si="20"/>
        <v>0.6211180124223602</v>
      </c>
      <c r="L53" s="11">
        <f t="shared" si="21"/>
        <v>0.23752969121140144</v>
      </c>
      <c r="M53" s="11">
        <f t="shared" si="22"/>
        <v>0.17452006980802792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-0.23846981474290763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0.22014231080371177</v>
      </c>
      <c r="Q53" s="11">
        <f>2*'OddsRatio_working_3-way'!K53*'OddsRatio_working_3-way'!L53*'OddsRatio_working_3-way'!M53</f>
        <v>5.1495277380985215E-2</v>
      </c>
      <c r="R53" s="11">
        <f t="shared" si="23"/>
        <v>0</v>
      </c>
      <c r="S53" s="11">
        <f t="shared" si="24"/>
        <v>-0.92314539280808106</v>
      </c>
      <c r="T53" s="11">
        <f t="shared" si="25"/>
        <v>-0.21594044276212424</v>
      </c>
      <c r="U53" s="11">
        <f>'OddsRatio_working_3-way'!S53-'OddsRatio_working_3-way'!R53^2/3</f>
        <v>-0.92314539280808106</v>
      </c>
      <c r="V53" s="11">
        <f>'OddsRatio_working_3-way'!S53*'OddsRatio_working_3-way'!R53/3-2*'OddsRatio_working_3-way'!R53^3/27-'OddsRatio_working_3-way'!T53</f>
        <v>0.21594044276212424</v>
      </c>
      <c r="W53" s="11">
        <f>'OddsRatio_working_3-way'!V53^2+4*'OddsRatio_working_3-way'!U53^3/27</f>
        <v>-6.9918187192429815E-2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0.17069597389271668</v>
      </c>
      <c r="Y53" s="11">
        <f>IF('OddsRatio_working_3-way'!W53&gt;=0,IF('OddsRatio_working_3-way'!V53+SQRT('OddsRatio_working_3-way'!W53)&gt;0,0,PI()),ACOS('OddsRatio_working_3-way'!V53/(2*'OddsRatio_working_3-way'!X53)))</f>
        <v>0.88598176123907579</v>
      </c>
      <c r="Z53" s="11">
        <f>'OddsRatio_working_3-way'!X53^(1/3)*COS('OddsRatio_working_3-way'!Y53/3)</f>
        <v>0.53070521191256548</v>
      </c>
      <c r="AA53" s="11">
        <f>'OddsRatio_working_3-way'!X53^(1/3)*COS(('OddsRatio_working_3-way'!Y53+2*PI())/3)</f>
        <v>-0.40517510678733437</v>
      </c>
      <c r="AB53" s="11">
        <f>'OddsRatio_working_3-way'!X53^(1/3)*COS(('OddsRatio_working_3-way'!Y53+4*PI())/3)</f>
        <v>-0.12553010512523083</v>
      </c>
      <c r="AC53" s="11">
        <f>'OddsRatio_working_3-way'!X53^(1/3)*SIN('OddsRatio_working_3-way'!Y53/3)</f>
        <v>0.16145311698714879</v>
      </c>
      <c r="AD53" s="11">
        <f>'OddsRatio_working_3-way'!X53^(1/3)*SIN(('OddsRatio_working_3-way'!Y53+2*PI())/3)</f>
        <v>0.37887763694351134</v>
      </c>
      <c r="AE53" s="11">
        <f>'OddsRatio_working_3-way'!X53^(1/3)*SIN(('OddsRatio_working_3-way'!Y53+4*PI())/3)</f>
        <v>-0.5403307539306601</v>
      </c>
      <c r="AF53" s="11">
        <f>-'OddsRatio_working_3-way'!U53/(3*'OddsRatio_working_3-way'!X53^(1/3))*COS(('OddsRatio_working_3-way'!Y53)/3)</f>
        <v>0.53070521191256537</v>
      </c>
      <c r="AG53" s="11">
        <f>-'OddsRatio_working_3-way'!U53/(3*'OddsRatio_working_3-way'!X53^(1/3))*COS(('OddsRatio_working_3-way'!Y53+2*PI())/3)</f>
        <v>-0.40517510678733432</v>
      </c>
      <c r="AH53" s="11">
        <f>-'OddsRatio_working_3-way'!U53/(3*'OddsRatio_working_3-way'!X53^(1/3))*COS(('OddsRatio_working_3-way'!Y53+4*PI())/3)</f>
        <v>-0.1255301051252308</v>
      </c>
      <c r="AI53" s="11">
        <f>'OddsRatio_working_3-way'!U53/(3*'OddsRatio_working_3-way'!X53^(1/3))*SIN(('OddsRatio_working_3-way'!Y53)/3)</f>
        <v>-0.16145311698714876</v>
      </c>
      <c r="AJ53" s="11">
        <f>'OddsRatio_working_3-way'!U53/(3*'OddsRatio_working_3-way'!X53^(1/3))*SIN(('OddsRatio_working_3-way'!Y53+2*PI())/3)</f>
        <v>-0.37887763694351129</v>
      </c>
      <c r="AK53" s="11">
        <f>'OddsRatio_working_3-way'!U53/(3*'OddsRatio_working_3-way'!X53^(1/3))*SIN(('OddsRatio_working_3-way'!Y53+4*PI())/3)</f>
        <v>0.54033075393065999</v>
      </c>
      <c r="AL53" s="11">
        <f>'OddsRatio_working_3-way'!Z53+'OddsRatio_working_3-way'!AF53</f>
        <v>1.061410423825131</v>
      </c>
      <c r="AM53" s="11">
        <f>'OddsRatio_working_3-way'!AA53+'OddsRatio_working_3-way'!AG53</f>
        <v>-0.81035021357466874</v>
      </c>
      <c r="AN53" s="11">
        <f>'OddsRatio_working_3-way'!AB53+'OddsRatio_working_3-way'!AH53</f>
        <v>-0.25106021025046166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1.061410423825131</v>
      </c>
      <c r="AS53" s="11">
        <f>IF(('OddsRatio_working_3-way'!X53=0),IF(Q53&gt;0,-Q53^(1/3),(-Q53)^(1/3)),'OddsRatio_working_3-way'!AM53-'OddsRatio_working_3-way'!R53/3)</f>
        <v>-0.81035021357466874</v>
      </c>
      <c r="AT53" s="11">
        <f>IF(('OddsRatio_working_3-way'!X53=0),IF(Q53&gt;0,-Q53^(1/3),(-Q53)^(1/3)),'OddsRatio_working_3-way'!AN53-'OddsRatio_working_3-way'!R53/3)</f>
        <v>-0.25106021025046166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2.38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3.07</v>
      </c>
      <c r="D54" s="9">
        <f t="shared" si="13"/>
        <v>0.41003828327397934</v>
      </c>
      <c r="E54" s="9">
        <f t="shared" si="14"/>
        <v>0.27332515748582442</v>
      </c>
      <c r="F54" s="9">
        <f t="shared" si="15"/>
        <v>0.31663655924019618</v>
      </c>
      <c r="G54" s="9">
        <f t="shared" si="16"/>
        <v>1.0426062829248597</v>
      </c>
      <c r="H54" s="9">
        <f t="shared" si="17"/>
        <v>2.4387966704363069</v>
      </c>
      <c r="I54" s="9">
        <f t="shared" si="18"/>
        <v>3.658646021458392</v>
      </c>
      <c r="J54" s="9">
        <f t="shared" si="19"/>
        <v>3.1581950056544597</v>
      </c>
      <c r="K54" s="11">
        <f t="shared" si="20"/>
        <v>0.42016806722689076</v>
      </c>
      <c r="L54" s="11">
        <f t="shared" si="21"/>
        <v>0.28169014084507044</v>
      </c>
      <c r="M54" s="11">
        <f t="shared" si="22"/>
        <v>0.32573289902280134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-0.28083156921987951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0.23131700723598148</v>
      </c>
      <c r="Q54" s="11">
        <f>2*'OddsRatio_working_3-way'!K54*'OddsRatio_working_3-way'!L54*'OddsRatio_working_3-way'!M54</f>
        <v>7.7105669078660524E-2</v>
      </c>
      <c r="R54" s="11">
        <f t="shared" si="23"/>
        <v>0</v>
      </c>
      <c r="S54" s="11">
        <f t="shared" si="24"/>
        <v>-0.82368591208800257</v>
      </c>
      <c r="T54" s="11">
        <f t="shared" si="25"/>
        <v>-0.27456197069600097</v>
      </c>
      <c r="U54" s="11">
        <f>'OddsRatio_working_3-way'!S54-'OddsRatio_working_3-way'!R54^2/3</f>
        <v>-0.82368591208800257</v>
      </c>
      <c r="V54" s="11">
        <f>'OddsRatio_working_3-way'!S54*'OddsRatio_working_3-way'!R54/3-2*'OddsRatio_working_3-way'!R54^3/27-'OddsRatio_working_3-way'!T54</f>
        <v>0.27456197069600097</v>
      </c>
      <c r="W54" s="11">
        <f>'OddsRatio_working_3-way'!V54^2+4*'OddsRatio_working_3-way'!U54^3/27</f>
        <v>-7.4063454878857543E-3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0.14386679710791286</v>
      </c>
      <c r="Y54" s="11">
        <f>IF('OddsRatio_working_3-way'!W54&gt;=0,IF('OddsRatio_working_3-way'!V54+SQRT('OddsRatio_working_3-way'!W54)&gt;0,0,PI()),ACOS('OddsRatio_working_3-way'!V54/(2*'OddsRatio_working_3-way'!X54)))</f>
        <v>0.30374572855343884</v>
      </c>
      <c r="Z54" s="11">
        <f>'OddsRatio_working_3-way'!X54^(1/3)*COS('OddsRatio_working_3-way'!Y54/3)</f>
        <v>0.52130314146242995</v>
      </c>
      <c r="AA54" s="11">
        <f>'OddsRatio_working_3-way'!X54^(1/3)*COS(('OddsRatio_working_3-way'!Y54+2*PI())/3)</f>
        <v>-0.30651826941394134</v>
      </c>
      <c r="AB54" s="11">
        <f>'OddsRatio_working_3-way'!X54^(1/3)*COS(('OddsRatio_working_3-way'!Y54+4*PI())/3)</f>
        <v>-0.21478487204848873</v>
      </c>
      <c r="AC54" s="11">
        <f>'OddsRatio_working_3-way'!X54^(1/3)*SIN('OddsRatio_working_3-way'!Y54/3)</f>
        <v>5.2962301662623112E-2</v>
      </c>
      <c r="AD54" s="11">
        <f>'OddsRatio_working_3-way'!X54^(1/3)*SIN(('OddsRatio_working_3-way'!Y54+2*PI())/3)</f>
        <v>0.4249806127477857</v>
      </c>
      <c r="AE54" s="11">
        <f>'OddsRatio_working_3-way'!X54^(1/3)*SIN(('OddsRatio_working_3-way'!Y54+4*PI())/3)</f>
        <v>-0.4779429144104087</v>
      </c>
      <c r="AF54" s="11">
        <f>-'OddsRatio_working_3-way'!U54/(3*'OddsRatio_working_3-way'!X54^(1/3))*COS(('OddsRatio_working_3-way'!Y54)/3)</f>
        <v>0.52130314146242973</v>
      </c>
      <c r="AG54" s="11">
        <f>-'OddsRatio_working_3-way'!U54/(3*'OddsRatio_working_3-way'!X54^(1/3))*COS(('OddsRatio_working_3-way'!Y54+2*PI())/3)</f>
        <v>-0.30651826941394122</v>
      </c>
      <c r="AH54" s="11">
        <f>-'OddsRatio_working_3-way'!U54/(3*'OddsRatio_working_3-way'!X54^(1/3))*COS(('OddsRatio_working_3-way'!Y54+4*PI())/3)</f>
        <v>-0.21478487204848865</v>
      </c>
      <c r="AI54" s="11">
        <f>'OddsRatio_working_3-way'!U54/(3*'OddsRatio_working_3-way'!X54^(1/3))*SIN(('OddsRatio_working_3-way'!Y54)/3)</f>
        <v>-5.2962301662623092E-2</v>
      </c>
      <c r="AJ54" s="11">
        <f>'OddsRatio_working_3-way'!U54/(3*'OddsRatio_working_3-way'!X54^(1/3))*SIN(('OddsRatio_working_3-way'!Y54+2*PI())/3)</f>
        <v>-0.42498061274778554</v>
      </c>
      <c r="AK54" s="11">
        <f>'OddsRatio_working_3-way'!U54/(3*'OddsRatio_working_3-way'!X54^(1/3))*SIN(('OddsRatio_working_3-way'!Y54+4*PI())/3)</f>
        <v>0.47794291441040848</v>
      </c>
      <c r="AL54" s="11">
        <f>'OddsRatio_working_3-way'!Z54+'OddsRatio_working_3-way'!AF54</f>
        <v>1.0426062829248597</v>
      </c>
      <c r="AM54" s="11">
        <f>'OddsRatio_working_3-way'!AA54+'OddsRatio_working_3-way'!AG54</f>
        <v>-0.61303653882788256</v>
      </c>
      <c r="AN54" s="11">
        <f>'OddsRatio_working_3-way'!AB54+'OddsRatio_working_3-way'!AH54</f>
        <v>-0.42956974409697735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1.0426062829248597</v>
      </c>
      <c r="AS54" s="11">
        <f>IF(('OddsRatio_working_3-way'!X54=0),IF(Q54&gt;0,-Q54^(1/3),(-Q54)^(1/3)),'OddsRatio_working_3-way'!AM54-'OddsRatio_working_3-way'!R54/3)</f>
        <v>-0.61303653882788256</v>
      </c>
      <c r="AT54" s="11">
        <f>IF(('OddsRatio_working_3-way'!X54=0),IF(Q54&gt;0,-Q54^(1/3),(-Q54)^(1/3)),'OddsRatio_working_3-way'!AN54-'OddsRatio_working_3-way'!R54/3)</f>
        <v>-0.42956974409697735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3.67</v>
      </c>
      <c r="C55" s="4">
        <f>IF('True_Odds_Calculator_3-way'!C56="","",'True_Odds_Calculator_3-way'!C56)</f>
        <v>2.16</v>
      </c>
      <c r="D55" s="9">
        <f t="shared" si="13"/>
        <v>0.28418562419028687</v>
      </c>
      <c r="E55" s="9">
        <f t="shared" si="14"/>
        <v>0.26381274132005733</v>
      </c>
      <c r="F55" s="9">
        <f t="shared" si="15"/>
        <v>0.45200163448965563</v>
      </c>
      <c r="G55" s="9">
        <f t="shared" si="16"/>
        <v>1.0451563623083606</v>
      </c>
      <c r="H55" s="9">
        <f t="shared" si="17"/>
        <v>3.5188268331631494</v>
      </c>
      <c r="I55" s="9">
        <f t="shared" si="18"/>
        <v>3.7905674873633228</v>
      </c>
      <c r="J55" s="9">
        <f t="shared" si="19"/>
        <v>2.2123813802776984</v>
      </c>
      <c r="K55" s="11">
        <f t="shared" si="20"/>
        <v>0.29325513196480935</v>
      </c>
      <c r="L55" s="11">
        <f t="shared" si="21"/>
        <v>0.27247956403269757</v>
      </c>
      <c r="M55" s="11">
        <f t="shared" si="22"/>
        <v>0.46296296296296291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-0.27612905001496013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0.23083964369013149</v>
      </c>
      <c r="Q55" s="11">
        <f>2*'OddsRatio_working_3-way'!K55*'OddsRatio_working_3-way'!L55*'OddsRatio_working_3-way'!M55</f>
        <v>7.3987065285298553E-2</v>
      </c>
      <c r="R55" s="11">
        <f t="shared" si="23"/>
        <v>0</v>
      </c>
      <c r="S55" s="11">
        <f t="shared" si="24"/>
        <v>-0.83598463717462923</v>
      </c>
      <c r="T55" s="11">
        <f t="shared" si="25"/>
        <v>-0.26794379396622731</v>
      </c>
      <c r="U55" s="11">
        <f>'OddsRatio_working_3-way'!S55-'OddsRatio_working_3-way'!R55^2/3</f>
        <v>-0.83598463717462923</v>
      </c>
      <c r="V55" s="11">
        <f>'OddsRatio_working_3-way'!S55*'OddsRatio_working_3-way'!R55/3-2*'OddsRatio_working_3-way'!R55^3/27-'OddsRatio_working_3-way'!T55</f>
        <v>0.26794379396622731</v>
      </c>
      <c r="W55" s="11">
        <f>'OddsRatio_working_3-way'!V55^2+4*'OddsRatio_working_3-way'!U55^3/27</f>
        <v>-1.4760915206883857E-2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0.14710097886477499</v>
      </c>
      <c r="Y55" s="11">
        <f>IF('OddsRatio_working_3-way'!W55&gt;=0,IF('OddsRatio_working_3-way'!V55+SQRT('OddsRatio_working_3-way'!W55)&gt;0,0,PI()),ACOS('OddsRatio_working_3-way'!V55/(2*'OddsRatio_working_3-way'!X55)))</f>
        <v>0.42570498189207973</v>
      </c>
      <c r="Z55" s="11">
        <f>'OddsRatio_working_3-way'!X55^(1/3)*COS('OddsRatio_working_3-way'!Y55/3)</f>
        <v>0.5225781811541802</v>
      </c>
      <c r="AA55" s="11">
        <f>'OddsRatio_working_3-way'!X55^(1/3)*COS(('OddsRatio_working_3-way'!Y55+2*PI())/3)</f>
        <v>-0.32594350055698956</v>
      </c>
      <c r="AB55" s="11">
        <f>'OddsRatio_working_3-way'!X55^(1/3)*COS(('OddsRatio_working_3-way'!Y55+4*PI())/3)</f>
        <v>-0.1966346805971905</v>
      </c>
      <c r="AC55" s="11">
        <f>'OddsRatio_working_3-way'!X55^(1/3)*SIN('OddsRatio_working_3-way'!Y55/3)</f>
        <v>7.4656482012382758E-2</v>
      </c>
      <c r="AD55" s="11">
        <f>'OddsRatio_working_3-way'!X55^(1/3)*SIN(('OddsRatio_working_3-way'!Y55+2*PI())/3)</f>
        <v>0.41523773933679503</v>
      </c>
      <c r="AE55" s="11">
        <f>'OddsRatio_working_3-way'!X55^(1/3)*SIN(('OddsRatio_working_3-way'!Y55+4*PI())/3)</f>
        <v>-0.48989422134917782</v>
      </c>
      <c r="AF55" s="11">
        <f>-'OddsRatio_working_3-way'!U55/(3*'OddsRatio_working_3-way'!X55^(1/3))*COS(('OddsRatio_working_3-way'!Y55)/3)</f>
        <v>0.52257818115418031</v>
      </c>
      <c r="AG55" s="11">
        <f>-'OddsRatio_working_3-way'!U55/(3*'OddsRatio_working_3-way'!X55^(1/3))*COS(('OddsRatio_working_3-way'!Y55+2*PI())/3)</f>
        <v>-0.32594350055698962</v>
      </c>
      <c r="AH55" s="11">
        <f>-'OddsRatio_working_3-way'!U55/(3*'OddsRatio_working_3-way'!X55^(1/3))*COS(('OddsRatio_working_3-way'!Y55+4*PI())/3)</f>
        <v>-0.19663468059719053</v>
      </c>
      <c r="AI55" s="11">
        <f>'OddsRatio_working_3-way'!U55/(3*'OddsRatio_working_3-way'!X55^(1/3))*SIN(('OddsRatio_working_3-way'!Y55)/3)</f>
        <v>-7.4656482012382772E-2</v>
      </c>
      <c r="AJ55" s="11">
        <f>'OddsRatio_working_3-way'!U55/(3*'OddsRatio_working_3-way'!X55^(1/3))*SIN(('OddsRatio_working_3-way'!Y55+2*PI())/3)</f>
        <v>-0.41523773933679514</v>
      </c>
      <c r="AK55" s="11">
        <f>'OddsRatio_working_3-way'!U55/(3*'OddsRatio_working_3-way'!X55^(1/3))*SIN(('OddsRatio_working_3-way'!Y55+4*PI())/3)</f>
        <v>0.48989422134917793</v>
      </c>
      <c r="AL55" s="11">
        <f>'OddsRatio_working_3-way'!Z55+'OddsRatio_working_3-way'!AF55</f>
        <v>1.0451563623083606</v>
      </c>
      <c r="AM55" s="11">
        <f>'OddsRatio_working_3-way'!AA55+'OddsRatio_working_3-way'!AG55</f>
        <v>-0.65188700111397924</v>
      </c>
      <c r="AN55" s="11">
        <f>'OddsRatio_working_3-way'!AB55+'OddsRatio_working_3-way'!AH55</f>
        <v>-0.39326936119438105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1.0451563623083606</v>
      </c>
      <c r="AS55" s="11">
        <f>IF(('OddsRatio_working_3-way'!X55=0),IF(Q55&gt;0,-Q55^(1/3),(-Q55)^(1/3)),'OddsRatio_working_3-way'!AM55-'OddsRatio_working_3-way'!R55/3)</f>
        <v>-0.65188700111397924</v>
      </c>
      <c r="AT55" s="11">
        <f>IF(('OddsRatio_working_3-way'!X55=0),IF(Q55&gt;0,-Q55^(1/3),(-Q55)^(1/3)),'OddsRatio_working_3-way'!AN55-'OddsRatio_working_3-way'!R55/3)</f>
        <v>-0.39326936119438105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1.1499999999999999</v>
      </c>
      <c r="B56" s="4">
        <f>IF('True_Odds_Calculator_3-way'!B57="","",'True_Odds_Calculator_3-way'!B57)</f>
        <v>8.56</v>
      </c>
      <c r="C56" s="4">
        <f>IF('True_Odds_Calculator_3-way'!C57="","",'True_Odds_Calculator_3-way'!C57)</f>
        <v>20.64</v>
      </c>
      <c r="D56" s="9">
        <f t="shared" si="13"/>
        <v>0.8536369547996554</v>
      </c>
      <c r="E56" s="9">
        <f t="shared" si="14"/>
        <v>0.10371838006820601</v>
      </c>
      <c r="F56" s="9">
        <f t="shared" si="15"/>
        <v>4.26446651321385E-2</v>
      </c>
      <c r="G56" s="9">
        <f t="shared" si="16"/>
        <v>1.1430545844842994</v>
      </c>
      <c r="H56" s="9">
        <f t="shared" si="17"/>
        <v>1.1714581876726451</v>
      </c>
      <c r="I56" s="9">
        <f t="shared" si="18"/>
        <v>9.6414926587013046</v>
      </c>
      <c r="J56" s="9">
        <f t="shared" si="19"/>
        <v>23.449592039271643</v>
      </c>
      <c r="K56" s="11">
        <f t="shared" si="20"/>
        <v>0.86956521739130443</v>
      </c>
      <c r="L56" s="11">
        <f t="shared" si="21"/>
        <v>0.11682242990654206</v>
      </c>
      <c r="M56" s="11">
        <f t="shared" si="22"/>
        <v>4.8449612403100771E-2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-0.10961582075730236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0.13460959967744884</v>
      </c>
      <c r="Q56" s="11">
        <f>2*'OddsRatio_working_3-way'!K56*'OddsRatio_working_3-way'!L56*'OddsRatio_working_3-way'!M56</f>
        <v>9.8434807808006463E-3</v>
      </c>
      <c r="R56" s="11">
        <f t="shared" si="23"/>
        <v>0</v>
      </c>
      <c r="S56" s="11">
        <f t="shared" si="24"/>
        <v>-1.2280125145026699</v>
      </c>
      <c r="T56" s="11">
        <f t="shared" si="25"/>
        <v>-8.979981824516782E-2</v>
      </c>
      <c r="U56" s="11">
        <f>'OddsRatio_working_3-way'!S56-'OddsRatio_working_3-way'!R56^2/3</f>
        <v>-1.2280125145026699</v>
      </c>
      <c r="V56" s="11">
        <f>'OddsRatio_working_3-way'!S56*'OddsRatio_working_3-way'!R56/3-2*'OddsRatio_working_3-way'!R56^3/27-'OddsRatio_working_3-way'!T56</f>
        <v>8.979981824516782E-2</v>
      </c>
      <c r="W56" s="11">
        <f>'OddsRatio_working_3-way'!V56^2+4*'OddsRatio_working_3-way'!U56^3/27</f>
        <v>-0.26628576561888978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0.26189204501843644</v>
      </c>
      <c r="Y56" s="11">
        <f>IF('OddsRatio_working_3-way'!W56&gt;=0,IF('OddsRatio_working_3-way'!V56+SQRT('OddsRatio_working_3-way'!W56)&gt;0,0,PI()),ACOS('OddsRatio_working_3-way'!V56/(2*'OddsRatio_working_3-way'!X56)))</f>
        <v>1.3985007963227576</v>
      </c>
      <c r="Z56" s="11">
        <f>'OddsRatio_working_3-way'!X56^(1/3)*COS('OddsRatio_working_3-way'!Y56/3)</f>
        <v>0.57152729224214971</v>
      </c>
      <c r="AA56" s="11">
        <f>'OddsRatio_working_3-way'!X56^(1/3)*COS(('OddsRatio_working_3-way'!Y56+2*PI())/3)</f>
        <v>-0.53480288859589997</v>
      </c>
      <c r="AB56" s="11">
        <f>'OddsRatio_working_3-way'!X56^(1/3)*COS(('OddsRatio_working_3-way'!Y56+4*PI())/3)</f>
        <v>-3.6724403646249876E-2</v>
      </c>
      <c r="AC56" s="11">
        <f>'OddsRatio_working_3-way'!X56^(1/3)*SIN('OddsRatio_working_3-way'!Y56/3)</f>
        <v>0.28756574736324153</v>
      </c>
      <c r="AD56" s="11">
        <f>'OddsRatio_working_3-way'!X56^(1/3)*SIN(('OddsRatio_working_3-way'!Y56+2*PI())/3)</f>
        <v>0.35117428035621379</v>
      </c>
      <c r="AE56" s="11">
        <f>'OddsRatio_working_3-way'!X56^(1/3)*SIN(('OddsRatio_working_3-way'!Y56+4*PI())/3)</f>
        <v>-0.63874002771945537</v>
      </c>
      <c r="AF56" s="11">
        <f>-'OddsRatio_working_3-way'!U56/(3*'OddsRatio_working_3-way'!X56^(1/3))*COS(('OddsRatio_working_3-way'!Y56)/3)</f>
        <v>0.57152729224214971</v>
      </c>
      <c r="AG56" s="11">
        <f>-'OddsRatio_working_3-way'!U56/(3*'OddsRatio_working_3-way'!X56^(1/3))*COS(('OddsRatio_working_3-way'!Y56+2*PI())/3)</f>
        <v>-0.53480288859589997</v>
      </c>
      <c r="AH56" s="11">
        <f>-'OddsRatio_working_3-way'!U56/(3*'OddsRatio_working_3-way'!X56^(1/3))*COS(('OddsRatio_working_3-way'!Y56+4*PI())/3)</f>
        <v>-3.6724403646249876E-2</v>
      </c>
      <c r="AI56" s="11">
        <f>'OddsRatio_working_3-way'!U56/(3*'OddsRatio_working_3-way'!X56^(1/3))*SIN(('OddsRatio_working_3-way'!Y56)/3)</f>
        <v>-0.28756574736324153</v>
      </c>
      <c r="AJ56" s="11">
        <f>'OddsRatio_working_3-way'!U56/(3*'OddsRatio_working_3-way'!X56^(1/3))*SIN(('OddsRatio_working_3-way'!Y56+2*PI())/3)</f>
        <v>-0.35117428035621379</v>
      </c>
      <c r="AK56" s="11">
        <f>'OddsRatio_working_3-way'!U56/(3*'OddsRatio_working_3-way'!X56^(1/3))*SIN(('OddsRatio_working_3-way'!Y56+4*PI())/3)</f>
        <v>0.63874002771945537</v>
      </c>
      <c r="AL56" s="11">
        <f>'OddsRatio_working_3-way'!Z56+'OddsRatio_working_3-way'!AF56</f>
        <v>1.1430545844842994</v>
      </c>
      <c r="AM56" s="11">
        <f>'OddsRatio_working_3-way'!AA56+'OddsRatio_working_3-way'!AG56</f>
        <v>-1.0696057771917999</v>
      </c>
      <c r="AN56" s="11">
        <f>'OddsRatio_working_3-way'!AB56+'OddsRatio_working_3-way'!AH56</f>
        <v>-7.3448807292499751E-2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1.1430545844842994</v>
      </c>
      <c r="AS56" s="11">
        <f>IF(('OddsRatio_working_3-way'!X56=0),IF(Q56&gt;0,-Q56^(1/3),(-Q56)^(1/3)),'OddsRatio_working_3-way'!AM56-'OddsRatio_working_3-way'!R56/3)</f>
        <v>-1.0696057771917999</v>
      </c>
      <c r="AT56" s="11">
        <f>IF(('OddsRatio_working_3-way'!X56=0),IF(Q56&gt;0,-Q56^(1/3),(-Q56)^(1/3)),'OddsRatio_working_3-way'!AN56-'OddsRatio_working_3-way'!R56/3)</f>
        <v>-7.3448807292499751E-2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1.85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4.75</v>
      </c>
      <c r="D57" s="9">
        <f t="shared" si="13"/>
        <v>0.52879984568941907</v>
      </c>
      <c r="E57" s="9">
        <f t="shared" si="14"/>
        <v>0.26841024504571831</v>
      </c>
      <c r="F57" s="9">
        <f t="shared" si="15"/>
        <v>0.20278990926486279</v>
      </c>
      <c r="G57" s="9">
        <f t="shared" si="16"/>
        <v>1.0483231552301162</v>
      </c>
      <c r="H57" s="9">
        <f t="shared" si="17"/>
        <v>1.891074681945599</v>
      </c>
      <c r="I57" s="9">
        <f t="shared" si="18"/>
        <v>3.7256402035983016</v>
      </c>
      <c r="J57" s="9">
        <f t="shared" si="19"/>
        <v>4.9312118321129352</v>
      </c>
      <c r="K57" s="11">
        <f t="shared" si="20"/>
        <v>0.54054054054054046</v>
      </c>
      <c r="L57" s="11">
        <f t="shared" si="21"/>
        <v>0.27777777777777779</v>
      </c>
      <c r="M57" s="11">
        <f t="shared" si="22"/>
        <v>0.21052631578947367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-0.26197249881460416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0.22759601706970126</v>
      </c>
      <c r="Q57" s="11">
        <f>2*'OddsRatio_working_3-way'!K57*'OddsRatio_working_3-way'!L57*'OddsRatio_working_3-way'!M57</f>
        <v>6.3221115852694784E-2</v>
      </c>
      <c r="R57" s="11">
        <f t="shared" si="23"/>
        <v>0</v>
      </c>
      <c r="S57" s="11">
        <f t="shared" si="24"/>
        <v>-0.86877828054298611</v>
      </c>
      <c r="T57" s="11">
        <f t="shared" si="25"/>
        <v>-0.24132730015082943</v>
      </c>
      <c r="U57" s="11">
        <f>'OddsRatio_working_3-way'!S57-'OddsRatio_working_3-way'!R57^2/3</f>
        <v>-0.86877828054298611</v>
      </c>
      <c r="V57" s="11">
        <f>'OddsRatio_working_3-way'!S57*'OddsRatio_working_3-way'!R57/3-2*'OddsRatio_working_3-way'!R57^3/27-'OddsRatio_working_3-way'!T57</f>
        <v>0.24132730015082943</v>
      </c>
      <c r="W57" s="11">
        <f>'OddsRatio_working_3-way'!V57^2+4*'OddsRatio_working_3-way'!U57^3/27</f>
        <v>-3.8906724644478689E-2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0.15584093688964334</v>
      </c>
      <c r="Y57" s="11">
        <f>IF('OddsRatio_working_3-way'!W57&gt;=0,IF('OddsRatio_working_3-way'!V57+SQRT('OddsRatio_working_3-way'!W57)&gt;0,0,PI()),ACOS('OddsRatio_working_3-way'!V57/(2*'OddsRatio_working_3-way'!X57)))</f>
        <v>0.68522857453606334</v>
      </c>
      <c r="Z57" s="11">
        <f>'OddsRatio_working_3-way'!X57^(1/3)*COS('OddsRatio_working_3-way'!Y57/3)</f>
        <v>0.52416157761505822</v>
      </c>
      <c r="AA57" s="11">
        <f>'OddsRatio_working_3-way'!X57^(1/3)*COS(('OddsRatio_working_3-way'!Y57+2*PI())/3)</f>
        <v>-0.36760590690657013</v>
      </c>
      <c r="AB57" s="11">
        <f>'OddsRatio_working_3-way'!X57^(1/3)*COS(('OddsRatio_working_3-way'!Y57+4*PI())/3)</f>
        <v>-0.15655567070848822</v>
      </c>
      <c r="AC57" s="11">
        <f>'OddsRatio_working_3-way'!X57^(1/3)*SIN('OddsRatio_working_3-way'!Y57/3)</f>
        <v>0.1218499106814967</v>
      </c>
      <c r="AD57" s="11">
        <f>'OddsRatio_working_3-way'!X57^(1/3)*SIN(('OddsRatio_working_3-way'!Y57+2*PI())/3)</f>
        <v>0.39301228656162079</v>
      </c>
      <c r="AE57" s="11">
        <f>'OddsRatio_working_3-way'!X57^(1/3)*SIN(('OddsRatio_working_3-way'!Y57+4*PI())/3)</f>
        <v>-0.51486219724311755</v>
      </c>
      <c r="AF57" s="11">
        <f>-'OddsRatio_working_3-way'!U57/(3*'OddsRatio_working_3-way'!X57^(1/3))*COS(('OddsRatio_working_3-way'!Y57)/3)</f>
        <v>0.52416157761505799</v>
      </c>
      <c r="AG57" s="11">
        <f>-'OddsRatio_working_3-way'!U57/(3*'OddsRatio_working_3-way'!X57^(1/3))*COS(('OddsRatio_working_3-way'!Y57+2*PI())/3)</f>
        <v>-0.36760590690657002</v>
      </c>
      <c r="AH57" s="11">
        <f>-'OddsRatio_working_3-way'!U57/(3*'OddsRatio_working_3-way'!X57^(1/3))*COS(('OddsRatio_working_3-way'!Y57+4*PI())/3)</f>
        <v>-0.15655567070848816</v>
      </c>
      <c r="AI57" s="11">
        <f>'OddsRatio_working_3-way'!U57/(3*'OddsRatio_working_3-way'!X57^(1/3))*SIN(('OddsRatio_working_3-way'!Y57)/3)</f>
        <v>-0.12184991068149664</v>
      </c>
      <c r="AJ57" s="11">
        <f>'OddsRatio_working_3-way'!U57/(3*'OddsRatio_working_3-way'!X57^(1/3))*SIN(('OddsRatio_working_3-way'!Y57+2*PI())/3)</f>
        <v>-0.39301228656162063</v>
      </c>
      <c r="AK57" s="11">
        <f>'OddsRatio_working_3-way'!U57/(3*'OddsRatio_working_3-way'!X57^(1/3))*SIN(('OddsRatio_working_3-way'!Y57+4*PI())/3)</f>
        <v>0.51486219724311733</v>
      </c>
      <c r="AL57" s="11">
        <f>'OddsRatio_working_3-way'!Z57+'OddsRatio_working_3-way'!AF57</f>
        <v>1.0483231552301162</v>
      </c>
      <c r="AM57" s="11">
        <f>'OddsRatio_working_3-way'!AA57+'OddsRatio_working_3-way'!AG57</f>
        <v>-0.73521181381314016</v>
      </c>
      <c r="AN57" s="11">
        <f>'OddsRatio_working_3-way'!AB57+'OddsRatio_working_3-way'!AH57</f>
        <v>-0.31311134141697639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1.0483231552301162</v>
      </c>
      <c r="AS57" s="11">
        <f>IF(('OddsRatio_working_3-way'!X57=0),IF(Q57&gt;0,-Q57^(1/3),(-Q57)^(1/3)),'OddsRatio_working_3-way'!AM57-'OddsRatio_working_3-way'!R57/3)</f>
        <v>-0.73521181381314016</v>
      </c>
      <c r="AT57" s="11">
        <f>IF(('OddsRatio_working_3-way'!X57=0),IF(Q57&gt;0,-Q57^(1/3),(-Q57)^(1/3)),'OddsRatio_working_3-way'!AN57-'OddsRatio_working_3-way'!R57/3)</f>
        <v>-0.31311134141697639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2.4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3.1</v>
      </c>
      <c r="D58" s="9">
        <f t="shared" si="13"/>
        <v>0.40633734308813801</v>
      </c>
      <c r="E58" s="9">
        <f t="shared" si="14"/>
        <v>0.28033174473229383</v>
      </c>
      <c r="F58" s="9">
        <f t="shared" si="15"/>
        <v>0.31333091217956821</v>
      </c>
      <c r="G58" s="9">
        <f t="shared" si="16"/>
        <v>1.0435781060985705</v>
      </c>
      <c r="H58" s="9">
        <f t="shared" si="17"/>
        <v>2.4610093485379991</v>
      </c>
      <c r="I58" s="9">
        <f t="shared" si="18"/>
        <v>3.5672021410024826</v>
      </c>
      <c r="J58" s="9">
        <f t="shared" si="19"/>
        <v>3.1915140228069983</v>
      </c>
      <c r="K58" s="11">
        <f t="shared" si="20"/>
        <v>0.41666666666666669</v>
      </c>
      <c r="L58" s="11">
        <f t="shared" si="21"/>
        <v>0.28901734104046245</v>
      </c>
      <c r="M58" s="11">
        <f t="shared" si="22"/>
        <v>0.32258064516129031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-0.28095282491143014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0.23152464416682203</v>
      </c>
      <c r="Q58" s="11">
        <f>2*'OddsRatio_working_3-way'!K58*'OddsRatio_working_3-way'!L58*'OddsRatio_working_3-way'!M58</f>
        <v>7.7692833613027534E-2</v>
      </c>
      <c r="R58" s="11">
        <f t="shared" si="23"/>
        <v>0</v>
      </c>
      <c r="S58" s="11">
        <f t="shared" si="24"/>
        <v>-0.82406946518444779</v>
      </c>
      <c r="T58" s="11">
        <f t="shared" si="25"/>
        <v>-0.27653337757867374</v>
      </c>
      <c r="U58" s="11">
        <f>'OddsRatio_working_3-way'!S58-'OddsRatio_working_3-way'!R58^2/3</f>
        <v>-0.82406946518444779</v>
      </c>
      <c r="V58" s="11">
        <f>'OddsRatio_working_3-way'!S58*'OddsRatio_working_3-way'!R58/3-2*'OddsRatio_working_3-way'!R58^3/27-'OddsRatio_working_3-way'!T58</f>
        <v>0.27653337757867374</v>
      </c>
      <c r="W58" s="11">
        <f>'OddsRatio_working_3-way'!V58^2+4*'OddsRatio_working_3-way'!U58^3/27</f>
        <v>-6.4356216787055109E-3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0.14396729714919188</v>
      </c>
      <c r="Y58" s="11">
        <f>IF('OddsRatio_working_3-way'!W58&gt;=0,IF('OddsRatio_working_3-way'!V58+SQRT('OddsRatio_working_3-way'!W58)&gt;0,0,PI()),ACOS('OddsRatio_working_3-way'!V58/(2*'OddsRatio_working_3-way'!X58)))</f>
        <v>0.2823496409948516</v>
      </c>
      <c r="Z58" s="11">
        <f>'OddsRatio_working_3-way'!X58^(1/3)*COS('OddsRatio_working_3-way'!Y58/3)</f>
        <v>0.52178905304928525</v>
      </c>
      <c r="AA58" s="11">
        <f>'OddsRatio_working_3-way'!X58^(1/3)*COS(('OddsRatio_working_3-way'!Y58+2*PI())/3)</f>
        <v>-0.30355017544198443</v>
      </c>
      <c r="AB58" s="11">
        <f>'OddsRatio_working_3-way'!X58^(1/3)*COS(('OddsRatio_working_3-way'!Y58+4*PI())/3)</f>
        <v>-0.21823887760730074</v>
      </c>
      <c r="AC58" s="11">
        <f>'OddsRatio_working_3-way'!X58^(1/3)*SIN('OddsRatio_working_3-way'!Y58/3)</f>
        <v>4.925450076977092E-2</v>
      </c>
      <c r="AD58" s="11">
        <f>'OddsRatio_working_3-way'!X58^(1/3)*SIN(('OddsRatio_working_3-way'!Y58+2*PI())/3)</f>
        <v>0.42725532497242169</v>
      </c>
      <c r="AE58" s="11">
        <f>'OddsRatio_working_3-way'!X58^(1/3)*SIN(('OddsRatio_working_3-way'!Y58+4*PI())/3)</f>
        <v>-0.47650982574219264</v>
      </c>
      <c r="AF58" s="11">
        <f>-'OddsRatio_working_3-way'!U58/(3*'OddsRatio_working_3-way'!X58^(1/3))*COS(('OddsRatio_working_3-way'!Y58)/3)</f>
        <v>0.52178905304928536</v>
      </c>
      <c r="AG58" s="11">
        <f>-'OddsRatio_working_3-way'!U58/(3*'OddsRatio_working_3-way'!X58^(1/3))*COS(('OddsRatio_working_3-way'!Y58+2*PI())/3)</f>
        <v>-0.30355017544198454</v>
      </c>
      <c r="AH58" s="11">
        <f>-'OddsRatio_working_3-way'!U58/(3*'OddsRatio_working_3-way'!X58^(1/3))*COS(('OddsRatio_working_3-way'!Y58+4*PI())/3)</f>
        <v>-0.21823887760730079</v>
      </c>
      <c r="AI58" s="11">
        <f>'OddsRatio_working_3-way'!U58/(3*'OddsRatio_working_3-way'!X58^(1/3))*SIN(('OddsRatio_working_3-way'!Y58)/3)</f>
        <v>-4.9254500769770934E-2</v>
      </c>
      <c r="AJ58" s="11">
        <f>'OddsRatio_working_3-way'!U58/(3*'OddsRatio_working_3-way'!X58^(1/3))*SIN(('OddsRatio_working_3-way'!Y58+2*PI())/3)</f>
        <v>-0.4272553249724218</v>
      </c>
      <c r="AK58" s="11">
        <f>'OddsRatio_working_3-way'!U58/(3*'OddsRatio_working_3-way'!X58^(1/3))*SIN(('OddsRatio_working_3-way'!Y58+4*PI())/3)</f>
        <v>0.47650982574219275</v>
      </c>
      <c r="AL58" s="11">
        <f>'OddsRatio_working_3-way'!Z58+'OddsRatio_working_3-way'!AF58</f>
        <v>1.0435781060985705</v>
      </c>
      <c r="AM58" s="11">
        <f>'OddsRatio_working_3-way'!AA58+'OddsRatio_working_3-way'!AG58</f>
        <v>-0.60710035088396896</v>
      </c>
      <c r="AN58" s="11">
        <f>'OddsRatio_working_3-way'!AB58+'OddsRatio_working_3-way'!AH58</f>
        <v>-0.43647775521460153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1.0435781060985705</v>
      </c>
      <c r="AS58" s="11">
        <f>IF(('OddsRatio_working_3-way'!X58=0),IF(Q58&gt;0,-Q58^(1/3),(-Q58)^(1/3)),'OddsRatio_working_3-way'!AM58-'OddsRatio_working_3-way'!R58/3)</f>
        <v>-0.60710035088396896</v>
      </c>
      <c r="AT58" s="11">
        <f>IF(('OddsRatio_working_3-way'!X58=0),IF(Q58&gt;0,-Q58^(1/3),(-Q58)^(1/3)),'OddsRatio_working_3-way'!AN58-'OddsRatio_working_3-way'!R58/3)</f>
        <v>-0.43647775521460153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1.64</v>
      </c>
      <c r="B59" s="4">
        <f>IF('True_Odds_Calculator_3-way'!B60="","",'True_Odds_Calculator_3-way'!B60)</f>
        <v>4.3499999999999996</v>
      </c>
      <c r="C59" s="4">
        <f>IF('True_Odds_Calculator_3-way'!C60="","",'True_Odds_Calculator_3-way'!C60)</f>
        <v>5.26</v>
      </c>
      <c r="D59" s="9">
        <f t="shared" si="13"/>
        <v>0.59716042764107546</v>
      </c>
      <c r="E59" s="9">
        <f t="shared" si="14"/>
        <v>0.22069857595100523</v>
      </c>
      <c r="F59" s="9">
        <f t="shared" si="15"/>
        <v>0.18214099640791906</v>
      </c>
      <c r="G59" s="9">
        <f t="shared" si="16"/>
        <v>1.0540498041660991</v>
      </c>
      <c r="H59" s="9">
        <f t="shared" si="17"/>
        <v>1.6745918746663033</v>
      </c>
      <c r="I59" s="9">
        <f t="shared" si="18"/>
        <v>4.531066843956431</v>
      </c>
      <c r="J59" s="9">
        <f t="shared" si="19"/>
        <v>5.4902521657475809</v>
      </c>
      <c r="K59" s="11">
        <f t="shared" si="20"/>
        <v>0.6097560975609756</v>
      </c>
      <c r="L59" s="11">
        <f t="shared" si="21"/>
        <v>0.22988505747126439</v>
      </c>
      <c r="M59" s="11">
        <f t="shared" si="22"/>
        <v>0.19011406844106465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-0.24339717371213287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0.21985436846632794</v>
      </c>
      <c r="Q59" s="11">
        <f>2*'OddsRatio_working_3-way'!K59*'OddsRatio_working_3-way'!L59*'OddsRatio_working_3-way'!M59</f>
        <v>5.3298028719109804E-2</v>
      </c>
      <c r="R59" s="11">
        <f t="shared" si="23"/>
        <v>0</v>
      </c>
      <c r="S59" s="11">
        <f t="shared" si="24"/>
        <v>-0.90327412234601734</v>
      </c>
      <c r="T59" s="11">
        <f t="shared" si="25"/>
        <v>-0.21897554481115572</v>
      </c>
      <c r="U59" s="11">
        <f>'OddsRatio_working_3-way'!S59-'OddsRatio_working_3-way'!R59^2/3</f>
        <v>-0.90327412234601734</v>
      </c>
      <c r="V59" s="11">
        <f>'OddsRatio_working_3-way'!S59*'OddsRatio_working_3-way'!R59/3-2*'OddsRatio_working_3-way'!R59^3/27-'OddsRatio_working_3-way'!T59</f>
        <v>0.21897554481115572</v>
      </c>
      <c r="W59" s="11">
        <f>'OddsRatio_working_3-way'!V59^2+4*'OddsRatio_working_3-way'!U59^3/27</f>
        <v>-6.1232687969810191E-2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0.16521423757893314</v>
      </c>
      <c r="Y59" s="11">
        <f>IF('OddsRatio_working_3-way'!W59&gt;=0,IF('OddsRatio_working_3-way'!V59+SQRT('OddsRatio_working_3-way'!W59)&gt;0,0,PI()),ACOS('OddsRatio_working_3-way'!V59/(2*'OddsRatio_working_3-way'!X59)))</f>
        <v>0.84637552939067873</v>
      </c>
      <c r="Z59" s="11">
        <f>'OddsRatio_working_3-way'!X59^(1/3)*COS('OddsRatio_working_3-way'!Y59/3)</f>
        <v>0.52702490208304953</v>
      </c>
      <c r="AA59" s="11">
        <f>'OddsRatio_working_3-way'!X59^(1/3)*COS(('OddsRatio_working_3-way'!Y59+2*PI())/3)</f>
        <v>-0.39580793480710313</v>
      </c>
      <c r="AB59" s="11">
        <f>'OddsRatio_working_3-way'!X59^(1/3)*COS(('OddsRatio_working_3-way'!Y59+4*PI())/3)</f>
        <v>-0.13121696727594648</v>
      </c>
      <c r="AC59" s="11">
        <f>'OddsRatio_working_3-way'!X59^(1/3)*SIN('OddsRatio_working_3-way'!Y59/3)</f>
        <v>0.15276166632925678</v>
      </c>
      <c r="AD59" s="11">
        <f>'OddsRatio_working_3-way'!X59^(1/3)*SIN(('OddsRatio_working_3-way'!Y59+2*PI())/3)</f>
        <v>0.3800361204662987</v>
      </c>
      <c r="AE59" s="11">
        <f>'OddsRatio_working_3-way'!X59^(1/3)*SIN(('OddsRatio_working_3-way'!Y59+4*PI())/3)</f>
        <v>-0.53279778679555556</v>
      </c>
      <c r="AF59" s="11">
        <f>-'OddsRatio_working_3-way'!U59/(3*'OddsRatio_working_3-way'!X59^(1/3))*COS(('OddsRatio_working_3-way'!Y59)/3)</f>
        <v>0.52702490208304964</v>
      </c>
      <c r="AG59" s="11">
        <f>-'OddsRatio_working_3-way'!U59/(3*'OddsRatio_working_3-way'!X59^(1/3))*COS(('OddsRatio_working_3-way'!Y59+2*PI())/3)</f>
        <v>-0.39580793480710319</v>
      </c>
      <c r="AH59" s="11">
        <f>-'OddsRatio_working_3-way'!U59/(3*'OddsRatio_working_3-way'!X59^(1/3))*COS(('OddsRatio_working_3-way'!Y59+4*PI())/3)</f>
        <v>-0.13121696727594651</v>
      </c>
      <c r="AI59" s="11">
        <f>'OddsRatio_working_3-way'!U59/(3*'OddsRatio_working_3-way'!X59^(1/3))*SIN(('OddsRatio_working_3-way'!Y59)/3)</f>
        <v>-0.15276166632925681</v>
      </c>
      <c r="AJ59" s="11">
        <f>'OddsRatio_working_3-way'!U59/(3*'OddsRatio_working_3-way'!X59^(1/3))*SIN(('OddsRatio_working_3-way'!Y59+2*PI())/3)</f>
        <v>-0.38003612046629881</v>
      </c>
      <c r="AK59" s="11">
        <f>'OddsRatio_working_3-way'!U59/(3*'OddsRatio_working_3-way'!X59^(1/3))*SIN(('OddsRatio_working_3-way'!Y59+4*PI())/3)</f>
        <v>0.53279778679555567</v>
      </c>
      <c r="AL59" s="11">
        <f>'OddsRatio_working_3-way'!Z59+'OddsRatio_working_3-way'!AF59</f>
        <v>1.0540498041660991</v>
      </c>
      <c r="AM59" s="11">
        <f>'OddsRatio_working_3-way'!AA59+'OddsRatio_working_3-way'!AG59</f>
        <v>-0.79161586961420638</v>
      </c>
      <c r="AN59" s="11">
        <f>'OddsRatio_working_3-way'!AB59+'OddsRatio_working_3-way'!AH59</f>
        <v>-0.26243393455189301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1.0540498041660991</v>
      </c>
      <c r="AS59" s="11">
        <f>IF(('OddsRatio_working_3-way'!X59=0),IF(Q59&gt;0,-Q59^(1/3),(-Q59)^(1/3)),'OddsRatio_working_3-way'!AM59-'OddsRatio_working_3-way'!R59/3)</f>
        <v>-0.79161586961420638</v>
      </c>
      <c r="AT59" s="11">
        <f>IF(('OddsRatio_working_3-way'!X59=0),IF(Q59&gt;0,-Q59^(1/3),(-Q59)^(1/3)),'OddsRatio_working_3-way'!AN59-'OddsRatio_working_3-way'!R59/3)</f>
        <v>-0.26243393455189301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2.79</v>
      </c>
      <c r="B2" s="4">
        <f>IF('True_Odds_Calculator_2-way'!B3="","",'True_Odds_Calculator_2-way'!B3)</f>
        <v>1.47</v>
      </c>
      <c r="C2" s="4">
        <f t="shared" ref="C2:C65" si="0">IF(A2="","",((1/A2)+(1/B2))-1)</f>
        <v>3.8695047911637692E-2</v>
      </c>
      <c r="D2" s="4">
        <f>IF(A2="","",(2*A2)/(2-($C2*A2)))</f>
        <v>2.9491964189407831</v>
      </c>
      <c r="E2" s="4">
        <f>IF(B2="","",(2*B2)/(2-($C2*B2)))</f>
        <v>1.5130319296109787</v>
      </c>
      <c r="G2" s="4">
        <f t="shared" ref="G2:G65" si="1">IF(A2="","",C2+1)</f>
        <v>1.0386950479116377</v>
      </c>
    </row>
    <row r="3" spans="1:7" x14ac:dyDescent="0.2">
      <c r="A3" s="4">
        <f>IF('True_Odds_Calculator_2-way'!A4="","",'True_Odds_Calculator_2-way'!A4)</f>
        <v>2.14</v>
      </c>
      <c r="B3" s="4">
        <f>IF('True_Odds_Calculator_2-way'!B4="","",'True_Odds_Calculator_2-way'!B4)</f>
        <v>1.75</v>
      </c>
      <c r="C3" s="4">
        <f t="shared" si="0"/>
        <v>3.8718291054739673E-2</v>
      </c>
      <c r="D3" s="4">
        <f t="shared" ref="D3:D66" si="2">IF(A3="","",(2*A3)/(2-($C3*A3)))</f>
        <v>2.2324888226527575</v>
      </c>
      <c r="E3" s="4">
        <f t="shared" ref="E3:E66" si="3">IF(B3="","",(2*B3)/(2-($C3*B3)))</f>
        <v>1.81136638452237</v>
      </c>
      <c r="G3" s="4">
        <f t="shared" si="1"/>
        <v>1.0387182910547397</v>
      </c>
    </row>
    <row r="4" spans="1:7" x14ac:dyDescent="0.2">
      <c r="A4" s="4">
        <f>IF('True_Odds_Calculator_2-way'!A5="","",'True_Odds_Calculator_2-way'!A5)</f>
        <v>2.23</v>
      </c>
      <c r="B4" s="4">
        <f>IF('True_Odds_Calculator_2-way'!B5="","",'True_Odds_Calculator_2-way'!B5)</f>
        <v>1.69</v>
      </c>
      <c r="C4" s="4">
        <f t="shared" si="0"/>
        <v>4.0146469604903645E-2</v>
      </c>
      <c r="D4" s="4">
        <f t="shared" si="2"/>
        <v>2.3344999535416733</v>
      </c>
      <c r="E4" s="4">
        <f t="shared" si="3"/>
        <v>1.7493443498038854</v>
      </c>
      <c r="G4" s="4">
        <f t="shared" si="1"/>
        <v>1.0401464696049036</v>
      </c>
    </row>
    <row r="5" spans="1:7" x14ac:dyDescent="0.2">
      <c r="A5" s="4">
        <f>IF('True_Odds_Calculator_2-way'!A6="","",'True_Odds_Calculator_2-way'!A6)</f>
        <v>2.27</v>
      </c>
      <c r="B5" s="4">
        <f>IF('True_Odds_Calculator_2-way'!B6="","",'True_Odds_Calculator_2-way'!B6)</f>
        <v>1.67</v>
      </c>
      <c r="C5" s="4">
        <f t="shared" si="0"/>
        <v>3.9331029570814469E-2</v>
      </c>
      <c r="D5" s="4">
        <f t="shared" si="2"/>
        <v>2.3760694474913038</v>
      </c>
      <c r="E5" s="4">
        <f t="shared" si="3"/>
        <v>1.7267075087111983</v>
      </c>
      <c r="G5" s="4">
        <f t="shared" si="1"/>
        <v>1.0393310295708145</v>
      </c>
    </row>
    <row r="6" spans="1:7" x14ac:dyDescent="0.2">
      <c r="A6" s="4">
        <f>IF('True_Odds_Calculator_2-way'!A7="","",'True_Odds_Calculator_2-way'!A7)</f>
        <v>1.89</v>
      </c>
      <c r="B6" s="4">
        <f>IF('True_Odds_Calculator_2-way'!B7="","",'True_Odds_Calculator_2-way'!B7)</f>
        <v>1.98</v>
      </c>
      <c r="C6" s="4">
        <f t="shared" si="0"/>
        <v>3.4151034151034265E-2</v>
      </c>
      <c r="D6" s="4">
        <f t="shared" si="2"/>
        <v>1.9530295913574449</v>
      </c>
      <c r="E6" s="4">
        <f t="shared" si="3"/>
        <v>2.0492853622474128</v>
      </c>
      <c r="G6" s="4">
        <f t="shared" si="1"/>
        <v>1.0341510341510343</v>
      </c>
    </row>
    <row r="7" spans="1:7" x14ac:dyDescent="0.2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3.5766729599328695E-2</v>
      </c>
      <c r="D7" s="4">
        <f t="shared" si="2"/>
        <v>2.3660503784588656</v>
      </c>
      <c r="E7" s="4">
        <f t="shared" si="3"/>
        <v>1.7320374239258789</v>
      </c>
      <c r="G7" s="4">
        <f t="shared" si="1"/>
        <v>1.0357667295993287</v>
      </c>
    </row>
    <row r="8" spans="1:7" x14ac:dyDescent="0.2">
      <c r="A8" s="4">
        <f>IF('True_Odds_Calculator_2-way'!A9="","",'True_Odds_Calculator_2-way'!A9)</f>
        <v>2.4</v>
      </c>
      <c r="B8" s="4">
        <f>IF('True_Odds_Calculator_2-way'!B9="","",'True_Odds_Calculator_2-way'!B9)</f>
        <v>1.61</v>
      </c>
      <c r="C8" s="4">
        <f t="shared" si="0"/>
        <v>3.7784679089026829E-2</v>
      </c>
      <c r="D8" s="4">
        <f t="shared" si="2"/>
        <v>2.5139882888744305</v>
      </c>
      <c r="E8" s="4">
        <f t="shared" si="3"/>
        <v>1.6605070906746886</v>
      </c>
      <c r="G8" s="4">
        <f t="shared" si="1"/>
        <v>1.0377846790890268</v>
      </c>
    </row>
    <row r="9" spans="1:7" x14ac:dyDescent="0.2">
      <c r="A9" s="4">
        <f>IF('True_Odds_Calculator_2-way'!A10="","",'True_Odds_Calculator_2-way'!A10)</f>
        <v>2.52</v>
      </c>
      <c r="B9" s="4">
        <f>IF('True_Odds_Calculator_2-way'!B10="","",'True_Odds_Calculator_2-way'!B10)</f>
        <v>1.56</v>
      </c>
      <c r="C9" s="4">
        <f t="shared" si="0"/>
        <v>3.7851037851037717E-2</v>
      </c>
      <c r="D9" s="4">
        <f t="shared" si="2"/>
        <v>2.646203554119547</v>
      </c>
      <c r="E9" s="4">
        <f t="shared" si="3"/>
        <v>1.6074582924435721</v>
      </c>
      <c r="G9" s="4">
        <f t="shared" si="1"/>
        <v>1.0378510378510377</v>
      </c>
    </row>
    <row r="10" spans="1:7" x14ac:dyDescent="0.2">
      <c r="A10" s="4">
        <f>IF('True_Odds_Calculator_2-way'!A11="","",'True_Odds_Calculator_2-way'!A11)</f>
        <v>2.89</v>
      </c>
      <c r="B10" s="4">
        <f>IF('True_Odds_Calculator_2-way'!B11="","",'True_Odds_Calculator_2-way'!B11)</f>
        <v>1.43</v>
      </c>
      <c r="C10" s="4">
        <f t="shared" si="0"/>
        <v>4.5321460546374093E-2</v>
      </c>
      <c r="D10" s="4">
        <f t="shared" si="2"/>
        <v>3.0925281550492016</v>
      </c>
      <c r="E10" s="4">
        <f t="shared" si="3"/>
        <v>1.4778908219643463</v>
      </c>
      <c r="G10" s="4">
        <f t="shared" si="1"/>
        <v>1.0453214605463741</v>
      </c>
    </row>
    <row r="11" spans="1:7" x14ac:dyDescent="0.2">
      <c r="A11" s="4">
        <f>IF('True_Odds_Calculator_2-way'!A12="","",'True_Odds_Calculator_2-way'!A12)</f>
        <v>2.34</v>
      </c>
      <c r="B11" s="4">
        <f>IF('True_Odds_Calculator_2-way'!B12="","",'True_Odds_Calculator_2-way'!B12)</f>
        <v>1.64</v>
      </c>
      <c r="C11" s="4">
        <f t="shared" si="0"/>
        <v>3.7106524911402872E-2</v>
      </c>
      <c r="D11" s="4">
        <f t="shared" si="2"/>
        <v>2.4462009178990307</v>
      </c>
      <c r="E11" s="4">
        <f t="shared" si="3"/>
        <v>1.6914668547249645</v>
      </c>
      <c r="G11" s="4">
        <f t="shared" si="1"/>
        <v>1.0371065249114029</v>
      </c>
    </row>
    <row r="12" spans="1:7" x14ac:dyDescent="0.2">
      <c r="A12" s="4">
        <f>IF('True_Odds_Calculator_2-way'!A13="","",'True_Odds_Calculator_2-way'!A13)</f>
        <v>1.56</v>
      </c>
      <c r="B12" s="4">
        <f>IF('True_Odds_Calculator_2-way'!B13="","",'True_Odds_Calculator_2-way'!B13)</f>
        <v>2.56</v>
      </c>
      <c r="C12" s="4">
        <f t="shared" si="0"/>
        <v>3.1650641025640969E-2</v>
      </c>
      <c r="D12" s="4">
        <f t="shared" si="2"/>
        <v>1.5994873438000641</v>
      </c>
      <c r="E12" s="4">
        <f t="shared" si="3"/>
        <v>2.668091929449492</v>
      </c>
      <c r="G12" s="4">
        <f t="shared" si="1"/>
        <v>1.031650641025641</v>
      </c>
    </row>
    <row r="13" spans="1:7" x14ac:dyDescent="0.2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3.1333648244370904E-2</v>
      </c>
      <c r="D13" s="4">
        <f t="shared" si="2"/>
        <v>1.7887621461765948</v>
      </c>
      <c r="E13" s="4">
        <f t="shared" si="3"/>
        <v>2.2678093197643276</v>
      </c>
      <c r="G13" s="4">
        <f t="shared" si="1"/>
        <v>1.0313336482443709</v>
      </c>
    </row>
    <row r="14" spans="1:7" x14ac:dyDescent="0.2">
      <c r="A14" s="4">
        <f>IF('True_Odds_Calculator_2-way'!A15="","",'True_Odds_Calculator_2-way'!A15)</f>
        <v>2.02</v>
      </c>
      <c r="B14" s="4">
        <f>IF('True_Odds_Calculator_2-way'!B15="","",'True_Odds_Calculator_2-way'!B15)</f>
        <v>1.87</v>
      </c>
      <c r="C14" s="4">
        <f t="shared" si="0"/>
        <v>2.9808863239265015E-2</v>
      </c>
      <c r="D14" s="4">
        <f t="shared" si="2"/>
        <v>2.082703865027292</v>
      </c>
      <c r="E14" s="4">
        <f t="shared" si="3"/>
        <v>1.9236135865967305</v>
      </c>
      <c r="G14" s="4">
        <f t="shared" si="1"/>
        <v>1.029808863239265</v>
      </c>
    </row>
    <row r="15" spans="1:7" x14ac:dyDescent="0.2">
      <c r="A15" s="4">
        <f>IF('True_Odds_Calculator_2-way'!A16="","",'True_Odds_Calculator_2-way'!A16)</f>
        <v>1.68</v>
      </c>
      <c r="B15" s="4">
        <f>IF('True_Odds_Calculator_2-way'!B16="","",'True_Odds_Calculator_2-way'!B16)</f>
        <v>2.29</v>
      </c>
      <c r="C15" s="4">
        <f t="shared" si="0"/>
        <v>3.1919317945518833E-2</v>
      </c>
      <c r="D15" s="4">
        <f t="shared" si="2"/>
        <v>1.7262855604415328</v>
      </c>
      <c r="E15" s="4">
        <f t="shared" si="3"/>
        <v>2.3768688990485605</v>
      </c>
      <c r="G15" s="4">
        <f t="shared" si="1"/>
        <v>1.0319193179455188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1.91</v>
      </c>
      <c r="C16" s="4">
        <f t="shared" si="0"/>
        <v>5.5475103041104923E-2</v>
      </c>
      <c r="D16" s="4">
        <f t="shared" si="2"/>
        <v>1.9834290764471936</v>
      </c>
      <c r="E16" s="4">
        <f t="shared" si="3"/>
        <v>2.0168501460345989</v>
      </c>
      <c r="G16" s="4">
        <f t="shared" si="1"/>
        <v>1.0554751030411049</v>
      </c>
    </row>
    <row r="17" spans="1:7" x14ac:dyDescent="0.2">
      <c r="A17" s="4">
        <f>IF('True_Odds_Calculator_2-way'!A18="","",'True_Odds_Calculator_2-way'!A18)</f>
        <v>1.71</v>
      </c>
      <c r="B17" s="4">
        <f>IF('True_Odds_Calculator_2-way'!B18="","",'True_Odds_Calculator_2-way'!B18)</f>
        <v>2.2400000000000002</v>
      </c>
      <c r="C17" s="4">
        <f t="shared" si="0"/>
        <v>3.1223893065998265E-2</v>
      </c>
      <c r="D17" s="4">
        <f t="shared" si="2"/>
        <v>1.7569030364186771</v>
      </c>
      <c r="E17" s="4">
        <f t="shared" si="3"/>
        <v>2.3211731911283482</v>
      </c>
      <c r="G17" s="4">
        <f t="shared" si="1"/>
        <v>1.0312238930659983</v>
      </c>
    </row>
    <row r="18" spans="1:7" x14ac:dyDescent="0.2">
      <c r="A18" s="4">
        <f>IF('True_Odds_Calculator_2-way'!A19="","",'True_Odds_Calculator_2-way'!A19)</f>
        <v>2.2599999999999998</v>
      </c>
      <c r="B18" s="4">
        <f>IF('True_Odds_Calculator_2-way'!B19="","",'True_Odds_Calculator_2-way'!B19)</f>
        <v>1.7</v>
      </c>
      <c r="C18" s="4">
        <f t="shared" si="0"/>
        <v>3.0713170223841679E-2</v>
      </c>
      <c r="D18" s="4">
        <f t="shared" si="2"/>
        <v>2.3412553321145642</v>
      </c>
      <c r="E18" s="4">
        <f t="shared" si="3"/>
        <v>1.7455701953657428</v>
      </c>
      <c r="G18" s="4">
        <f t="shared" si="1"/>
        <v>1.0307131702238417</v>
      </c>
    </row>
    <row r="19" spans="1:7" x14ac:dyDescent="0.2">
      <c r="A19" s="4">
        <f>IF('True_Odds_Calculator_2-way'!A20="","",'True_Odds_Calculator_2-way'!A20)</f>
        <v>2.0099999999999998</v>
      </c>
      <c r="B19" s="4">
        <f>IF('True_Odds_Calculator_2-way'!B20="","",'True_Odds_Calculator_2-way'!B20)</f>
        <v>1.88</v>
      </c>
      <c r="C19" s="4">
        <f t="shared" si="0"/>
        <v>2.9427331427966497E-2</v>
      </c>
      <c r="D19" s="4">
        <f t="shared" si="2"/>
        <v>2.0712563034422273</v>
      </c>
      <c r="E19" s="4">
        <f t="shared" si="3"/>
        <v>1.9334834220221038</v>
      </c>
      <c r="G19" s="4">
        <f t="shared" si="1"/>
        <v>1.0294273314279665</v>
      </c>
    </row>
    <row r="20" spans="1:7" x14ac:dyDescent="0.2">
      <c r="A20" s="4">
        <f>IF('True_Odds_Calculator_2-way'!A21="","",'True_Odds_Calculator_2-way'!A21)</f>
        <v>2</v>
      </c>
      <c r="B20" s="4">
        <f>IF('True_Odds_Calculator_2-way'!B21="","",'True_Odds_Calculator_2-way'!B21)</f>
        <v>1.88</v>
      </c>
      <c r="C20" s="4">
        <f t="shared" si="0"/>
        <v>3.1914893617021267E-2</v>
      </c>
      <c r="D20" s="4">
        <f t="shared" si="2"/>
        <v>2.0659340659340657</v>
      </c>
      <c r="E20" s="4">
        <f t="shared" si="3"/>
        <v>1.9381443298969072</v>
      </c>
      <c r="G20" s="4">
        <f t="shared" si="1"/>
        <v>1.0319148936170213</v>
      </c>
    </row>
    <row r="21" spans="1:7" x14ac:dyDescent="0.2">
      <c r="A21" s="4">
        <f>IF('True_Odds_Calculator_2-way'!A22="","",'True_Odds_Calculator_2-way'!A22)</f>
        <v>1.81</v>
      </c>
      <c r="B21" s="4">
        <f>IF('True_Odds_Calculator_2-way'!B22="","",'True_Odds_Calculator_2-way'!B22)</f>
        <v>2.08</v>
      </c>
      <c r="C21" s="4">
        <f t="shared" si="0"/>
        <v>3.3255418614534626E-2</v>
      </c>
      <c r="D21" s="4">
        <f t="shared" si="2"/>
        <v>1.8661643699811639</v>
      </c>
      <c r="E21" s="4">
        <f t="shared" si="3"/>
        <v>2.1545152798443401</v>
      </c>
      <c r="G21" s="4">
        <f t="shared" si="1"/>
        <v>1.0332554186145346</v>
      </c>
    </row>
    <row r="22" spans="1:7" x14ac:dyDescent="0.2">
      <c r="A22" s="4">
        <f>IF('True_Odds_Calculator_2-way'!A23="","",'True_Odds_Calculator_2-way'!A23)</f>
        <v>1.83</v>
      </c>
      <c r="B22" s="4">
        <f>IF('True_Odds_Calculator_2-way'!B23="","",'True_Odds_Calculator_2-way'!B23)</f>
        <v>2.0499999999999998</v>
      </c>
      <c r="C22" s="4">
        <f t="shared" si="0"/>
        <v>3.4252965480474407E-2</v>
      </c>
      <c r="D22" s="4">
        <f t="shared" si="2"/>
        <v>1.8892106257081707</v>
      </c>
      <c r="E22" s="4">
        <f t="shared" si="3"/>
        <v>2.1245929491717397</v>
      </c>
      <c r="G22" s="4">
        <f t="shared" si="1"/>
        <v>1.0342529654804744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3.0357331084642114E-2</v>
      </c>
      <c r="D23" s="4">
        <f t="shared" si="2"/>
        <v>1.8399922420480992</v>
      </c>
      <c r="E23" s="4">
        <f t="shared" si="3"/>
        <v>2.1904871854075272</v>
      </c>
      <c r="G23" s="4">
        <f t="shared" si="1"/>
        <v>1.0303573310846421</v>
      </c>
    </row>
    <row r="24" spans="1:7" x14ac:dyDescent="0.2">
      <c r="A24" s="4">
        <f>IF('True_Odds_Calculator_2-way'!A25="","",'True_Odds_Calculator_2-way'!A25)</f>
        <v>1.98</v>
      </c>
      <c r="B24" s="4">
        <f>IF('True_Odds_Calculator_2-way'!B25="","",'True_Odds_Calculator_2-way'!B25)</f>
        <v>1.93</v>
      </c>
      <c r="C24" s="4">
        <f t="shared" si="0"/>
        <v>2.3185220076411994E-2</v>
      </c>
      <c r="D24" s="4">
        <f t="shared" si="2"/>
        <v>2.0265153523890338</v>
      </c>
      <c r="E24" s="4">
        <f t="shared" si="3"/>
        <v>1.974169551066798</v>
      </c>
      <c r="G24" s="4">
        <f t="shared" si="1"/>
        <v>1.023185220076412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2.5099999999999998</v>
      </c>
      <c r="C25" s="4">
        <f t="shared" si="0"/>
        <v>2.7337192112054876E-2</v>
      </c>
      <c r="D25" s="4">
        <f t="shared" si="2"/>
        <v>1.6253232605021484</v>
      </c>
      <c r="E25" s="4">
        <f t="shared" si="3"/>
        <v>2.5991728809143897</v>
      </c>
      <c r="G25" s="4">
        <f t="shared" si="1"/>
        <v>1.0273371921120549</v>
      </c>
    </row>
    <row r="26" spans="1:7" x14ac:dyDescent="0.2">
      <c r="A26" s="4">
        <f>IF('True_Odds_Calculator_2-way'!A27="","",'True_Odds_Calculator_2-way'!A27)</f>
        <v>1.49</v>
      </c>
      <c r="B26" s="4">
        <f>IF('True_Odds_Calculator_2-way'!B27="","",'True_Odds_Calculator_2-way'!B27)</f>
        <v>2.77</v>
      </c>
      <c r="C26" s="4">
        <f t="shared" si="0"/>
        <v>3.2151769922225348E-2</v>
      </c>
      <c r="D26" s="4">
        <f t="shared" si="2"/>
        <v>1.5265659386385075</v>
      </c>
      <c r="E26" s="4">
        <f t="shared" si="3"/>
        <v>2.8990973905103088</v>
      </c>
      <c r="G26" s="4">
        <f t="shared" si="1"/>
        <v>1.0321517699222253</v>
      </c>
    </row>
    <row r="27" spans="1:7" x14ac:dyDescent="0.2">
      <c r="A27" s="4">
        <f>IF('True_Odds_Calculator_2-way'!A28="","",'True_Odds_Calculator_2-way'!A28)</f>
        <v>2.2000000000000002</v>
      </c>
      <c r="B27" s="4">
        <f>IF('True_Odds_Calculator_2-way'!B28="","",'True_Odds_Calculator_2-way'!B28)</f>
        <v>1.74</v>
      </c>
      <c r="C27" s="4">
        <f t="shared" si="0"/>
        <v>2.925809822361547E-2</v>
      </c>
      <c r="D27" s="4">
        <f t="shared" si="2"/>
        <v>2.2731591448931119</v>
      </c>
      <c r="E27" s="4">
        <f t="shared" si="3"/>
        <v>1.78544776119403</v>
      </c>
      <c r="G27" s="4">
        <f t="shared" si="1"/>
        <v>1.0292580982236155</v>
      </c>
    </row>
    <row r="28" spans="1:7" x14ac:dyDescent="0.2">
      <c r="A28" s="4">
        <f>IF('True_Odds_Calculator_2-way'!A29="","",'True_Odds_Calculator_2-way'!A29)</f>
        <v>1.88</v>
      </c>
      <c r="B28" s="4">
        <f>IF('True_Odds_Calculator_2-way'!B29="","",'True_Odds_Calculator_2-way'!B29)</f>
        <v>2.02</v>
      </c>
      <c r="C28" s="4">
        <f t="shared" si="0"/>
        <v>2.6964398567516312E-2</v>
      </c>
      <c r="D28" s="4">
        <f t="shared" si="2"/>
        <v>1.9288906948394962</v>
      </c>
      <c r="E28" s="4">
        <f t="shared" si="3"/>
        <v>2.0765529308836395</v>
      </c>
      <c r="G28" s="4">
        <f t="shared" si="1"/>
        <v>1.0269643985675163</v>
      </c>
    </row>
    <row r="29" spans="1:7" x14ac:dyDescent="0.2">
      <c r="A29" s="4">
        <f>IF('True_Odds_Calculator_2-way'!A30="","",'True_Odds_Calculator_2-way'!A30)</f>
        <v>2</v>
      </c>
      <c r="B29" s="4">
        <f>IF('True_Odds_Calculator_2-way'!B30="","",'True_Odds_Calculator_2-way'!B30)</f>
        <v>1.91</v>
      </c>
      <c r="C29" s="4">
        <f t="shared" si="0"/>
        <v>2.3560209424083656E-2</v>
      </c>
      <c r="D29" s="4">
        <f t="shared" si="2"/>
        <v>2.0482573726541551</v>
      </c>
      <c r="E29" s="4">
        <f t="shared" si="3"/>
        <v>1.9539641943734012</v>
      </c>
      <c r="G29" s="4">
        <f t="shared" si="1"/>
        <v>1.0235602094240837</v>
      </c>
    </row>
    <row r="30" spans="1:7" x14ac:dyDescent="0.2">
      <c r="A30" s="4">
        <f>IF('True_Odds_Calculator_2-way'!A31="","",'True_Odds_Calculator_2-way'!A31)</f>
        <v>1.89</v>
      </c>
      <c r="B30" s="4">
        <f>IF('True_Odds_Calculator_2-way'!B31="","",'True_Odds_Calculator_2-way'!B31)</f>
        <v>2.02</v>
      </c>
      <c r="C30" s="4">
        <f t="shared" si="0"/>
        <v>2.4150034051024338E-2</v>
      </c>
      <c r="D30" s="4">
        <f t="shared" si="2"/>
        <v>1.9341405339682862</v>
      </c>
      <c r="E30" s="4">
        <f t="shared" si="3"/>
        <v>2.0705027387602368</v>
      </c>
      <c r="G30" s="4">
        <f t="shared" si="1"/>
        <v>1.0241500340510243</v>
      </c>
    </row>
    <row r="31" spans="1:7" x14ac:dyDescent="0.2">
      <c r="A31" s="4">
        <f>IF('True_Odds_Calculator_2-way'!A32="","",'True_Odds_Calculator_2-way'!A32)</f>
        <v>2.04</v>
      </c>
      <c r="B31" s="4">
        <f>IF('True_Odds_Calculator_2-way'!B32="","",'True_Odds_Calculator_2-way'!B32)</f>
        <v>1.87</v>
      </c>
      <c r="C31" s="4">
        <f t="shared" si="0"/>
        <v>2.4955436720142554E-2</v>
      </c>
      <c r="D31" s="4">
        <f t="shared" si="2"/>
        <v>2.0932835820895521</v>
      </c>
      <c r="E31" s="4">
        <f t="shared" si="3"/>
        <v>1.9146757679180888</v>
      </c>
      <c r="G31" s="4">
        <f t="shared" si="1"/>
        <v>1.0249554367201426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1.98</v>
      </c>
      <c r="C32" s="4">
        <f t="shared" si="0"/>
        <v>2.3185220076411994E-2</v>
      </c>
      <c r="D32" s="4">
        <f t="shared" si="2"/>
        <v>1.974169551066798</v>
      </c>
      <c r="E32" s="4">
        <f t="shared" si="3"/>
        <v>2.0265153523890338</v>
      </c>
      <c r="G32" s="4">
        <f t="shared" si="1"/>
        <v>1.023185220076412</v>
      </c>
    </row>
    <row r="33" spans="1:7" x14ac:dyDescent="0.2">
      <c r="A33" s="4">
        <f>IF('True_Odds_Calculator_2-way'!A34="","",'True_Odds_Calculator_2-way'!A34)</f>
        <v>1.62</v>
      </c>
      <c r="B33" s="4">
        <f>IF('True_Odds_Calculator_2-way'!B34="","",'True_Odds_Calculator_2-way'!B34)</f>
        <v>2.42</v>
      </c>
      <c r="C33" s="4">
        <f t="shared" si="0"/>
        <v>3.0507091113151752E-2</v>
      </c>
      <c r="D33" s="4">
        <f t="shared" si="2"/>
        <v>1.6610456740954158</v>
      </c>
      <c r="E33" s="4">
        <f t="shared" si="3"/>
        <v>2.5127547750288426</v>
      </c>
      <c r="G33" s="4">
        <f t="shared" si="1"/>
        <v>1.0305070911131518</v>
      </c>
    </row>
    <row r="34" spans="1:7" x14ac:dyDescent="0.2">
      <c r="A34" s="4">
        <f>IF('True_Odds_Calculator_2-way'!A35="","",'True_Odds_Calculator_2-way'!A35)</f>
        <v>1.88</v>
      </c>
      <c r="B34" s="4">
        <f>IF('True_Odds_Calculator_2-way'!B35="","",'True_Odds_Calculator_2-way'!B35)</f>
        <v>2.04</v>
      </c>
      <c r="C34" s="4">
        <f t="shared" si="0"/>
        <v>2.2110972048393851E-2</v>
      </c>
      <c r="D34" s="4">
        <f t="shared" si="2"/>
        <v>1.9199038846615937</v>
      </c>
      <c r="E34" s="4">
        <f t="shared" si="3"/>
        <v>2.087070091423596</v>
      </c>
      <c r="G34" s="4">
        <f t="shared" si="1"/>
        <v>1.0221109720483939</v>
      </c>
    </row>
    <row r="35" spans="1:7" x14ac:dyDescent="0.2">
      <c r="A35" s="4">
        <f>IF('True_Odds_Calculator_2-way'!A36="","",'True_Odds_Calculator_2-way'!A36)</f>
        <v>1.65</v>
      </c>
      <c r="B35" s="4">
        <f>IF('True_Odds_Calculator_2-way'!B36="","",'True_Odds_Calculator_2-way'!B36)</f>
        <v>2.36</v>
      </c>
      <c r="C35" s="4">
        <f t="shared" si="0"/>
        <v>2.9789419619928204E-2</v>
      </c>
      <c r="D35" s="4">
        <f t="shared" si="2"/>
        <v>1.691572545612511</v>
      </c>
      <c r="E35" s="4">
        <f t="shared" si="3"/>
        <v>2.4459798994974875</v>
      </c>
      <c r="G35" s="4">
        <f t="shared" si="1"/>
        <v>1.0297894196199282</v>
      </c>
    </row>
    <row r="36" spans="1:7" x14ac:dyDescent="0.2">
      <c r="A36" s="4">
        <f>IF('True_Odds_Calculator_2-way'!A37="","",'True_Odds_Calculator_2-way'!A37)</f>
        <v>1.66</v>
      </c>
      <c r="B36" s="4">
        <f>IF('True_Odds_Calculator_2-way'!B37="","",'True_Odds_Calculator_2-way'!B37)</f>
        <v>2.34</v>
      </c>
      <c r="C36" s="4">
        <f t="shared" si="0"/>
        <v>2.9760065904644417E-2</v>
      </c>
      <c r="D36" s="4">
        <f t="shared" si="2"/>
        <v>1.7020418894049603</v>
      </c>
      <c r="E36" s="4">
        <f t="shared" si="3"/>
        <v>2.4244164274123086</v>
      </c>
      <c r="G36" s="4">
        <f t="shared" si="1"/>
        <v>1.0297600659046444</v>
      </c>
    </row>
    <row r="37" spans="1:7" x14ac:dyDescent="0.2">
      <c r="A37" s="4">
        <f>IF('True_Odds_Calculator_2-way'!A38="","",'True_Odds_Calculator_2-way'!A38)</f>
        <v>1.71</v>
      </c>
      <c r="B37" s="4">
        <f>IF('True_Odds_Calculator_2-way'!B38="","",'True_Odds_Calculator_2-way'!B38)</f>
        <v>2.25</v>
      </c>
      <c r="C37" s="4">
        <f t="shared" si="0"/>
        <v>2.9239766081871288E-2</v>
      </c>
      <c r="D37" s="4">
        <f t="shared" si="2"/>
        <v>1.7538461538461536</v>
      </c>
      <c r="E37" s="4">
        <f t="shared" si="3"/>
        <v>2.3265306122448979</v>
      </c>
      <c r="G37" s="4">
        <f t="shared" si="1"/>
        <v>1.0292397660818713</v>
      </c>
    </row>
    <row r="38" spans="1:7" x14ac:dyDescent="0.2">
      <c r="A38" s="4">
        <f>IF('True_Odds_Calculator_2-way'!A39="","",'True_Odds_Calculator_2-way'!A39)</f>
        <v>1.61</v>
      </c>
      <c r="B38" s="4">
        <f>IF('True_Odds_Calculator_2-way'!B39="","",'True_Odds_Calculator_2-way'!B39)</f>
        <v>2.46</v>
      </c>
      <c r="C38" s="4">
        <f t="shared" si="0"/>
        <v>2.7622077463010708E-2</v>
      </c>
      <c r="D38" s="4">
        <f t="shared" si="2"/>
        <v>1.6466137280172954</v>
      </c>
      <c r="E38" s="4">
        <f t="shared" si="3"/>
        <v>2.5465183565871534</v>
      </c>
      <c r="G38" s="4">
        <f t="shared" si="1"/>
        <v>1.0276220774630107</v>
      </c>
    </row>
    <row r="39" spans="1:7" x14ac:dyDescent="0.2">
      <c r="A39" s="4">
        <f>IF('True_Odds_Calculator_2-way'!A40="","",'True_Odds_Calculator_2-way'!A40)</f>
        <v>1.48</v>
      </c>
      <c r="B39" s="4">
        <f>IF('True_Odds_Calculator_2-way'!B40="","",'True_Odds_Calculator_2-way'!B40)</f>
        <v>2.76</v>
      </c>
      <c r="C39" s="4">
        <f t="shared" si="0"/>
        <v>3.7994516255385857E-2</v>
      </c>
      <c r="D39" s="4">
        <f t="shared" si="2"/>
        <v>1.5228153892036982</v>
      </c>
      <c r="E39" s="4">
        <f t="shared" si="3"/>
        <v>2.9127210496292069</v>
      </c>
      <c r="G39" s="4">
        <f t="shared" si="1"/>
        <v>1.0379945162553859</v>
      </c>
    </row>
    <row r="40" spans="1:7" x14ac:dyDescent="0.2">
      <c r="A40" s="4">
        <f>IF('True_Odds_Calculator_2-way'!A41="","",'True_Odds_Calculator_2-way'!A41)</f>
        <v>1.66</v>
      </c>
      <c r="B40" s="4">
        <f>IF('True_Odds_Calculator_2-way'!B41="","",'True_Odds_Calculator_2-way'!B41)</f>
        <v>2.3199999999999998</v>
      </c>
      <c r="C40" s="4">
        <f t="shared" si="0"/>
        <v>3.3444121312837582E-2</v>
      </c>
      <c r="D40" s="4">
        <f t="shared" si="2"/>
        <v>1.707394928178755</v>
      </c>
      <c r="E40" s="4">
        <f t="shared" si="3"/>
        <v>2.4136375031336175</v>
      </c>
      <c r="G40" s="4">
        <f t="shared" si="1"/>
        <v>1.0334441213128376</v>
      </c>
    </row>
    <row r="41" spans="1:7" x14ac:dyDescent="0.2">
      <c r="A41" s="4">
        <f>IF('True_Odds_Calculator_2-way'!A42="","",'True_Odds_Calculator_2-way'!A42)</f>
        <v>1.95</v>
      </c>
      <c r="B41" s="4">
        <f>IF('True_Odds_Calculator_2-way'!B42="","",'True_Odds_Calculator_2-way'!B42)</f>
        <v>1.93</v>
      </c>
      <c r="C41" s="4">
        <f t="shared" si="0"/>
        <v>3.0955227846419575E-2</v>
      </c>
      <c r="D41" s="4">
        <f t="shared" si="2"/>
        <v>2.0106851876586083</v>
      </c>
      <c r="E41" s="4">
        <f t="shared" si="3"/>
        <v>1.9894277785119598</v>
      </c>
      <c r="G41" s="4">
        <f t="shared" si="1"/>
        <v>1.0309552278464196</v>
      </c>
    </row>
    <row r="42" spans="1:7" x14ac:dyDescent="0.2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3.1919317945518833E-2</v>
      </c>
      <c r="D42" s="4">
        <f t="shared" si="2"/>
        <v>1.7262855604415328</v>
      </c>
      <c r="E42" s="4">
        <f t="shared" si="3"/>
        <v>2.3768688990485605</v>
      </c>
      <c r="G42" s="4">
        <f t="shared" si="1"/>
        <v>1.0319193179455188</v>
      </c>
    </row>
    <row r="43" spans="1:7" x14ac:dyDescent="0.2">
      <c r="A43" s="4">
        <f>IF('True_Odds_Calculator_2-way'!A44="","",'True_Odds_Calculator_2-way'!A44)</f>
        <v>1.1499999999999999</v>
      </c>
      <c r="B43" s="4">
        <f>IF('True_Odds_Calculator_2-way'!B44="","",'True_Odds_Calculator_2-way'!B44)</f>
        <v>5.57</v>
      </c>
      <c r="C43" s="4">
        <f t="shared" si="0"/>
        <v>4.9098431035828671E-2</v>
      </c>
      <c r="D43" s="4">
        <f t="shared" si="2"/>
        <v>1.1834095422844211</v>
      </c>
      <c r="E43" s="4">
        <f t="shared" si="3"/>
        <v>6.4522790229161444</v>
      </c>
      <c r="G43" s="4">
        <f t="shared" si="1"/>
        <v>1.0490984310358287</v>
      </c>
    </row>
    <row r="44" spans="1:7" x14ac:dyDescent="0.2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3.4024455077086735E-2</v>
      </c>
      <c r="D44" s="4">
        <f t="shared" si="2"/>
        <v>1.8568608094768018</v>
      </c>
      <c r="E44" s="4">
        <f t="shared" si="3"/>
        <v>2.1670506912442398</v>
      </c>
      <c r="G44" s="4">
        <f t="shared" si="1"/>
        <v>1.0340244550770867</v>
      </c>
    </row>
    <row r="45" spans="1:7" x14ac:dyDescent="0.2">
      <c r="A45" s="4">
        <f>IF('True_Odds_Calculator_2-way'!A46="","",'True_Odds_Calculator_2-way'!A46)</f>
        <v>2.38</v>
      </c>
      <c r="B45" s="4">
        <f>IF('True_Odds_Calculator_2-way'!B46="","",'True_Odds_Calculator_2-way'!B46)</f>
        <v>1.63</v>
      </c>
      <c r="C45" s="4">
        <f t="shared" si="0"/>
        <v>3.3664999742228252E-2</v>
      </c>
      <c r="D45" s="4">
        <f t="shared" si="2"/>
        <v>2.4793251102447753</v>
      </c>
      <c r="E45" s="4">
        <f t="shared" si="3"/>
        <v>1.6759839288028686</v>
      </c>
      <c r="G45" s="4">
        <f t="shared" si="1"/>
        <v>1.0336649997422283</v>
      </c>
    </row>
    <row r="46" spans="1:7" x14ac:dyDescent="0.2">
      <c r="A46" s="4">
        <f>IF('True_Odds_Calculator_2-way'!A47="","",'True_Odds_Calculator_2-way'!A47)</f>
        <v>2.61</v>
      </c>
      <c r="B46" s="4">
        <f>IF('True_Odds_Calculator_2-way'!B47="","",'True_Odds_Calculator_2-way'!B47)</f>
        <v>1.54</v>
      </c>
      <c r="C46" s="4">
        <f t="shared" si="0"/>
        <v>3.2492411802756749E-2</v>
      </c>
      <c r="D46" s="4">
        <f t="shared" si="2"/>
        <v>2.725571302637825</v>
      </c>
      <c r="E46" s="4">
        <f t="shared" si="3"/>
        <v>1.5795182143278188</v>
      </c>
      <c r="G46" s="4">
        <f t="shared" si="1"/>
        <v>1.0324924118027567</v>
      </c>
    </row>
    <row r="47" spans="1:7" x14ac:dyDescent="0.2">
      <c r="A47" s="4">
        <f>IF('True_Odds_Calculator_2-way'!A48="","",'True_Odds_Calculator_2-way'!A48)</f>
        <v>1.58</v>
      </c>
      <c r="B47" s="4">
        <f>IF('True_Odds_Calculator_2-way'!B48="","",'True_Odds_Calculator_2-way'!B48)</f>
        <v>2.4700000000000002</v>
      </c>
      <c r="C47" s="4">
        <f t="shared" si="0"/>
        <v>3.7769692000204858E-2</v>
      </c>
      <c r="D47" s="4">
        <f t="shared" si="2"/>
        <v>1.6285940825439218</v>
      </c>
      <c r="E47" s="4">
        <f t="shared" si="3"/>
        <v>2.5908517559583082</v>
      </c>
      <c r="G47" s="4">
        <f t="shared" si="1"/>
        <v>1.0377696920002049</v>
      </c>
    </row>
    <row r="48" spans="1:7" x14ac:dyDescent="0.2">
      <c r="A48" s="4">
        <f>IF('True_Odds_Calculator_2-way'!A49="","",'True_Odds_Calculator_2-way'!A49)</f>
        <v>1.72</v>
      </c>
      <c r="B48" s="4">
        <f>IF('True_Odds_Calculator_2-way'!B49="","",'True_Odds_Calculator_2-way'!B49)</f>
        <v>2.06</v>
      </c>
      <c r="C48" s="4">
        <f t="shared" si="0"/>
        <v>6.6832242041092726E-2</v>
      </c>
      <c r="D48" s="4">
        <f t="shared" si="2"/>
        <v>1.8248866913885453</v>
      </c>
      <c r="E48" s="4">
        <f t="shared" si="3"/>
        <v>2.2122877122877123</v>
      </c>
      <c r="G48" s="4">
        <f t="shared" si="1"/>
        <v>1.0668322420410927</v>
      </c>
    </row>
    <row r="49" spans="1:7" x14ac:dyDescent="0.2">
      <c r="A49" s="4">
        <f>IF('True_Odds_Calculator_2-way'!A50="","",'True_Odds_Calculator_2-way'!A50)</f>
        <v>2.0499999999999998</v>
      </c>
      <c r="B49" s="4">
        <f>IF('True_Odds_Calculator_2-way'!B50="","",'True_Odds_Calculator_2-way'!B50)</f>
        <v>1.73</v>
      </c>
      <c r="C49" s="4">
        <f t="shared" si="0"/>
        <v>6.5839560129705488E-2</v>
      </c>
      <c r="D49" s="4">
        <f t="shared" si="2"/>
        <v>2.1983573531690688</v>
      </c>
      <c r="E49" s="4">
        <f t="shared" si="3"/>
        <v>1.8344756239493085</v>
      </c>
      <c r="G49" s="4">
        <f t="shared" si="1"/>
        <v>1.0658395601297055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1.78</v>
      </c>
      <c r="C50" s="4">
        <f t="shared" si="0"/>
        <v>2.6914031878756184E-2</v>
      </c>
      <c r="D50" s="4">
        <f t="shared" si="2"/>
        <v>2.2140584321666186</v>
      </c>
      <c r="E50" s="4">
        <f t="shared" si="3"/>
        <v>1.8236835835120324</v>
      </c>
      <c r="G50" s="4">
        <f t="shared" si="1"/>
        <v>1.0269140318787562</v>
      </c>
    </row>
    <row r="51" spans="1:7" x14ac:dyDescent="0.2">
      <c r="A51" s="4">
        <f>IF('True_Odds_Calculator_2-way'!A52="","",'True_Odds_Calculator_2-way'!A52)</f>
        <v>2.02</v>
      </c>
      <c r="B51" s="4">
        <f>IF('True_Odds_Calculator_2-way'!B52="","",'True_Odds_Calculator_2-way'!B52)</f>
        <v>1.89</v>
      </c>
      <c r="C51" s="4">
        <f t="shared" si="0"/>
        <v>2.4150034051024338E-2</v>
      </c>
      <c r="D51" s="4">
        <f t="shared" si="2"/>
        <v>2.0705027387602368</v>
      </c>
      <c r="E51" s="4">
        <f t="shared" si="3"/>
        <v>1.9341405339682862</v>
      </c>
      <c r="G51" s="4">
        <f t="shared" si="1"/>
        <v>1.0241500340510243</v>
      </c>
    </row>
    <row r="52" spans="1:7" x14ac:dyDescent="0.2">
      <c r="A52" s="4">
        <f>IF('True_Odds_Calculator_2-way'!A53="","",'True_Odds_Calculator_2-way'!A53)</f>
        <v>2.06</v>
      </c>
      <c r="B52" s="4">
        <f>IF('True_Odds_Calculator_2-way'!B53="","",'True_Odds_Calculator_2-way'!B53)</f>
        <v>1.84</v>
      </c>
      <c r="C52" s="4">
        <f t="shared" si="0"/>
        <v>2.891515407344869E-2</v>
      </c>
      <c r="D52" s="4">
        <f t="shared" si="2"/>
        <v>2.1232354918216445</v>
      </c>
      <c r="E52" s="4">
        <f t="shared" si="3"/>
        <v>1.8902852583283463</v>
      </c>
      <c r="G52" s="4">
        <f t="shared" si="1"/>
        <v>1.0289151540734487</v>
      </c>
    </row>
    <row r="53" spans="1:7" x14ac:dyDescent="0.2">
      <c r="A53" s="4">
        <f>IF('True_Odds_Calculator_2-way'!A54="","",'True_Odds_Calculator_2-way'!A54)</f>
        <v>1.93</v>
      </c>
      <c r="B53" s="4">
        <f>IF('True_Odds_Calculator_2-way'!B54="","",'True_Odds_Calculator_2-way'!B54)</f>
        <v>1.95</v>
      </c>
      <c r="C53" s="4">
        <f t="shared" si="0"/>
        <v>3.0955227846419575E-2</v>
      </c>
      <c r="D53" s="4">
        <f t="shared" si="2"/>
        <v>1.9894277785119598</v>
      </c>
      <c r="E53" s="4">
        <f t="shared" si="3"/>
        <v>2.0106851876586083</v>
      </c>
      <c r="G53" s="4">
        <f t="shared" si="1"/>
        <v>1.0309552278464196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2.04</v>
      </c>
      <c r="C54" s="4">
        <f t="shared" si="0"/>
        <v>3.0736618971912932E-2</v>
      </c>
      <c r="D54" s="4">
        <f t="shared" si="2"/>
        <v>1.9041372351160444</v>
      </c>
      <c r="E54" s="4">
        <f t="shared" si="3"/>
        <v>2.1060267857142851</v>
      </c>
      <c r="G54" s="4">
        <f t="shared" si="1"/>
        <v>1.0307366189719129</v>
      </c>
    </row>
    <row r="55" spans="1:7" x14ac:dyDescent="0.2">
      <c r="A55" s="4">
        <f>IF('True_Odds_Calculator_2-way'!A56="","",'True_Odds_Calculator_2-way'!A56)</f>
        <v>1.83</v>
      </c>
      <c r="B55" s="4">
        <f>IF('True_Odds_Calculator_2-way'!B56="","",'True_Odds_Calculator_2-way'!B56)</f>
        <v>2.0499999999999998</v>
      </c>
      <c r="C55" s="4">
        <f t="shared" si="0"/>
        <v>3.4252965480474407E-2</v>
      </c>
      <c r="D55" s="4">
        <f t="shared" si="2"/>
        <v>1.8892106257081707</v>
      </c>
      <c r="E55" s="4">
        <f t="shared" si="3"/>
        <v>2.1245929491717397</v>
      </c>
      <c r="G55" s="4">
        <f t="shared" si="1"/>
        <v>1.0342529654804744</v>
      </c>
    </row>
    <row r="56" spans="1:7" x14ac:dyDescent="0.2">
      <c r="A56" s="4">
        <f>IF('True_Odds_Calculator_2-way'!A57="","",'True_Odds_Calculator_2-way'!A57)</f>
        <v>1.4</v>
      </c>
      <c r="B56" s="4">
        <f>IF('True_Odds_Calculator_2-way'!B57="","",'True_Odds_Calculator_2-way'!B57)</f>
        <v>3.02</v>
      </c>
      <c r="C56" s="4">
        <f t="shared" si="0"/>
        <v>4.5411542100283864E-2</v>
      </c>
      <c r="D56" s="4">
        <f t="shared" si="2"/>
        <v>1.4459644322845417</v>
      </c>
      <c r="E56" s="4">
        <f t="shared" si="3"/>
        <v>3.2423312883435584</v>
      </c>
      <c r="G56" s="4">
        <f t="shared" si="1"/>
        <v>1.0454115421002839</v>
      </c>
    </row>
    <row r="57" spans="1:7" x14ac:dyDescent="0.2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2.9539874871307603E-2</v>
      </c>
      <c r="D57" s="4">
        <f t="shared" si="2"/>
        <v>2.1352836729517204</v>
      </c>
      <c r="E57" s="4">
        <f t="shared" si="3"/>
        <v>1.8808371192373576</v>
      </c>
      <c r="G57" s="4">
        <f t="shared" si="1"/>
        <v>1.0295398748713076</v>
      </c>
    </row>
    <row r="58" spans="1:7" x14ac:dyDescent="0.2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3.0245246040574214E-2</v>
      </c>
      <c r="D58" s="4">
        <f t="shared" si="2"/>
        <v>2.0942925287037548</v>
      </c>
      <c r="E58" s="4">
        <f t="shared" si="3"/>
        <v>1.9138324294186226</v>
      </c>
      <c r="G58" s="4">
        <f t="shared" si="1"/>
        <v>1.0302452460405742</v>
      </c>
    </row>
    <row r="59" spans="1:7" x14ac:dyDescent="0.2">
      <c r="A59" s="4">
        <f>IF('True_Odds_Calculator_2-way'!A60="","",'True_Odds_Calculator_2-way'!A60)</f>
        <v>1.66</v>
      </c>
      <c r="B59" s="4">
        <f>IF('True_Odds_Calculator_2-way'!B60="","",'True_Odds_Calculator_2-way'!B60)</f>
        <v>2.3199999999999998</v>
      </c>
      <c r="C59" s="4">
        <f t="shared" si="0"/>
        <v>3.3444121312837582E-2</v>
      </c>
      <c r="D59" s="4">
        <f t="shared" si="2"/>
        <v>1.707394928178755</v>
      </c>
      <c r="E59" s="4">
        <f t="shared" si="3"/>
        <v>2.4136375031336175</v>
      </c>
      <c r="G59" s="4">
        <f t="shared" si="1"/>
        <v>1.0334441213128376</v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1.65</v>
      </c>
      <c r="B2" s="4">
        <f>IF('True_Odds_Calculator_3-way'!B3="","",'True_Odds_Calculator_3-way'!B3)</f>
        <v>3.47</v>
      </c>
      <c r="C2" s="4">
        <f>IF('True_Odds_Calculator_3-way'!C3="","",'True_Odds_Calculator_3-way'!C3)</f>
        <v>6.98</v>
      </c>
      <c r="D2" s="4">
        <f>IF(A2="","",((1/A2)+(1/B2)+(1/C2))-1)</f>
        <v>3.7511519745651034E-2</v>
      </c>
      <c r="E2" s="4">
        <f>IF(A2="","",(3*A2)/(3-($D2*A2)))</f>
        <v>1.6847588251652654</v>
      </c>
      <c r="F2" s="4">
        <f>IF(B2="","",(3*B2)/(3-($D2*B2)))</f>
        <v>3.6273862099867813</v>
      </c>
      <c r="G2" s="4">
        <f>IF(C2="","",(3*C2)/(3-($D2*C2)))</f>
        <v>7.6474445044742785</v>
      </c>
      <c r="I2" s="4">
        <f>IF(A2="","",D2+1)</f>
        <v>1.037511519745651</v>
      </c>
    </row>
    <row r="3" spans="1:9" x14ac:dyDescent="0.2">
      <c r="A3" s="4">
        <f>IF('True_Odds_Calculator_3-way'!A4="","",'True_Odds_Calculator_3-way'!A4)</f>
        <v>1.85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4.62</v>
      </c>
      <c r="D3" s="4">
        <f t="shared" ref="D3:D66" si="0">IF(A3="","",((1/A3)+(1/B3)+(1/C3))-1)</f>
        <v>3.7889633395251199E-2</v>
      </c>
      <c r="E3" s="4">
        <f t="shared" ref="E3:E66" si="1">IF(A3="","",(3*A3)/(3-($D3*A3)))</f>
        <v>1.8942599014873192</v>
      </c>
      <c r="F3" s="4">
        <f t="shared" ref="F3:F66" si="2">IF(B3="","",(3*B3)/(3-($D3*B3)))</f>
        <v>3.7276017922159794</v>
      </c>
      <c r="G3" s="4">
        <f t="shared" ref="G3:G66" si="3">IF(C3="","",(3*C3)/(3-($D3*C3)))</f>
        <v>4.9062817117008635</v>
      </c>
      <c r="I3" s="4">
        <f t="shared" ref="I3:I66" si="4">IF(A3="","",D3+1)</f>
        <v>1.0378896333952512</v>
      </c>
    </row>
    <row r="4" spans="1:9" x14ac:dyDescent="0.2">
      <c r="A4" s="4">
        <f>IF('True_Odds_Calculator_3-way'!A5="","",'True_Odds_Calculator_3-way'!A5)</f>
        <v>1.81</v>
      </c>
      <c r="B4" s="4">
        <f>IF('True_Odds_Calculator_3-way'!B5="","",'True_Odds_Calculator_3-way'!B5)</f>
        <v>3.47</v>
      </c>
      <c r="C4" s="4">
        <f>IF('True_Odds_Calculator_3-way'!C5="","",'True_Odds_Calculator_3-way'!C5)</f>
        <v>5.14</v>
      </c>
      <c r="D4" s="4">
        <f t="shared" si="0"/>
        <v>3.5223155068529133E-2</v>
      </c>
      <c r="E4" s="4">
        <f t="shared" si="1"/>
        <v>1.8493000364443219</v>
      </c>
      <c r="F4" s="4">
        <f t="shared" si="2"/>
        <v>3.6173771895953171</v>
      </c>
      <c r="G4" s="4">
        <f t="shared" si="3"/>
        <v>5.4701160655313261</v>
      </c>
      <c r="I4" s="4">
        <f t="shared" si="4"/>
        <v>1.0352231550685291</v>
      </c>
    </row>
    <row r="5" spans="1:9" x14ac:dyDescent="0.2">
      <c r="A5" s="4">
        <f>IF('True_Odds_Calculator_3-way'!A6="","",'True_Odds_Calculator_3-way'!A6)</f>
        <v>2.92</v>
      </c>
      <c r="B5" s="4">
        <f>IF('True_Odds_Calculator_3-way'!B6="","",'True_Odds_Calculator_3-way'!B6)</f>
        <v>2.95</v>
      </c>
      <c r="C5" s="4">
        <f>IF('True_Odds_Calculator_3-way'!C6="","",'True_Odds_Calculator_3-way'!C6)</f>
        <v>2.84</v>
      </c>
      <c r="D5" s="4">
        <f t="shared" si="0"/>
        <v>3.3561480328453186E-2</v>
      </c>
      <c r="E5" s="4">
        <f t="shared" si="1"/>
        <v>3.0186073600252703</v>
      </c>
      <c r="F5" s="4">
        <f t="shared" si="2"/>
        <v>3.0506788774828162</v>
      </c>
      <c r="G5" s="4">
        <f t="shared" si="3"/>
        <v>2.9331920118172921</v>
      </c>
      <c r="I5" s="4">
        <f t="shared" si="4"/>
        <v>1.0335614803284532</v>
      </c>
    </row>
    <row r="6" spans="1:9" x14ac:dyDescent="0.2">
      <c r="A6" s="4">
        <f>IF('True_Odds_Calculator_3-way'!A7="","",'True_Odds_Calculator_3-way'!A7)</f>
        <v>4.6500000000000004</v>
      </c>
      <c r="B6" s="4">
        <f>IF('True_Odds_Calculator_3-way'!B7="","",'True_Odds_Calculator_3-way'!B7)</f>
        <v>3.8</v>
      </c>
      <c r="C6" s="4">
        <f>IF('True_Odds_Calculator_3-way'!C7="","",'True_Odds_Calculator_3-way'!C7)</f>
        <v>1.79</v>
      </c>
      <c r="D6" s="4">
        <f t="shared" si="0"/>
        <v>3.6870876054797108E-2</v>
      </c>
      <c r="E6" s="4">
        <f t="shared" si="1"/>
        <v>4.9318548009854561</v>
      </c>
      <c r="F6" s="4">
        <f t="shared" si="2"/>
        <v>3.9861663649004577</v>
      </c>
      <c r="G6" s="4">
        <f t="shared" si="3"/>
        <v>1.8302651426014294</v>
      </c>
      <c r="I6" s="4">
        <f t="shared" si="4"/>
        <v>1.0368708760547971</v>
      </c>
    </row>
    <row r="7" spans="1:9" x14ac:dyDescent="0.2">
      <c r="A7" s="4">
        <f>IF('True_Odds_Calculator_3-way'!A8="","",'True_Odds_Calculator_3-way'!A8)</f>
        <v>2.78</v>
      </c>
      <c r="B7" s="4">
        <f>IF('True_Odds_Calculator_3-way'!B8="","",'True_Odds_Calculator_3-way'!B8)</f>
        <v>3.22</v>
      </c>
      <c r="C7" s="4">
        <f>IF('True_Odds_Calculator_3-way'!C8="","",'True_Odds_Calculator_3-way'!C8)</f>
        <v>2.75</v>
      </c>
      <c r="D7" s="4">
        <f t="shared" si="0"/>
        <v>3.3907600063371124E-2</v>
      </c>
      <c r="E7" s="4">
        <f t="shared" si="1"/>
        <v>2.8701841797413943</v>
      </c>
      <c r="F7" s="4">
        <f t="shared" si="2"/>
        <v>3.3416152721908756</v>
      </c>
      <c r="G7" s="4">
        <f t="shared" si="3"/>
        <v>2.8382173781038507</v>
      </c>
      <c r="I7" s="4">
        <f t="shared" si="4"/>
        <v>1.0339076000633711</v>
      </c>
    </row>
    <row r="8" spans="1: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3.24</v>
      </c>
      <c r="C8" s="4">
        <f>IF('True_Odds_Calculator_3-way'!C9="","",'True_Odds_Calculator_3-way'!C9)</f>
        <v>4.93</v>
      </c>
      <c r="D8" s="4">
        <f t="shared" si="0"/>
        <v>3.5041941325017811E-2</v>
      </c>
      <c r="E8" s="4">
        <f t="shared" si="1"/>
        <v>1.9535845414026636</v>
      </c>
      <c r="F8" s="4">
        <f t="shared" si="2"/>
        <v>3.3674418351385214</v>
      </c>
      <c r="G8" s="4">
        <f t="shared" si="3"/>
        <v>5.2312442901600074</v>
      </c>
      <c r="I8" s="4">
        <f t="shared" si="4"/>
        <v>1.0350419413250178</v>
      </c>
    </row>
    <row r="9" spans="1:9" x14ac:dyDescent="0.2">
      <c r="A9" s="4">
        <f>IF('True_Odds_Calculator_3-way'!A10="","",'True_Odds_Calculator_3-way'!A10)</f>
        <v>3.21</v>
      </c>
      <c r="B9" s="4">
        <f>IF('True_Odds_Calculator_3-way'!B10="","",'True_Odds_Calculator_3-way'!B10)</f>
        <v>3.01</v>
      </c>
      <c r="C9" s="4">
        <f>IF('True_Odds_Calculator_3-way'!C10="","",'True_Odds_Calculator_3-way'!C10)</f>
        <v>2.58</v>
      </c>
      <c r="D9" s="4">
        <f t="shared" si="0"/>
        <v>3.1349292596847489E-2</v>
      </c>
      <c r="E9" s="4">
        <f t="shared" si="1"/>
        <v>3.3214126112912647</v>
      </c>
      <c r="F9" s="4">
        <f t="shared" si="2"/>
        <v>3.1077505333919437</v>
      </c>
      <c r="G9" s="4">
        <f t="shared" si="3"/>
        <v>2.6514850760604092</v>
      </c>
      <c r="I9" s="4">
        <f t="shared" si="4"/>
        <v>1.0313492925968475</v>
      </c>
    </row>
    <row r="10" spans="1:9" x14ac:dyDescent="0.2">
      <c r="A10" s="4">
        <f>IF('True_Odds_Calculator_3-way'!A11="","",'True_Odds_Calculator_3-way'!A11)</f>
        <v>2.4900000000000002</v>
      </c>
      <c r="B10" s="4">
        <f>IF('True_Odds_Calculator_3-way'!B11="","",'True_Odds_Calculator_3-way'!B11)</f>
        <v>2.83</v>
      </c>
      <c r="C10" s="4">
        <f>IF('True_Odds_Calculator_3-way'!C11="","",'True_Odds_Calculator_3-way'!C11)</f>
        <v>3.6</v>
      </c>
      <c r="D10" s="4">
        <f t="shared" si="0"/>
        <v>3.2741093939952837E-2</v>
      </c>
      <c r="E10" s="4">
        <f t="shared" si="1"/>
        <v>2.5595562165401757</v>
      </c>
      <c r="F10" s="4">
        <f t="shared" si="2"/>
        <v>2.9201923763171767</v>
      </c>
      <c r="G10" s="4">
        <f t="shared" si="3"/>
        <v>3.7472259314843477</v>
      </c>
      <c r="I10" s="4">
        <f t="shared" si="4"/>
        <v>1.0327410939399528</v>
      </c>
    </row>
    <row r="11" spans="1:9" x14ac:dyDescent="0.2">
      <c r="A11" s="4">
        <f>IF('True_Odds_Calculator_3-way'!A12="","",'True_Odds_Calculator_3-way'!A12)</f>
        <v>1.88</v>
      </c>
      <c r="B11" s="4">
        <f>IF('True_Odds_Calculator_3-way'!B12="","",'True_Odds_Calculator_3-way'!B12)</f>
        <v>3.35</v>
      </c>
      <c r="C11" s="4">
        <f>IF('True_Odds_Calculator_3-way'!C12="","",'True_Odds_Calculator_3-way'!C12)</f>
        <v>4.8899999999999997</v>
      </c>
      <c r="D11" s="4">
        <f t="shared" si="0"/>
        <v>3.4921333808700883E-2</v>
      </c>
      <c r="E11" s="4">
        <f t="shared" si="1"/>
        <v>1.9220624843194221</v>
      </c>
      <c r="F11" s="4">
        <f t="shared" si="2"/>
        <v>3.4859357714951491</v>
      </c>
      <c r="G11" s="4">
        <f t="shared" si="3"/>
        <v>5.1851478125007002</v>
      </c>
      <c r="I11" s="4">
        <f t="shared" si="4"/>
        <v>1.0349213338087009</v>
      </c>
    </row>
    <row r="12" spans="1:9" x14ac:dyDescent="0.2">
      <c r="A12" s="4">
        <f>IF('True_Odds_Calculator_3-way'!A13="","",'True_Odds_Calculator_3-way'!A13)</f>
        <v>8.14</v>
      </c>
      <c r="B12" s="4">
        <f>IF('True_Odds_Calculator_3-way'!B13="","",'True_Odds_Calculator_3-way'!B13)</f>
        <v>4.95</v>
      </c>
      <c r="C12" s="4">
        <f>IF('True_Odds_Calculator_3-way'!C13="","",'True_Odds_Calculator_3-way'!C13)</f>
        <v>1.43</v>
      </c>
      <c r="D12" s="4">
        <f t="shared" si="0"/>
        <v>2.4171024171024236E-2</v>
      </c>
      <c r="E12" s="4">
        <f t="shared" si="1"/>
        <v>8.7113238612110511</v>
      </c>
      <c r="F12" s="4">
        <f t="shared" si="2"/>
        <v>5.1556173084557368</v>
      </c>
      <c r="G12" s="4">
        <f t="shared" si="3"/>
        <v>1.4466678143576137</v>
      </c>
      <c r="I12" s="4">
        <f t="shared" si="4"/>
        <v>1.0241710241710242</v>
      </c>
    </row>
    <row r="13" spans="1:9" x14ac:dyDescent="0.2">
      <c r="A13" s="4">
        <f>IF('True_Odds_Calculator_3-way'!A14="","",'True_Odds_Calculator_3-way'!A14)</f>
        <v>1.19</v>
      </c>
      <c r="B13" s="4">
        <f>IF('True_Odds_Calculator_3-way'!B14="","",'True_Odds_Calculator_3-way'!B14)</f>
        <v>7</v>
      </c>
      <c r="C13" s="4">
        <f>IF('True_Odds_Calculator_3-way'!C14="","",'True_Odds_Calculator_3-way'!C14)</f>
        <v>20</v>
      </c>
      <c r="D13" s="4">
        <f t="shared" si="0"/>
        <v>3.3193277310924474E-2</v>
      </c>
      <c r="E13" s="4">
        <f t="shared" si="1"/>
        <v>1.2058773855767608</v>
      </c>
      <c r="F13" s="4">
        <f t="shared" si="2"/>
        <v>7.5876726886291204</v>
      </c>
      <c r="G13" s="4">
        <f t="shared" si="3"/>
        <v>25.683453237410095</v>
      </c>
      <c r="I13" s="4">
        <f t="shared" si="4"/>
        <v>1.0331932773109245</v>
      </c>
    </row>
    <row r="14" spans="1: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4.3899999999999997</v>
      </c>
      <c r="C14" s="4">
        <f>IF('True_Odds_Calculator_3-way'!C15="","",'True_Odds_Calculator_3-way'!C15)</f>
        <v>6.89</v>
      </c>
      <c r="D14" s="4">
        <f t="shared" si="0"/>
        <v>3.0823050630865101E-2</v>
      </c>
      <c r="E14" s="4">
        <f t="shared" si="1"/>
        <v>1.5441144544582055</v>
      </c>
      <c r="F14" s="4">
        <f t="shared" si="2"/>
        <v>4.5973612069773511</v>
      </c>
      <c r="G14" s="4">
        <f t="shared" si="3"/>
        <v>7.4149030078125735</v>
      </c>
      <c r="I14" s="4">
        <f t="shared" si="4"/>
        <v>1.0308230506308651</v>
      </c>
    </row>
    <row r="15" spans="1:9" x14ac:dyDescent="0.2">
      <c r="A15" s="4">
        <f>IF('True_Odds_Calculator_3-way'!A16="","",'True_Odds_Calculator_3-way'!A16)</f>
        <v>1.37</v>
      </c>
      <c r="B15" s="4">
        <f>IF('True_Odds_Calculator_3-way'!B16="","",'True_Odds_Calculator_3-way'!B16)</f>
        <v>5.12</v>
      </c>
      <c r="C15" s="4">
        <f>IF('True_Odds_Calculator_3-way'!C16="","",'True_Odds_Calculator_3-way'!C16)</f>
        <v>9.32</v>
      </c>
      <c r="D15" s="4">
        <f t="shared" si="0"/>
        <v>3.2535644638325811E-2</v>
      </c>
      <c r="E15" s="4">
        <f t="shared" si="1"/>
        <v>1.3906623843649777</v>
      </c>
      <c r="F15" s="4">
        <f t="shared" si="2"/>
        <v>5.4210154355903963</v>
      </c>
      <c r="G15" s="4">
        <f t="shared" si="3"/>
        <v>10.367967195116483</v>
      </c>
      <c r="I15" s="4">
        <f t="shared" si="4"/>
        <v>1.0325356446383258</v>
      </c>
    </row>
    <row r="16" spans="1: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3.43</v>
      </c>
      <c r="C16" s="4">
        <f>IF('True_Odds_Calculator_3-way'!C17="","",'True_Odds_Calculator_3-way'!C17)</f>
        <v>3.26</v>
      </c>
      <c r="D16" s="4">
        <f t="shared" si="0"/>
        <v>7.6762555283572897E-2</v>
      </c>
      <c r="E16" s="4">
        <f t="shared" si="1"/>
        <v>2.2080837096572119</v>
      </c>
      <c r="F16" s="4">
        <f t="shared" si="2"/>
        <v>3.7599968293913277</v>
      </c>
      <c r="G16" s="4">
        <f t="shared" si="3"/>
        <v>3.5566817074656747</v>
      </c>
      <c r="I16" s="4">
        <f t="shared" si="4"/>
        <v>1.0767625552835729</v>
      </c>
    </row>
    <row r="17" spans="1:9" x14ac:dyDescent="0.2">
      <c r="A17" s="4">
        <f>IF('True_Odds_Calculator_3-way'!A18="","",'True_Odds_Calculator_3-way'!A18)</f>
        <v>1.37</v>
      </c>
      <c r="B17" s="4">
        <f>IF('True_Odds_Calculator_3-way'!B18="","",'True_Odds_Calculator_3-way'!B18)</f>
        <v>5.34</v>
      </c>
      <c r="C17" s="4">
        <f>IF('True_Odds_Calculator_3-way'!C18="","",'True_Odds_Calculator_3-way'!C18)</f>
        <v>9.3000000000000007</v>
      </c>
      <c r="D17" s="4">
        <f t="shared" si="0"/>
        <v>2.471980662269635E-2</v>
      </c>
      <c r="E17" s="4">
        <f t="shared" si="1"/>
        <v>1.385642114335687</v>
      </c>
      <c r="F17" s="4">
        <f t="shared" si="2"/>
        <v>5.5857813959827185</v>
      </c>
      <c r="G17" s="4">
        <f t="shared" si="3"/>
        <v>10.071817479326974</v>
      </c>
      <c r="I17" s="4">
        <f t="shared" si="4"/>
        <v>1.0247198066226963</v>
      </c>
    </row>
    <row r="18" spans="1:9" x14ac:dyDescent="0.2">
      <c r="A18" s="4">
        <f>IF('True_Odds_Calculator_3-way'!A19="","",'True_Odds_Calculator_3-way'!A19)</f>
        <v>2.61</v>
      </c>
      <c r="B18" s="4">
        <f>IF('True_Odds_Calculator_3-way'!B19="","",'True_Odds_Calculator_3-way'!B19)</f>
        <v>3.29</v>
      </c>
      <c r="C18" s="4">
        <f>IF('True_Odds_Calculator_3-way'!C19="","",'True_Odds_Calculator_3-way'!C19)</f>
        <v>2.98</v>
      </c>
      <c r="D18" s="4">
        <f t="shared" si="0"/>
        <v>2.2663600031920028E-2</v>
      </c>
      <c r="E18" s="4">
        <f t="shared" si="1"/>
        <v>2.6624973441578166</v>
      </c>
      <c r="F18" s="4">
        <f t="shared" si="2"/>
        <v>3.3738551961894858</v>
      </c>
      <c r="G18" s="4">
        <f t="shared" si="3"/>
        <v>3.0486323646599733</v>
      </c>
      <c r="I18" s="4">
        <f t="shared" si="4"/>
        <v>1.02266360003192</v>
      </c>
    </row>
    <row r="19" spans="1:9" x14ac:dyDescent="0.2">
      <c r="A19" s="4">
        <f>IF('True_Odds_Calculator_3-way'!A20="","",'True_Odds_Calculator_3-way'!A20)</f>
        <v>1.91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4.33</v>
      </c>
      <c r="D19" s="4">
        <f t="shared" si="0"/>
        <v>2.8479694380899812E-2</v>
      </c>
      <c r="E19" s="4">
        <f t="shared" si="1"/>
        <v>1.9452718086678</v>
      </c>
      <c r="F19" s="4">
        <f t="shared" si="2"/>
        <v>3.7810132229310476</v>
      </c>
      <c r="G19" s="4">
        <f t="shared" si="3"/>
        <v>4.5156175867167923</v>
      </c>
      <c r="I19" s="4">
        <f t="shared" si="4"/>
        <v>1.0284796943808998</v>
      </c>
    </row>
    <row r="20" spans="1:9" x14ac:dyDescent="0.2">
      <c r="A20" s="4">
        <f>IF('True_Odds_Calculator_3-way'!A21="","",'True_Odds_Calculator_3-way'!A21)</f>
        <v>1.93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4.4800000000000004</v>
      </c>
      <c r="D20" s="4">
        <f t="shared" si="0"/>
        <v>2.8705322579273052E-2</v>
      </c>
      <c r="E20" s="4">
        <f t="shared" si="1"/>
        <v>1.9663120635351039</v>
      </c>
      <c r="F20" s="4">
        <f t="shared" si="2"/>
        <v>3.5998690672701996</v>
      </c>
      <c r="G20" s="4">
        <f t="shared" si="3"/>
        <v>4.6806433360822082</v>
      </c>
      <c r="I20" s="4">
        <f t="shared" si="4"/>
        <v>1.0287053225792731</v>
      </c>
    </row>
    <row r="21" spans="1:9" x14ac:dyDescent="0.2">
      <c r="A21" s="4">
        <f>IF('True_Odds_Calculator_3-way'!A22="","",'True_Odds_Calculator_3-way'!A22)</f>
        <v>2.82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2.59</v>
      </c>
      <c r="D21" s="4">
        <f t="shared" si="0"/>
        <v>2.8066637017480911E-2</v>
      </c>
      <c r="E21" s="4">
        <f t="shared" si="1"/>
        <v>2.8964150726667071</v>
      </c>
      <c r="F21" s="4">
        <f t="shared" si="2"/>
        <v>3.5971122591426452</v>
      </c>
      <c r="G21" s="4">
        <f t="shared" si="3"/>
        <v>2.6543163772707228</v>
      </c>
      <c r="I21" s="4">
        <f t="shared" si="4"/>
        <v>1.0280666370174809</v>
      </c>
    </row>
    <row r="22" spans="1:9" x14ac:dyDescent="0.2">
      <c r="A22" s="4">
        <f>IF('True_Odds_Calculator_3-way'!A23="","",'True_Odds_Calculator_3-way'!A23)</f>
        <v>3.59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2.17</v>
      </c>
      <c r="D22" s="4">
        <f t="shared" si="0"/>
        <v>2.9236097584751874E-2</v>
      </c>
      <c r="E22" s="4">
        <f t="shared" si="1"/>
        <v>3.7201527563200338</v>
      </c>
      <c r="F22" s="4">
        <f t="shared" si="2"/>
        <v>3.5700298005745821</v>
      </c>
      <c r="G22" s="4">
        <f t="shared" si="3"/>
        <v>2.2168813745446716</v>
      </c>
      <c r="I22" s="4">
        <f t="shared" si="4"/>
        <v>1.0292360975847519</v>
      </c>
    </row>
    <row r="23" spans="1:9" x14ac:dyDescent="0.2">
      <c r="A23" s="4">
        <f>IF('True_Odds_Calculator_3-way'!A24="","",'True_Odds_Calculator_3-way'!A24)</f>
        <v>4.41</v>
      </c>
      <c r="B23" s="4">
        <f>IF('True_Odds_Calculator_3-way'!B24="","",'True_Odds_Calculator_3-way'!B24)</f>
        <v>4.0199999999999996</v>
      </c>
      <c r="C23" s="4">
        <f>IF('True_Odds_Calculator_3-way'!C24="","",'True_Odds_Calculator_3-way'!C24)</f>
        <v>1.82</v>
      </c>
      <c r="D23" s="4">
        <f t="shared" si="0"/>
        <v>2.4964137970534539E-2</v>
      </c>
      <c r="E23" s="4">
        <f t="shared" si="1"/>
        <v>4.5780001668580237</v>
      </c>
      <c r="F23" s="4">
        <f t="shared" si="2"/>
        <v>4.1591310216883643</v>
      </c>
      <c r="G23" s="4">
        <f t="shared" si="3"/>
        <v>1.8479876066655869</v>
      </c>
      <c r="I23" s="4">
        <f t="shared" si="4"/>
        <v>1.0249641379705345</v>
      </c>
    </row>
    <row r="24" spans="1:9" x14ac:dyDescent="0.2">
      <c r="A24" s="4">
        <f>IF('True_Odds_Calculator_3-way'!A25="","",'True_Odds_Calculator_3-way'!A25)</f>
        <v>3.1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2.4700000000000002</v>
      </c>
      <c r="D24" s="4">
        <f t="shared" si="0"/>
        <v>2.2424195493895072E-2</v>
      </c>
      <c r="E24" s="4">
        <f t="shared" si="1"/>
        <v>3.1735361276852925</v>
      </c>
      <c r="F24" s="4">
        <f t="shared" si="2"/>
        <v>3.4781336133526697</v>
      </c>
      <c r="G24" s="4">
        <f t="shared" si="3"/>
        <v>2.5164603700832413</v>
      </c>
      <c r="I24" s="4">
        <f t="shared" si="4"/>
        <v>1.0224241954938951</v>
      </c>
    </row>
    <row r="25" spans="1:9" x14ac:dyDescent="0.2">
      <c r="A25" s="4">
        <f>IF('True_Odds_Calculator_3-way'!A26="","",'True_Odds_Calculator_3-way'!A26)</f>
        <v>8.34</v>
      </c>
      <c r="B25" s="4">
        <f>IF('True_Odds_Calculator_3-way'!B26="","",'True_Odds_Calculator_3-way'!B26)</f>
        <v>5.45</v>
      </c>
      <c r="C25" s="4">
        <f>IF('True_Odds_Calculator_3-way'!C26="","",'True_Odds_Calculator_3-way'!C26)</f>
        <v>1.38</v>
      </c>
      <c r="D25" s="4">
        <f t="shared" si="0"/>
        <v>2.8027996430139535E-2</v>
      </c>
      <c r="E25" s="4">
        <f t="shared" si="1"/>
        <v>9.0447470648797843</v>
      </c>
      <c r="F25" s="4">
        <f t="shared" si="2"/>
        <v>5.7423882056324267</v>
      </c>
      <c r="G25" s="4">
        <f t="shared" si="3"/>
        <v>1.3980245606011368</v>
      </c>
      <c r="I25" s="4">
        <f t="shared" si="4"/>
        <v>1.0280279964301395</v>
      </c>
    </row>
    <row r="26" spans="1:9" x14ac:dyDescent="0.2">
      <c r="A26" s="4">
        <f>IF('True_Odds_Calculator_3-way'!A27="","",'True_Odds_Calculator_3-way'!A27)</f>
        <v>1.37</v>
      </c>
      <c r="B26" s="4">
        <f>IF('True_Odds_Calculator_3-way'!B27="","",'True_Odds_Calculator_3-way'!B27)</f>
        <v>5.64</v>
      </c>
      <c r="C26" s="4">
        <f>IF('True_Odds_Calculator_3-way'!C27="","",'True_Odds_Calculator_3-way'!C27)</f>
        <v>8.4600000000000009</v>
      </c>
      <c r="D26" s="4">
        <f t="shared" si="0"/>
        <v>2.543528153094865E-2</v>
      </c>
      <c r="E26" s="4">
        <f t="shared" si="1"/>
        <v>1.3861001706185321</v>
      </c>
      <c r="F26" s="4">
        <f t="shared" si="2"/>
        <v>5.9232394126264865</v>
      </c>
      <c r="G26" s="4">
        <f t="shared" si="3"/>
        <v>9.1137030824072163</v>
      </c>
      <c r="I26" s="4">
        <f t="shared" si="4"/>
        <v>1.0254352815309487</v>
      </c>
    </row>
    <row r="27" spans="1: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3.89</v>
      </c>
      <c r="C27" s="4">
        <f>IF('True_Odds_Calculator_3-way'!C28="","",'True_Odds_Calculator_3-way'!C28)</f>
        <v>5.81</v>
      </c>
      <c r="D27" s="4">
        <f t="shared" si="0"/>
        <v>2.4424543565374268E-2</v>
      </c>
      <c r="E27" s="4">
        <f t="shared" si="1"/>
        <v>1.703297264616874</v>
      </c>
      <c r="F27" s="4">
        <f t="shared" si="2"/>
        <v>4.0172275716194372</v>
      </c>
      <c r="G27" s="4">
        <f t="shared" si="3"/>
        <v>6.0984710956273549</v>
      </c>
      <c r="I27" s="4">
        <f t="shared" si="4"/>
        <v>1.0244245435653743</v>
      </c>
    </row>
    <row r="28" spans="1:9" x14ac:dyDescent="0.2">
      <c r="A28" s="4">
        <f>IF('True_Odds_Calculator_3-way'!A29="","",'True_Odds_Calculator_3-way'!A29)</f>
        <v>2.2799999999999998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3.26</v>
      </c>
      <c r="D28" s="4">
        <f t="shared" si="0"/>
        <v>2.0827051149650888E-2</v>
      </c>
      <c r="E28" s="4">
        <f t="shared" si="1"/>
        <v>2.316669540208173</v>
      </c>
      <c r="F28" s="4">
        <f t="shared" si="2"/>
        <v>3.7238435837586104</v>
      </c>
      <c r="G28" s="4">
        <f t="shared" si="3"/>
        <v>3.3354889945566177</v>
      </c>
      <c r="I28" s="4">
        <f t="shared" si="4"/>
        <v>1.0208270511496509</v>
      </c>
    </row>
    <row r="29" spans="1: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3.64</v>
      </c>
      <c r="D29" s="4">
        <f t="shared" si="0"/>
        <v>2.1663230685384338E-2</v>
      </c>
      <c r="E29" s="4">
        <f t="shared" si="1"/>
        <v>2.2664974111575273</v>
      </c>
      <c r="F29" s="4">
        <f t="shared" si="2"/>
        <v>3.4330475050625942</v>
      </c>
      <c r="G29" s="4">
        <f t="shared" si="3"/>
        <v>3.7382590931711506</v>
      </c>
      <c r="I29" s="4">
        <f t="shared" si="4"/>
        <v>1.0216632306853843</v>
      </c>
    </row>
    <row r="30" spans="1:9" x14ac:dyDescent="0.2">
      <c r="A30" s="4">
        <f>IF('True_Odds_Calculator_3-way'!A31="","",'True_Odds_Calculator_3-way'!A31)</f>
        <v>2.14</v>
      </c>
      <c r="B30" s="4">
        <f>IF('True_Odds_Calculator_3-way'!B31="","",'True_Odds_Calculator_3-way'!B31)</f>
        <v>3.48</v>
      </c>
      <c r="C30" s="4">
        <f>IF('True_Odds_Calculator_3-way'!C31="","",'True_Odds_Calculator_3-way'!C31)</f>
        <v>3.73</v>
      </c>
      <c r="D30" s="4">
        <f t="shared" si="0"/>
        <v>2.2742556210556986E-2</v>
      </c>
      <c r="E30" s="4">
        <f t="shared" si="1"/>
        <v>2.175289777020065</v>
      </c>
      <c r="F30" s="4">
        <f t="shared" si="2"/>
        <v>3.5742947758287675</v>
      </c>
      <c r="G30" s="4">
        <f t="shared" si="3"/>
        <v>3.8385407991651346</v>
      </c>
      <c r="I30" s="4">
        <f t="shared" si="4"/>
        <v>1.022742556210557</v>
      </c>
    </row>
    <row r="31" spans="1:9" x14ac:dyDescent="0.2">
      <c r="A31" s="4">
        <f>IF('True_Odds_Calculator_3-way'!A32="","",'True_Odds_Calculator_3-way'!A32)</f>
        <v>2.66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2.83</v>
      </c>
      <c r="D31" s="4">
        <f t="shared" si="0"/>
        <v>2.1694400902137589E-2</v>
      </c>
      <c r="E31" s="4">
        <f t="shared" si="1"/>
        <v>2.712170503948482</v>
      </c>
      <c r="F31" s="4">
        <f t="shared" si="2"/>
        <v>3.5067270299274331</v>
      </c>
      <c r="G31" s="4">
        <f t="shared" si="3"/>
        <v>2.889126114780058</v>
      </c>
      <c r="I31" s="4">
        <f t="shared" si="4"/>
        <v>1.0216944009021376</v>
      </c>
    </row>
    <row r="32" spans="1:9" x14ac:dyDescent="0.2">
      <c r="A32" s="4">
        <f>IF('True_Odds_Calculator_3-way'!A33="","",'True_Odds_Calculator_3-way'!A33)</f>
        <v>2.6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2.96</v>
      </c>
      <c r="D32" s="4">
        <f t="shared" si="0"/>
        <v>2.1854420058012858E-2</v>
      </c>
      <c r="E32" s="4">
        <f t="shared" si="1"/>
        <v>2.6501960309910424</v>
      </c>
      <c r="F32" s="4">
        <f t="shared" si="2"/>
        <v>3.4232930129484549</v>
      </c>
      <c r="G32" s="4">
        <f t="shared" si="3"/>
        <v>3.0252331872905076</v>
      </c>
      <c r="I32" s="4">
        <f t="shared" si="4"/>
        <v>1.0218544200580129</v>
      </c>
    </row>
    <row r="33" spans="1:9" x14ac:dyDescent="0.2">
      <c r="A33" s="4">
        <f>IF('True_Odds_Calculator_3-way'!A34="","",'True_Odds_Calculator_3-way'!A34)</f>
        <v>2.06</v>
      </c>
      <c r="B33" s="4">
        <f>IF('True_Odds_Calculator_3-way'!B34="","",'True_Odds_Calculator_3-way'!B34)</f>
        <v>3.76</v>
      </c>
      <c r="C33" s="4">
        <f>IF('True_Odds_Calculator_3-way'!C34="","",'True_Odds_Calculator_3-way'!C34)</f>
        <v>3.69</v>
      </c>
      <c r="D33" s="4">
        <f t="shared" si="0"/>
        <v>2.2397050039494548E-2</v>
      </c>
      <c r="E33" s="4">
        <f t="shared" si="1"/>
        <v>2.0921762218656959</v>
      </c>
      <c r="F33" s="4">
        <f t="shared" si="2"/>
        <v>3.8685952179167145</v>
      </c>
      <c r="G33" s="4">
        <f t="shared" si="3"/>
        <v>3.794533210742967</v>
      </c>
      <c r="I33" s="4">
        <f t="shared" si="4"/>
        <v>1.0223970500394945</v>
      </c>
    </row>
    <row r="34" spans="1:9" x14ac:dyDescent="0.2">
      <c r="A34" s="4">
        <f>IF('True_Odds_Calculator_3-way'!A35="","",'True_Odds_Calculator_3-way'!A35)</f>
        <v>4.24</v>
      </c>
      <c r="B34" s="4">
        <f>IF('True_Odds_Calculator_3-way'!B35="","",'True_Odds_Calculator_3-way'!B35)</f>
        <v>3.63</v>
      </c>
      <c r="C34" s="4">
        <f>IF('True_Odds_Calculator_3-way'!C35="","",'True_Odds_Calculator_3-way'!C35)</f>
        <v>1.95</v>
      </c>
      <c r="D34" s="4">
        <f t="shared" si="0"/>
        <v>2.4151663088198383E-2</v>
      </c>
      <c r="E34" s="4">
        <f t="shared" si="1"/>
        <v>4.3898444904693381</v>
      </c>
      <c r="F34" s="4">
        <f t="shared" si="2"/>
        <v>3.7392747415397731</v>
      </c>
      <c r="G34" s="4">
        <f t="shared" si="3"/>
        <v>1.9811004661515368</v>
      </c>
      <c r="I34" s="4">
        <f t="shared" si="4"/>
        <v>1.0241516630881984</v>
      </c>
    </row>
    <row r="35" spans="1:9" x14ac:dyDescent="0.2">
      <c r="A35" s="4">
        <f>IF('True_Odds_Calculator_3-way'!A36="","",'True_Odds_Calculator_3-way'!A36)</f>
        <v>1.34</v>
      </c>
      <c r="B35" s="4">
        <f>IF('True_Odds_Calculator_3-way'!B36="","",'True_Odds_Calculator_3-way'!B36)</f>
        <v>5.64</v>
      </c>
      <c r="C35" s="4">
        <f>IF('True_Odds_Calculator_3-way'!C36="","",'True_Odds_Calculator_3-way'!C36)</f>
        <v>9.7100000000000009</v>
      </c>
      <c r="D35" s="4">
        <f t="shared" si="0"/>
        <v>2.6560232995898714E-2</v>
      </c>
      <c r="E35" s="4">
        <f t="shared" si="1"/>
        <v>1.3560880464664389</v>
      </c>
      <c r="F35" s="4">
        <f t="shared" si="2"/>
        <v>5.9364249185171305</v>
      </c>
      <c r="G35" s="4">
        <f t="shared" si="3"/>
        <v>10.623244425125712</v>
      </c>
      <c r="I35" s="4">
        <f t="shared" si="4"/>
        <v>1.0265602329958987</v>
      </c>
    </row>
    <row r="36" spans="1: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4.46</v>
      </c>
      <c r="C36" s="4">
        <f>IF('True_Odds_Calculator_3-way'!C37="","",'True_Odds_Calculator_3-way'!C37)</f>
        <v>5.69</v>
      </c>
      <c r="D36" s="4">
        <f t="shared" si="0"/>
        <v>2.4962171065593841E-2</v>
      </c>
      <c r="E36" s="4">
        <f t="shared" si="1"/>
        <v>1.6215884632629136</v>
      </c>
      <c r="F36" s="4">
        <f t="shared" si="2"/>
        <v>4.6318914734105894</v>
      </c>
      <c r="G36" s="4">
        <f t="shared" si="3"/>
        <v>5.9727808167324037</v>
      </c>
      <c r="I36" s="4">
        <f t="shared" si="4"/>
        <v>1.0249621710655938</v>
      </c>
    </row>
    <row r="37" spans="1:9" x14ac:dyDescent="0.2">
      <c r="A37" s="4">
        <f>IF('True_Odds_Calculator_3-way'!A38="","",'True_Odds_Calculator_3-way'!A38)</f>
        <v>3.01</v>
      </c>
      <c r="B37" s="4">
        <f>IF('True_Odds_Calculator_3-way'!B38="","",'True_Odds_Calculator_3-way'!B38)</f>
        <v>3.48</v>
      </c>
      <c r="C37" s="4">
        <f>IF('True_Odds_Calculator_3-way'!C38="","",'True_Odds_Calculator_3-way'!C38)</f>
        <v>2.48</v>
      </c>
      <c r="D37" s="4">
        <f t="shared" si="0"/>
        <v>2.2808041911955845E-2</v>
      </c>
      <c r="E37" s="4">
        <f t="shared" si="1"/>
        <v>3.0804942419184789</v>
      </c>
      <c r="F37" s="4">
        <f t="shared" si="2"/>
        <v>3.5745736702629274</v>
      </c>
      <c r="G37" s="4">
        <f t="shared" si="3"/>
        <v>2.5276581037616097</v>
      </c>
      <c r="I37" s="4">
        <f t="shared" si="4"/>
        <v>1.0228080419119558</v>
      </c>
    </row>
    <row r="38" spans="1:9" x14ac:dyDescent="0.2">
      <c r="A38" s="4">
        <f>IF('True_Odds_Calculator_3-way'!A39="","",'True_Odds_Calculator_3-way'!A39)</f>
        <v>4.78</v>
      </c>
      <c r="B38" s="4">
        <f>IF('True_Odds_Calculator_3-way'!B39="","",'True_Odds_Calculator_3-way'!B39)</f>
        <v>4.03</v>
      </c>
      <c r="C38" s="4">
        <f>IF('True_Odds_Calculator_3-way'!C39="","",'True_Odds_Calculator_3-way'!C39)</f>
        <v>1.76</v>
      </c>
      <c r="D38" s="4">
        <f t="shared" si="0"/>
        <v>2.5525796918697496E-2</v>
      </c>
      <c r="E38" s="4">
        <f t="shared" si="1"/>
        <v>4.9826498663791643</v>
      </c>
      <c r="F38" s="4">
        <f t="shared" si="2"/>
        <v>4.1730939469701376</v>
      </c>
      <c r="G38" s="4">
        <f t="shared" si="3"/>
        <v>1.7867569247166577</v>
      </c>
      <c r="I38" s="4">
        <f t="shared" si="4"/>
        <v>1.0255257969186975</v>
      </c>
    </row>
    <row r="39" spans="1:9" x14ac:dyDescent="0.2">
      <c r="A39" s="4">
        <f>IF('True_Odds_Calculator_3-way'!A40="","",'True_Odds_Calculator_3-way'!A40)</f>
        <v>1.25</v>
      </c>
      <c r="B39" s="4">
        <f>IF('True_Odds_Calculator_3-way'!B40="","",'True_Odds_Calculator_3-way'!B40)</f>
        <v>6.5</v>
      </c>
      <c r="C39" s="4">
        <f>IF('True_Odds_Calculator_3-way'!C40="","",'True_Odds_Calculator_3-way'!C40)</f>
        <v>13.25</v>
      </c>
      <c r="D39" s="4">
        <f t="shared" si="0"/>
        <v>2.9317851959361541E-2</v>
      </c>
      <c r="E39" s="4">
        <f t="shared" si="1"/>
        <v>1.2654585527121345</v>
      </c>
      <c r="F39" s="4">
        <f t="shared" si="2"/>
        <v>6.9408999328408347</v>
      </c>
      <c r="G39" s="4">
        <f t="shared" si="3"/>
        <v>15.220913107511059</v>
      </c>
      <c r="I39" s="4">
        <f t="shared" si="4"/>
        <v>1.0293178519593615</v>
      </c>
    </row>
    <row r="40" spans="1:9" x14ac:dyDescent="0.2">
      <c r="A40" s="4">
        <f>IF('True_Odds_Calculator_3-way'!A41="","",'True_Odds_Calculator_3-way'!A41)</f>
        <v>6.2</v>
      </c>
      <c r="B40" s="4">
        <f>IF('True_Odds_Calculator_3-way'!B41="","",'True_Odds_Calculator_3-way'!B41)</f>
        <v>4.49</v>
      </c>
      <c r="C40" s="4">
        <f>IF('True_Odds_Calculator_3-way'!C41="","",'True_Odds_Calculator_3-way'!C41)</f>
        <v>1.54</v>
      </c>
      <c r="D40" s="4">
        <f t="shared" si="0"/>
        <v>3.3358121151784381E-2</v>
      </c>
      <c r="E40" s="4">
        <f t="shared" si="1"/>
        <v>6.6590775883672322</v>
      </c>
      <c r="F40" s="4">
        <f t="shared" si="2"/>
        <v>4.7259476032853769</v>
      </c>
      <c r="G40" s="4">
        <f t="shared" si="3"/>
        <v>1.5668301416404089</v>
      </c>
      <c r="I40" s="4">
        <f t="shared" si="4"/>
        <v>1.0333581211517844</v>
      </c>
    </row>
    <row r="41" spans="1:9" x14ac:dyDescent="0.2">
      <c r="A41" s="4">
        <f>IF('True_Odds_Calculator_3-way'!A42="","",'True_Odds_Calculator_3-way'!A42)</f>
        <v>2.62</v>
      </c>
      <c r="B41" s="4">
        <f>IF('True_Odds_Calculator_3-way'!B42="","",'True_Odds_Calculator_3-way'!B42)</f>
        <v>3.29</v>
      </c>
      <c r="C41" s="4">
        <f>IF('True_Odds_Calculator_3-way'!C42="","",'True_Odds_Calculator_3-way'!C42)</f>
        <v>2.93</v>
      </c>
      <c r="D41" s="4">
        <f t="shared" si="0"/>
        <v>2.6927685421777037E-2</v>
      </c>
      <c r="E41" s="4">
        <f t="shared" si="1"/>
        <v>2.6830980005180063</v>
      </c>
      <c r="F41" s="4">
        <f t="shared" si="2"/>
        <v>3.3901123745923547</v>
      </c>
      <c r="G41" s="4">
        <f t="shared" si="3"/>
        <v>3.0091384538911581</v>
      </c>
      <c r="I41" s="4">
        <f t="shared" si="4"/>
        <v>1.026927685421777</v>
      </c>
    </row>
    <row r="42" spans="1:9" x14ac:dyDescent="0.2">
      <c r="A42" s="4">
        <f>IF('True_Odds_Calculator_3-way'!A43="","",'True_Odds_Calculator_3-way'!A43)</f>
        <v>2.02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3.55</v>
      </c>
      <c r="D42" s="4">
        <f t="shared" si="0"/>
        <v>2.7366212211605623E-2</v>
      </c>
      <c r="E42" s="4">
        <f t="shared" si="1"/>
        <v>2.0579204415963468</v>
      </c>
      <c r="F42" s="4">
        <f t="shared" si="2"/>
        <v>4.1407096674913983</v>
      </c>
      <c r="G42" s="4">
        <f t="shared" si="3"/>
        <v>3.6688083076064295</v>
      </c>
      <c r="I42" s="4">
        <f t="shared" si="4"/>
        <v>1.0273662122116056</v>
      </c>
    </row>
    <row r="43" spans="1:9" x14ac:dyDescent="0.2">
      <c r="A43" s="4">
        <f>IF('True_Odds_Calculator_3-way'!A44="","",'True_Odds_Calculator_3-way'!A44)</f>
        <v>1.05</v>
      </c>
      <c r="B43" s="4">
        <f>IF('True_Odds_Calculator_3-way'!B44="","",'True_Odds_Calculator_3-way'!B44)</f>
        <v>17.93</v>
      </c>
      <c r="C43" s="4">
        <f>IF('True_Odds_Calculator_3-way'!C44="","",'True_Odds_Calculator_3-way'!C44)</f>
        <v>50.91</v>
      </c>
      <c r="D43" s="4">
        <f t="shared" si="0"/>
        <v>2.7795907175252044E-2</v>
      </c>
      <c r="E43" s="4">
        <f t="shared" si="1"/>
        <v>1.0603153494605351</v>
      </c>
      <c r="F43" s="4">
        <f t="shared" si="2"/>
        <v>21.502071952494539</v>
      </c>
      <c r="G43" s="4">
        <f t="shared" si="3"/>
        <v>96.36507105042584</v>
      </c>
      <c r="I43" s="4">
        <f t="shared" si="4"/>
        <v>1.027795907175252</v>
      </c>
    </row>
    <row r="44" spans="1:9" x14ac:dyDescent="0.2">
      <c r="A44" s="4">
        <f>IF('True_Odds_Calculator_3-way'!A45="","",'True_Odds_Calculator_3-way'!A45)</f>
        <v>1.83</v>
      </c>
      <c r="B44" s="4">
        <f>IF('True_Odds_Calculator_3-way'!B45="","",'True_Odds_Calculator_3-way'!B45)</f>
        <v>4</v>
      </c>
      <c r="C44" s="4">
        <f>IF('True_Odds_Calculator_3-way'!C45="","",'True_Odds_Calculator_3-way'!C45)</f>
        <v>4.33</v>
      </c>
      <c r="D44" s="4">
        <f t="shared" si="0"/>
        <v>2.7394969648784073E-2</v>
      </c>
      <c r="E44" s="4">
        <f t="shared" si="1"/>
        <v>1.8611007267325221</v>
      </c>
      <c r="F44" s="4">
        <f t="shared" si="2"/>
        <v>4.1516456072024246</v>
      </c>
      <c r="G44" s="4">
        <f t="shared" si="3"/>
        <v>4.5082568024388747</v>
      </c>
      <c r="I44" s="4">
        <f t="shared" si="4"/>
        <v>1.0273949696487841</v>
      </c>
    </row>
    <row r="45" spans="1:9" x14ac:dyDescent="0.2">
      <c r="A45" s="4">
        <f>IF('True_Odds_Calculator_3-way'!A46="","",'True_Odds_Calculator_3-way'!A46)</f>
        <v>2.71</v>
      </c>
      <c r="B45" s="4">
        <f>IF('True_Odds_Calculator_3-way'!B46="","",'True_Odds_Calculator_3-way'!B46)</f>
        <v>3.3</v>
      </c>
      <c r="C45" s="4">
        <f>IF('True_Odds_Calculator_3-way'!C46="","",'True_Odds_Calculator_3-way'!C46)</f>
        <v>2.81</v>
      </c>
      <c r="D45" s="4">
        <f t="shared" si="0"/>
        <v>2.7905879188199867E-2</v>
      </c>
      <c r="E45" s="4">
        <f t="shared" si="1"/>
        <v>2.7800811498602571</v>
      </c>
      <c r="F45" s="4">
        <f t="shared" si="2"/>
        <v>3.4045063161493183</v>
      </c>
      <c r="G45" s="4">
        <f t="shared" si="3"/>
        <v>2.8854205857148707</v>
      </c>
      <c r="I45" s="4">
        <f t="shared" si="4"/>
        <v>1.0279058791881999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3.09</v>
      </c>
      <c r="C46" s="4">
        <f>IF('True_Odds_Calculator_3-way'!C47="","",'True_Odds_Calculator_3-way'!C47)</f>
        <v>3.34</v>
      </c>
      <c r="D46" s="4">
        <f t="shared" si="0"/>
        <v>2.7884092669187677E-2</v>
      </c>
      <c r="E46" s="4">
        <f t="shared" si="1"/>
        <v>2.528038461693574</v>
      </c>
      <c r="F46" s="4">
        <f t="shared" si="2"/>
        <v>3.1813709311139893</v>
      </c>
      <c r="G46" s="4">
        <f t="shared" si="3"/>
        <v>3.4470099767953615</v>
      </c>
      <c r="I46" s="4">
        <f t="shared" si="4"/>
        <v>1.0278840926691877</v>
      </c>
    </row>
    <row r="47" spans="1:9" x14ac:dyDescent="0.2">
      <c r="A47" s="4">
        <f>IF('True_Odds_Calculator_3-way'!A48="","",'True_Odds_Calculator_3-way'!A48)</f>
        <v>15.69</v>
      </c>
      <c r="B47" s="4">
        <f>IF('True_Odds_Calculator_3-way'!B48="","",'True_Odds_Calculator_3-way'!B48)</f>
        <v>7.37</v>
      </c>
      <c r="C47" s="4">
        <f>IF('True_Odds_Calculator_3-way'!C48="","",'True_Odds_Calculator_3-way'!C48)</f>
        <v>1.19</v>
      </c>
      <c r="D47" s="4">
        <f t="shared" si="0"/>
        <v>3.975620773590216E-2</v>
      </c>
      <c r="E47" s="4">
        <f t="shared" si="1"/>
        <v>19.808729395058318</v>
      </c>
      <c r="F47" s="4">
        <f t="shared" si="2"/>
        <v>8.1677231449497665</v>
      </c>
      <c r="G47" s="4">
        <f t="shared" si="3"/>
        <v>1.2090669401881569</v>
      </c>
      <c r="I47" s="4">
        <f t="shared" si="4"/>
        <v>1.0397562077359022</v>
      </c>
    </row>
    <row r="48" spans="1:9" x14ac:dyDescent="0.2">
      <c r="A48" s="4">
        <f>IF('True_Odds_Calculator_3-way'!A49="","",'True_Odds_Calculator_3-way'!A49)</f>
        <v>1.87</v>
      </c>
      <c r="B48" s="4">
        <f>IF('True_Odds_Calculator_3-way'!B49="","",'True_Odds_Calculator_3-way'!B49)</f>
        <v>3.83</v>
      </c>
      <c r="C48" s="4">
        <f>IF('True_Odds_Calculator_3-way'!C49="","",'True_Odds_Calculator_3-way'!C49)</f>
        <v>3.53</v>
      </c>
      <c r="D48" s="4">
        <f t="shared" si="0"/>
        <v>7.9142083013065356E-2</v>
      </c>
      <c r="E48" s="4">
        <f t="shared" si="1"/>
        <v>1.9670377041948881</v>
      </c>
      <c r="F48" s="4">
        <f t="shared" si="2"/>
        <v>4.260469577916207</v>
      </c>
      <c r="G48" s="4">
        <f t="shared" si="3"/>
        <v>3.8924830076734835</v>
      </c>
      <c r="I48" s="4">
        <f t="shared" si="4"/>
        <v>1.0791420830130654</v>
      </c>
    </row>
    <row r="49" spans="1:9" x14ac:dyDescent="0.2">
      <c r="A49" s="4">
        <f>IF('True_Odds_Calculator_3-way'!A50="","",'True_Odds_Calculator_3-way'!A50)</f>
        <v>2.66</v>
      </c>
      <c r="B49" s="4">
        <f>IF('True_Odds_Calculator_3-way'!B50="","",'True_Odds_Calculator_3-way'!B50)</f>
        <v>3.21</v>
      </c>
      <c r="C49" s="4">
        <f>IF('True_Odds_Calculator_3-way'!C50="","",'True_Odds_Calculator_3-way'!C50)</f>
        <v>2.56</v>
      </c>
      <c r="D49" s="4">
        <f t="shared" si="0"/>
        <v>7.8091329374838869E-2</v>
      </c>
      <c r="E49" s="4">
        <f t="shared" si="1"/>
        <v>2.8578825873963254</v>
      </c>
      <c r="F49" s="4">
        <f t="shared" si="2"/>
        <v>3.5026755951452562</v>
      </c>
      <c r="G49" s="4">
        <f t="shared" si="3"/>
        <v>2.7427727077744035</v>
      </c>
      <c r="I49" s="4">
        <f t="shared" si="4"/>
        <v>1.0780913293748389</v>
      </c>
    </row>
    <row r="50" spans="1:9" x14ac:dyDescent="0.2">
      <c r="A50" s="4">
        <f>IF('True_Odds_Calculator_3-way'!A51="","",'True_Odds_Calculator_3-way'!A51)</f>
        <v>6.81</v>
      </c>
      <c r="B50" s="4">
        <f>IF('True_Odds_Calculator_3-way'!B51="","",'True_Odds_Calculator_3-way'!B51)</f>
        <v>3.82</v>
      </c>
      <c r="C50" s="4">
        <f>IF('True_Odds_Calculator_3-way'!C51="","",'True_Odds_Calculator_3-way'!C51)</f>
        <v>1.62</v>
      </c>
      <c r="D50" s="4">
        <f t="shared" si="0"/>
        <v>2.5906933449737046E-2</v>
      </c>
      <c r="E50" s="4">
        <f t="shared" si="1"/>
        <v>7.2355112947654625</v>
      </c>
      <c r="F50" s="4">
        <f t="shared" si="2"/>
        <v>3.950313584173176</v>
      </c>
      <c r="G50" s="4">
        <f t="shared" si="3"/>
        <v>1.6429849387928424</v>
      </c>
      <c r="I50" s="4">
        <f t="shared" si="4"/>
        <v>1.025906933449737</v>
      </c>
    </row>
    <row r="51" spans="1:9" x14ac:dyDescent="0.2">
      <c r="A51" s="4">
        <f>IF('True_Odds_Calculator_3-way'!A52="","",'True_Odds_Calculator_3-way'!A52)</f>
        <v>3.49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2.19</v>
      </c>
      <c r="D51" s="4">
        <f t="shared" si="0"/>
        <v>2.1705487889034591E-2</v>
      </c>
      <c r="E51" s="4">
        <f t="shared" si="1"/>
        <v>3.5804078678844857</v>
      </c>
      <c r="F51" s="4">
        <f t="shared" si="2"/>
        <v>3.6857341199044731</v>
      </c>
      <c r="G51" s="4">
        <f t="shared" si="3"/>
        <v>2.2252592464656087</v>
      </c>
      <c r="I51" s="4">
        <f t="shared" si="4"/>
        <v>1.0217054878890346</v>
      </c>
    </row>
    <row r="52" spans="1:9" x14ac:dyDescent="0.2">
      <c r="A52" s="4">
        <f>IF('True_Odds_Calculator_3-way'!A53="","",'True_Odds_Calculator_3-way'!A53)</f>
        <v>2.35</v>
      </c>
      <c r="B52" s="4">
        <f>IF('True_Odds_Calculator_3-way'!B53="","",'True_Odds_Calculator_3-way'!B53)</f>
        <v>3.51</v>
      </c>
      <c r="C52" s="4">
        <f>IF('True_Odds_Calculator_3-way'!C53="","",'True_Odds_Calculator_3-way'!C53)</f>
        <v>3.15</v>
      </c>
      <c r="D52" s="4">
        <f t="shared" si="0"/>
        <v>2.7892517254219484E-2</v>
      </c>
      <c r="E52" s="4">
        <f t="shared" si="1"/>
        <v>2.4024923889902152</v>
      </c>
      <c r="F52" s="4">
        <f t="shared" si="2"/>
        <v>3.6284104358026377</v>
      </c>
      <c r="G52" s="4">
        <f t="shared" si="3"/>
        <v>3.2450378890772678</v>
      </c>
      <c r="I52" s="4">
        <f t="shared" si="4"/>
        <v>1.0278925172542195</v>
      </c>
    </row>
    <row r="53" spans="1:9" x14ac:dyDescent="0.2">
      <c r="A53" s="4">
        <f>IF('True_Odds_Calculator_3-way'!A54="","",'True_Odds_Calculator_3-way'!A54)</f>
        <v>1.61</v>
      </c>
      <c r="B53" s="4">
        <f>IF('True_Odds_Calculator_3-way'!B54="","",'True_Odds_Calculator_3-way'!B54)</f>
        <v>4.21</v>
      </c>
      <c r="C53" s="4">
        <f>IF('True_Odds_Calculator_3-way'!C54="","",'True_Odds_Calculator_3-way'!C54)</f>
        <v>5.73</v>
      </c>
      <c r="D53" s="4">
        <f t="shared" si="0"/>
        <v>3.316777344178945E-2</v>
      </c>
      <c r="E53" s="4">
        <f t="shared" si="1"/>
        <v>1.6391774210618699</v>
      </c>
      <c r="F53" s="4">
        <f t="shared" si="2"/>
        <v>4.4155224441011605</v>
      </c>
      <c r="G53" s="4">
        <f t="shared" si="3"/>
        <v>6.1175494968448403</v>
      </c>
      <c r="I53" s="4">
        <f t="shared" si="4"/>
        <v>1.0331677734417894</v>
      </c>
    </row>
    <row r="54" spans="1:9" x14ac:dyDescent="0.2">
      <c r="A54" s="4">
        <f>IF('True_Odds_Calculator_3-way'!A55="","",'True_Odds_Calculator_3-way'!A55)</f>
        <v>2.38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3.07</v>
      </c>
      <c r="D54" s="4">
        <f t="shared" si="0"/>
        <v>2.7591107094762535E-2</v>
      </c>
      <c r="E54" s="4">
        <f t="shared" si="1"/>
        <v>2.4332615276566512</v>
      </c>
      <c r="F54" s="4">
        <f t="shared" si="2"/>
        <v>3.6698176251513264</v>
      </c>
      <c r="G54" s="4">
        <f t="shared" si="3"/>
        <v>3.1591996859284497</v>
      </c>
      <c r="I54" s="4">
        <f t="shared" si="4"/>
        <v>1.0275911070947625</v>
      </c>
    </row>
    <row r="55" spans="1: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3.67</v>
      </c>
      <c r="C55" s="4">
        <f>IF('True_Odds_Calculator_3-way'!C56="","",'True_Odds_Calculator_3-way'!C56)</f>
        <v>2.16</v>
      </c>
      <c r="D55" s="4">
        <f t="shared" si="0"/>
        <v>2.8697658960469941E-2</v>
      </c>
      <c r="E55" s="4">
        <f t="shared" si="1"/>
        <v>3.5249838171609555</v>
      </c>
      <c r="F55" s="4">
        <f t="shared" si="2"/>
        <v>3.803529769544205</v>
      </c>
      <c r="G55" s="4">
        <f t="shared" si="3"/>
        <v>2.2055722268977407</v>
      </c>
      <c r="I55" s="4">
        <f t="shared" si="4"/>
        <v>1.0286976589604699</v>
      </c>
    </row>
    <row r="56" spans="1:9" x14ac:dyDescent="0.2">
      <c r="A56" s="4">
        <f>IF('True_Odds_Calculator_3-way'!A57="","",'True_Odds_Calculator_3-way'!A57)</f>
        <v>1.1499999999999999</v>
      </c>
      <c r="B56" s="4">
        <f>IF('True_Odds_Calculator_3-way'!B57="","",'True_Odds_Calculator_3-way'!B57)</f>
        <v>8.56</v>
      </c>
      <c r="C56" s="4">
        <f>IF('True_Odds_Calculator_3-way'!C57="","",'True_Odds_Calculator_3-way'!C57)</f>
        <v>20.64</v>
      </c>
      <c r="D56" s="4">
        <f t="shared" si="0"/>
        <v>3.4837259700947198E-2</v>
      </c>
      <c r="E56" s="4">
        <f t="shared" si="1"/>
        <v>1.1655652885851255</v>
      </c>
      <c r="F56" s="4">
        <f t="shared" si="2"/>
        <v>9.5047990199869776</v>
      </c>
      <c r="G56" s="4">
        <f t="shared" si="3"/>
        <v>27.146477026564821</v>
      </c>
      <c r="I56" s="4">
        <f t="shared" si="4"/>
        <v>1.0348372597009472</v>
      </c>
    </row>
    <row r="57" spans="1:9" x14ac:dyDescent="0.2">
      <c r="A57" s="4">
        <f>IF('True_Odds_Calculator_3-way'!A58="","",'True_Odds_Calculator_3-way'!A58)</f>
        <v>1.85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4.75</v>
      </c>
      <c r="D57" s="4">
        <f t="shared" si="0"/>
        <v>2.8844634107791922E-2</v>
      </c>
      <c r="E57" s="4">
        <f t="shared" si="1"/>
        <v>1.8835028528901019</v>
      </c>
      <c r="F57" s="4">
        <f t="shared" si="2"/>
        <v>3.7290766208251473</v>
      </c>
      <c r="G57" s="4">
        <f t="shared" si="3"/>
        <v>4.9773174249377208</v>
      </c>
      <c r="I57" s="4">
        <f t="shared" si="4"/>
        <v>1.0288446341077919</v>
      </c>
    </row>
    <row r="58" spans="1:9" x14ac:dyDescent="0.2">
      <c r="A58" s="4">
        <f>IF('True_Odds_Calculator_3-way'!A59="","",'True_Odds_Calculator_3-way'!A59)</f>
        <v>2.4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3.1</v>
      </c>
      <c r="D58" s="4">
        <f t="shared" si="0"/>
        <v>2.8264652868419393E-2</v>
      </c>
      <c r="E58" s="4">
        <f t="shared" si="1"/>
        <v>2.4555236181415814</v>
      </c>
      <c r="F58" s="4">
        <f t="shared" si="2"/>
        <v>3.5765917637687328</v>
      </c>
      <c r="G58" s="4">
        <f t="shared" si="3"/>
        <v>3.193265079968906</v>
      </c>
      <c r="I58" s="4">
        <f t="shared" si="4"/>
        <v>1.0282646528684194</v>
      </c>
    </row>
    <row r="59" spans="1:9" x14ac:dyDescent="0.2">
      <c r="A59" s="4">
        <f>IF('True_Odds_Calculator_3-way'!A60="","",'True_Odds_Calculator_3-way'!A60)</f>
        <v>1.64</v>
      </c>
      <c r="B59" s="4">
        <f>IF('True_Odds_Calculator_3-way'!B60="","",'True_Odds_Calculator_3-way'!B60)</f>
        <v>4.3499999999999996</v>
      </c>
      <c r="C59" s="4">
        <f>IF('True_Odds_Calculator_3-way'!C60="","",'True_Odds_Calculator_3-way'!C60)</f>
        <v>5.26</v>
      </c>
      <c r="D59" s="4">
        <f t="shared" si="0"/>
        <v>2.9755223473304726E-2</v>
      </c>
      <c r="E59" s="4">
        <f t="shared" si="1"/>
        <v>1.6671176505084528</v>
      </c>
      <c r="F59" s="4">
        <f t="shared" si="2"/>
        <v>4.5461437068099366</v>
      </c>
      <c r="G59" s="4">
        <f t="shared" si="3"/>
        <v>5.5495232048207992</v>
      </c>
      <c r="I59" s="4">
        <f t="shared" si="4"/>
        <v>1.0297552234733047</v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2.79</v>
      </c>
      <c r="B2" s="4">
        <f>IF('True_Odds_Calculator_2-way'!B3="","",'True_Odds_Calculator_2-way'!B3)</f>
        <v>1.47</v>
      </c>
      <c r="C2" s="4">
        <f>1/A2</f>
        <v>0.35842293906810035</v>
      </c>
      <c r="D2">
        <f>1/B2</f>
        <v>0.68027210884353739</v>
      </c>
      <c r="E2">
        <f>C2+D2-1</f>
        <v>3.8695047911637692E-2</v>
      </c>
      <c r="F2">
        <f>C2+D2-(C2*D2)-1</f>
        <v>-0.2051300807061176</v>
      </c>
      <c r="G2">
        <v>0</v>
      </c>
      <c r="H2">
        <f>C2*D2</f>
        <v>0.24382512861775535</v>
      </c>
      <c r="I2">
        <f>((-4*F2*H2)^0.5)/(2*F2)</f>
        <v>-1.0902461344948915</v>
      </c>
      <c r="J2">
        <f>(-((-4*F2*H2)^0.5))/(2*F2)</f>
        <v>1.0902461344948915</v>
      </c>
      <c r="K2">
        <f>IF(A2="","",(C2/($J2+C2-($J2*C2))))</f>
        <v>0.33880611587163051</v>
      </c>
      <c r="L2">
        <f>IF(B2="","",(D2/($J2+D2-($J2*D2))))</f>
        <v>0.66119388412836944</v>
      </c>
      <c r="M2">
        <f>IF(A2="","",1/K2)</f>
        <v>2.9515405807458559</v>
      </c>
      <c r="N2">
        <f>IF(B2="","",1/L2)</f>
        <v>1.5124156832125992</v>
      </c>
    </row>
    <row r="3" spans="1:14" x14ac:dyDescent="0.25">
      <c r="A3" s="4">
        <f>IF('True_Odds_Calculator_2-way'!A4="","",'True_Odds_Calculator_2-way'!A4)</f>
        <v>2.14</v>
      </c>
      <c r="B3" s="4">
        <f>IF('True_Odds_Calculator_2-way'!B4="","",'True_Odds_Calculator_2-way'!B4)</f>
        <v>1.75</v>
      </c>
      <c r="C3" s="4">
        <f t="shared" ref="C3:C66" si="0">1/A3</f>
        <v>0.46728971962616822</v>
      </c>
      <c r="D3">
        <f t="shared" ref="D3:D66" si="1">1/B3</f>
        <v>0.5714285714285714</v>
      </c>
      <c r="E3">
        <f t="shared" ref="E3:E66" si="2">C3+D3-1</f>
        <v>3.8718291054739673E-2</v>
      </c>
      <c r="F3">
        <f t="shared" ref="F3:F66" si="3">C3+D3-(C3*D3)-1</f>
        <v>-0.22830440587449929</v>
      </c>
      <c r="G3">
        <v>0</v>
      </c>
      <c r="H3">
        <f t="shared" ref="H3:H66" si="4">C3*D3</f>
        <v>0.26702269692923897</v>
      </c>
      <c r="I3">
        <f t="shared" ref="I3:I66" si="5">((-4*F3*H3)^0.5)/(2*F3)</f>
        <v>-1.0814761408717504</v>
      </c>
      <c r="J3">
        <f t="shared" ref="J3:J66" si="6">(-((-4*F3*H3)^0.5))/(2*F3)</f>
        <v>1.0814761408717504</v>
      </c>
      <c r="K3">
        <f t="shared" ref="K3:K66" si="7">IF(A3="","",(C3/($J3+C3-($J3*C3))))</f>
        <v>0.44785153960345248</v>
      </c>
      <c r="L3">
        <f t="shared" ref="L3:L66" si="8">IF(B3="","",(D3/($J3+D3-($J3*D3))))</f>
        <v>0.55214846039654741</v>
      </c>
      <c r="M3">
        <f t="shared" ref="M3:M66" si="9">IF(A3="","",1/K3)</f>
        <v>2.2328828005937953</v>
      </c>
      <c r="N3">
        <f t="shared" ref="N3:N66" si="10">IF(B3="","",1/L3)</f>
        <v>1.8111071056538131</v>
      </c>
    </row>
    <row r="4" spans="1:14" x14ac:dyDescent="0.25">
      <c r="A4" s="4">
        <f>IF('True_Odds_Calculator_2-way'!A5="","",'True_Odds_Calculator_2-way'!A5)</f>
        <v>2.23</v>
      </c>
      <c r="B4" s="4">
        <f>IF('True_Odds_Calculator_2-way'!B5="","",'True_Odds_Calculator_2-way'!B5)</f>
        <v>1.69</v>
      </c>
      <c r="C4" s="4">
        <f t="shared" si="0"/>
        <v>0.44843049327354262</v>
      </c>
      <c r="D4">
        <f t="shared" si="1"/>
        <v>0.59171597633136097</v>
      </c>
      <c r="E4">
        <f t="shared" si="2"/>
        <v>4.0146469604903645E-2</v>
      </c>
      <c r="F4">
        <f t="shared" si="3"/>
        <v>-0.2251970175392044</v>
      </c>
      <c r="G4">
        <v>0</v>
      </c>
      <c r="H4">
        <f t="shared" si="4"/>
        <v>0.26534348714410805</v>
      </c>
      <c r="I4">
        <f t="shared" si="5"/>
        <v>-1.0854826817097272</v>
      </c>
      <c r="J4">
        <f t="shared" si="6"/>
        <v>1.0854826817097272</v>
      </c>
      <c r="K4">
        <f t="shared" si="7"/>
        <v>0.42823917030934305</v>
      </c>
      <c r="L4">
        <f t="shared" si="8"/>
        <v>0.571760829690657</v>
      </c>
      <c r="M4">
        <f t="shared" si="9"/>
        <v>2.3351436985029639</v>
      </c>
      <c r="N4">
        <f t="shared" si="10"/>
        <v>1.7489830503797115</v>
      </c>
    </row>
    <row r="5" spans="1:14" x14ac:dyDescent="0.25">
      <c r="A5" s="4">
        <f>IF('True_Odds_Calculator_2-way'!A6="","",'True_Odds_Calculator_2-way'!A6)</f>
        <v>2.27</v>
      </c>
      <c r="B5" s="4">
        <f>IF('True_Odds_Calculator_2-way'!B6="","",'True_Odds_Calculator_2-way'!B6)</f>
        <v>1.67</v>
      </c>
      <c r="C5" s="4">
        <f t="shared" si="0"/>
        <v>0.44052863436123346</v>
      </c>
      <c r="D5">
        <f t="shared" si="1"/>
        <v>0.5988023952095809</v>
      </c>
      <c r="E5">
        <f t="shared" si="2"/>
        <v>3.9331029570814469E-2</v>
      </c>
      <c r="F5">
        <f t="shared" si="3"/>
        <v>-0.22445857184309781</v>
      </c>
      <c r="G5">
        <v>0</v>
      </c>
      <c r="H5">
        <f t="shared" si="4"/>
        <v>0.26378960141391228</v>
      </c>
      <c r="I5">
        <f t="shared" si="5"/>
        <v>-1.0840785170131719</v>
      </c>
      <c r="J5">
        <f t="shared" si="6"/>
        <v>1.0840785170131719</v>
      </c>
      <c r="K5">
        <f t="shared" si="7"/>
        <v>0.42073735021084574</v>
      </c>
      <c r="L5">
        <f t="shared" si="8"/>
        <v>0.57926264978915398</v>
      </c>
      <c r="M5">
        <f t="shared" si="9"/>
        <v>2.376779716606729</v>
      </c>
      <c r="N5">
        <f t="shared" si="10"/>
        <v>1.7263326063988251</v>
      </c>
    </row>
    <row r="6" spans="1:14" x14ac:dyDescent="0.25">
      <c r="A6" s="4">
        <f>IF('True_Odds_Calculator_2-way'!A7="","",'True_Odds_Calculator_2-way'!A7)</f>
        <v>1.89</v>
      </c>
      <c r="B6" s="4">
        <f>IF('True_Odds_Calculator_2-way'!B7="","",'True_Odds_Calculator_2-way'!B7)</f>
        <v>1.98</v>
      </c>
      <c r="C6" s="4">
        <f t="shared" si="0"/>
        <v>0.52910052910052918</v>
      </c>
      <c r="D6">
        <f t="shared" si="1"/>
        <v>0.50505050505050508</v>
      </c>
      <c r="E6">
        <f t="shared" si="2"/>
        <v>3.4151034151034265E-2</v>
      </c>
      <c r="F6">
        <f t="shared" si="3"/>
        <v>-0.23307145529367745</v>
      </c>
      <c r="G6">
        <v>0</v>
      </c>
      <c r="H6">
        <f t="shared" si="4"/>
        <v>0.26722248944471172</v>
      </c>
      <c r="I6">
        <f t="shared" si="5"/>
        <v>-1.0707595557083738</v>
      </c>
      <c r="J6">
        <f t="shared" si="6"/>
        <v>1.0707595557083738</v>
      </c>
      <c r="K6">
        <f t="shared" si="7"/>
        <v>0.5120390612350737</v>
      </c>
      <c r="L6">
        <f t="shared" si="8"/>
        <v>0.48796093876492608</v>
      </c>
      <c r="M6">
        <f t="shared" si="9"/>
        <v>1.9529760045804527</v>
      </c>
      <c r="N6">
        <f t="shared" si="10"/>
        <v>2.0493443645942064</v>
      </c>
    </row>
    <row r="7" spans="1:14" x14ac:dyDescent="0.25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0.44052863436123346</v>
      </c>
      <c r="D7">
        <f t="shared" si="1"/>
        <v>0.59523809523809523</v>
      </c>
      <c r="E7">
        <f t="shared" si="2"/>
        <v>3.5766729599328695E-2</v>
      </c>
      <c r="F7">
        <f t="shared" si="3"/>
        <v>-0.22645269561569115</v>
      </c>
      <c r="G7">
        <v>0</v>
      </c>
      <c r="H7">
        <f t="shared" si="4"/>
        <v>0.2622194252150199</v>
      </c>
      <c r="I7">
        <f t="shared" si="5"/>
        <v>-1.0760778282064791</v>
      </c>
      <c r="J7">
        <f t="shared" si="6"/>
        <v>1.0760778282064791</v>
      </c>
      <c r="K7">
        <f t="shared" si="7"/>
        <v>0.42254374989680582</v>
      </c>
      <c r="L7">
        <f t="shared" si="8"/>
        <v>0.57745625010319412</v>
      </c>
      <c r="M7">
        <f t="shared" si="9"/>
        <v>2.3666188418222287</v>
      </c>
      <c r="N7">
        <f t="shared" si="10"/>
        <v>1.7317329231804059</v>
      </c>
    </row>
    <row r="8" spans="1:14" x14ac:dyDescent="0.25">
      <c r="A8" s="4">
        <f>IF('True_Odds_Calculator_2-way'!A9="","",'True_Odds_Calculator_2-way'!A9)</f>
        <v>2.4</v>
      </c>
      <c r="B8" s="4">
        <f>IF('True_Odds_Calculator_2-way'!B9="","",'True_Odds_Calculator_2-way'!B9)</f>
        <v>1.61</v>
      </c>
      <c r="C8" s="4">
        <f t="shared" si="0"/>
        <v>0.41666666666666669</v>
      </c>
      <c r="D8">
        <f t="shared" si="1"/>
        <v>0.6211180124223602</v>
      </c>
      <c r="E8">
        <f t="shared" si="2"/>
        <v>3.7784679089026829E-2</v>
      </c>
      <c r="F8">
        <f t="shared" si="3"/>
        <v>-0.22101449275362328</v>
      </c>
      <c r="G8">
        <v>0</v>
      </c>
      <c r="H8">
        <f t="shared" si="4"/>
        <v>0.25879917184265011</v>
      </c>
      <c r="I8">
        <f t="shared" si="5"/>
        <v>-1.0821091383745125</v>
      </c>
      <c r="J8">
        <f t="shared" si="6"/>
        <v>1.0821091383745125</v>
      </c>
      <c r="K8">
        <f t="shared" si="7"/>
        <v>0.39762177743270088</v>
      </c>
      <c r="L8">
        <f t="shared" si="8"/>
        <v>0.602378222567299</v>
      </c>
      <c r="M8">
        <f t="shared" si="9"/>
        <v>2.5149527937243179</v>
      </c>
      <c r="N8">
        <f t="shared" si="10"/>
        <v>1.660086574408453</v>
      </c>
    </row>
    <row r="9" spans="1:14" x14ac:dyDescent="0.25">
      <c r="A9" s="4">
        <f>IF('True_Odds_Calculator_2-way'!A10="","",'True_Odds_Calculator_2-way'!A10)</f>
        <v>2.52</v>
      </c>
      <c r="B9" s="4">
        <f>IF('True_Odds_Calculator_2-way'!B10="","",'True_Odds_Calculator_2-way'!B10)</f>
        <v>1.56</v>
      </c>
      <c r="C9" s="4">
        <f t="shared" si="0"/>
        <v>0.3968253968253968</v>
      </c>
      <c r="D9">
        <f t="shared" si="1"/>
        <v>0.64102564102564097</v>
      </c>
      <c r="E9">
        <f t="shared" si="2"/>
        <v>3.7851037851037717E-2</v>
      </c>
      <c r="F9">
        <f t="shared" si="3"/>
        <v>-0.21652421652421661</v>
      </c>
      <c r="G9">
        <v>0</v>
      </c>
      <c r="H9">
        <f t="shared" si="4"/>
        <v>0.25437525437525432</v>
      </c>
      <c r="I9">
        <f t="shared" si="5"/>
        <v>-1.0838874619051497</v>
      </c>
      <c r="J9">
        <f t="shared" si="6"/>
        <v>1.0838874619051497</v>
      </c>
      <c r="K9">
        <f t="shared" si="7"/>
        <v>0.3777135495558997</v>
      </c>
      <c r="L9">
        <f t="shared" si="8"/>
        <v>0.62228645044410036</v>
      </c>
      <c r="M9">
        <f t="shared" si="9"/>
        <v>2.6475089420958278</v>
      </c>
      <c r="N9">
        <f t="shared" si="10"/>
        <v>1.6069769786668839</v>
      </c>
    </row>
    <row r="10" spans="1:14" x14ac:dyDescent="0.25">
      <c r="A10" s="4">
        <f>IF('True_Odds_Calculator_2-way'!A11="","",'True_Odds_Calculator_2-way'!A11)</f>
        <v>2.89</v>
      </c>
      <c r="B10" s="4">
        <f>IF('True_Odds_Calculator_2-way'!B11="","",'True_Odds_Calculator_2-way'!B11)</f>
        <v>1.43</v>
      </c>
      <c r="C10" s="4">
        <f t="shared" si="0"/>
        <v>0.34602076124567471</v>
      </c>
      <c r="D10">
        <f t="shared" si="1"/>
        <v>0.69930069930069938</v>
      </c>
      <c r="E10">
        <f t="shared" si="2"/>
        <v>4.5321460546374093E-2</v>
      </c>
      <c r="F10">
        <f t="shared" si="3"/>
        <v>-0.19665109976528661</v>
      </c>
      <c r="G10">
        <v>0</v>
      </c>
      <c r="H10">
        <f t="shared" si="4"/>
        <v>0.24197256031166067</v>
      </c>
      <c r="I10">
        <f t="shared" si="5"/>
        <v>-1.109263876066203</v>
      </c>
      <c r="J10">
        <f t="shared" si="6"/>
        <v>1.109263876066203</v>
      </c>
      <c r="K10">
        <f t="shared" si="7"/>
        <v>0.32294435073904321</v>
      </c>
      <c r="L10">
        <f t="shared" si="8"/>
        <v>0.67705564926095685</v>
      </c>
      <c r="M10">
        <f t="shared" si="9"/>
        <v>3.096508725765124</v>
      </c>
      <c r="N10">
        <f t="shared" si="10"/>
        <v>1.4769834667084671</v>
      </c>
    </row>
    <row r="11" spans="1:14" x14ac:dyDescent="0.25">
      <c r="A11" s="4">
        <f>IF('True_Odds_Calculator_2-way'!A12="","",'True_Odds_Calculator_2-way'!A12)</f>
        <v>2.34</v>
      </c>
      <c r="B11" s="4">
        <f>IF('True_Odds_Calculator_2-way'!B12="","",'True_Odds_Calculator_2-way'!B12)</f>
        <v>1.64</v>
      </c>
      <c r="C11" s="4">
        <f t="shared" si="0"/>
        <v>0.42735042735042739</v>
      </c>
      <c r="D11">
        <f t="shared" si="1"/>
        <v>0.6097560975609756</v>
      </c>
      <c r="E11">
        <f t="shared" si="2"/>
        <v>3.7106524911402872E-2</v>
      </c>
      <c r="F11">
        <f t="shared" si="3"/>
        <v>-0.22347300396080894</v>
      </c>
      <c r="G11">
        <v>0</v>
      </c>
      <c r="H11">
        <f t="shared" si="4"/>
        <v>0.26057952887221181</v>
      </c>
      <c r="I11">
        <f t="shared" si="5"/>
        <v>-1.0798355319766999</v>
      </c>
      <c r="J11">
        <f t="shared" si="6"/>
        <v>1.0798355319766999</v>
      </c>
      <c r="K11">
        <f t="shared" si="7"/>
        <v>0.40866707460459728</v>
      </c>
      <c r="L11">
        <f t="shared" si="8"/>
        <v>0.59133292539540294</v>
      </c>
      <c r="M11">
        <f t="shared" si="9"/>
        <v>2.4469796128487777</v>
      </c>
      <c r="N11">
        <f t="shared" si="10"/>
        <v>1.6910947404650878</v>
      </c>
    </row>
    <row r="12" spans="1:14" x14ac:dyDescent="0.25">
      <c r="A12" s="4">
        <f>IF('True_Odds_Calculator_2-way'!A13="","",'True_Odds_Calculator_2-way'!A13)</f>
        <v>1.56</v>
      </c>
      <c r="B12" s="4">
        <f>IF('True_Odds_Calculator_2-way'!B13="","",'True_Odds_Calculator_2-way'!B13)</f>
        <v>2.56</v>
      </c>
      <c r="C12" s="4">
        <f t="shared" si="0"/>
        <v>0.64102564102564097</v>
      </c>
      <c r="D12">
        <f t="shared" si="1"/>
        <v>0.390625</v>
      </c>
      <c r="E12">
        <f t="shared" si="2"/>
        <v>3.1650641025640969E-2</v>
      </c>
      <c r="F12">
        <f t="shared" si="3"/>
        <v>-0.21875</v>
      </c>
      <c r="G12">
        <v>0</v>
      </c>
      <c r="H12">
        <f t="shared" si="4"/>
        <v>0.25040064102564102</v>
      </c>
      <c r="I12">
        <f t="shared" si="5"/>
        <v>-1.0699012312772822</v>
      </c>
      <c r="J12">
        <f t="shared" si="6"/>
        <v>1.0699012312772822</v>
      </c>
      <c r="K12">
        <f t="shared" si="7"/>
        <v>0.62533428435616611</v>
      </c>
      <c r="L12">
        <f t="shared" si="8"/>
        <v>0.37466571564383383</v>
      </c>
      <c r="M12">
        <f t="shared" si="9"/>
        <v>1.5991446895152783</v>
      </c>
      <c r="N12">
        <f t="shared" si="10"/>
        <v>2.6690459207925601</v>
      </c>
    </row>
    <row r="13" spans="1:14" x14ac:dyDescent="0.25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0.57471264367816088</v>
      </c>
      <c r="D13">
        <f t="shared" si="1"/>
        <v>0.45662100456621008</v>
      </c>
      <c r="E13">
        <f t="shared" si="2"/>
        <v>3.1333648244370904E-2</v>
      </c>
      <c r="F13">
        <f t="shared" si="3"/>
        <v>-0.23109221644885325</v>
      </c>
      <c r="G13">
        <v>0</v>
      </c>
      <c r="H13">
        <f t="shared" si="4"/>
        <v>0.26242586469322415</v>
      </c>
      <c r="I13">
        <f t="shared" si="5"/>
        <v>-1.0656403571953759</v>
      </c>
      <c r="J13">
        <f t="shared" si="6"/>
        <v>1.0656403571953759</v>
      </c>
      <c r="K13">
        <f t="shared" si="7"/>
        <v>0.5591046698972264</v>
      </c>
      <c r="L13">
        <f t="shared" si="8"/>
        <v>0.4408953301027736</v>
      </c>
      <c r="M13">
        <f t="shared" si="9"/>
        <v>1.7885738643245783</v>
      </c>
      <c r="N13">
        <f t="shared" si="10"/>
        <v>2.2681120250624973</v>
      </c>
    </row>
    <row r="14" spans="1:14" x14ac:dyDescent="0.25">
      <c r="A14" s="4">
        <f>IF('True_Odds_Calculator_2-way'!A15="","",'True_Odds_Calculator_2-way'!A15)</f>
        <v>2.02</v>
      </c>
      <c r="B14" s="4">
        <f>IF('True_Odds_Calculator_2-way'!B15="","",'True_Odds_Calculator_2-way'!B15)</f>
        <v>1.87</v>
      </c>
      <c r="C14" s="4">
        <f t="shared" si="0"/>
        <v>0.49504950495049505</v>
      </c>
      <c r="D14">
        <f t="shared" si="1"/>
        <v>0.53475935828876997</v>
      </c>
      <c r="E14">
        <f t="shared" si="2"/>
        <v>2.9808863239265015E-2</v>
      </c>
      <c r="F14">
        <f t="shared" si="3"/>
        <v>-0.23492349234923493</v>
      </c>
      <c r="G14">
        <v>0</v>
      </c>
      <c r="H14">
        <f t="shared" si="4"/>
        <v>0.2647323555885</v>
      </c>
      <c r="I14">
        <f t="shared" si="5"/>
        <v>-1.0615495921641367</v>
      </c>
      <c r="J14">
        <f t="shared" si="6"/>
        <v>1.0615495921641367</v>
      </c>
      <c r="K14">
        <f t="shared" si="7"/>
        <v>0.48012738724303272</v>
      </c>
      <c r="L14">
        <f t="shared" si="8"/>
        <v>0.51987261275696728</v>
      </c>
      <c r="M14">
        <f t="shared" si="9"/>
        <v>2.0827805840074194</v>
      </c>
      <c r="N14">
        <f t="shared" si="10"/>
        <v>1.9235481451827992</v>
      </c>
    </row>
    <row r="15" spans="1:14" x14ac:dyDescent="0.25">
      <c r="A15" s="4">
        <f>IF('True_Odds_Calculator_2-way'!A16="","",'True_Odds_Calculator_2-way'!A16)</f>
        <v>1.68</v>
      </c>
      <c r="B15" s="4">
        <f>IF('True_Odds_Calculator_2-way'!B16="","",'True_Odds_Calculator_2-way'!B16)</f>
        <v>2.29</v>
      </c>
      <c r="C15" s="4">
        <f t="shared" si="0"/>
        <v>0.59523809523809523</v>
      </c>
      <c r="D15">
        <f t="shared" si="1"/>
        <v>0.4366812227074236</v>
      </c>
      <c r="E15">
        <f t="shared" si="2"/>
        <v>3.1919317945518833E-2</v>
      </c>
      <c r="F15">
        <f t="shared" si="3"/>
        <v>-0.22800998128509042</v>
      </c>
      <c r="G15">
        <v>0</v>
      </c>
      <c r="H15">
        <f t="shared" si="4"/>
        <v>0.25992929923060926</v>
      </c>
      <c r="I15">
        <f t="shared" si="5"/>
        <v>-1.0677035543974551</v>
      </c>
      <c r="J15">
        <f t="shared" si="6"/>
        <v>1.0677035543974551</v>
      </c>
      <c r="K15">
        <f t="shared" si="7"/>
        <v>0.57936138046320074</v>
      </c>
      <c r="L15">
        <f t="shared" si="8"/>
        <v>0.42063861953679943</v>
      </c>
      <c r="M15">
        <f t="shared" si="9"/>
        <v>1.7260384169902692</v>
      </c>
      <c r="N15">
        <f t="shared" si="10"/>
        <v>2.3773375851727168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1.91</v>
      </c>
      <c r="C16" s="4">
        <f t="shared" si="0"/>
        <v>0.53191489361702127</v>
      </c>
      <c r="D16">
        <f t="shared" si="1"/>
        <v>0.52356020942408377</v>
      </c>
      <c r="E16">
        <f t="shared" si="2"/>
        <v>5.5475103041104923E-2</v>
      </c>
      <c r="F16">
        <f t="shared" si="3"/>
        <v>-0.22301437005681191</v>
      </c>
      <c r="G16">
        <v>0</v>
      </c>
      <c r="H16">
        <f t="shared" si="4"/>
        <v>0.27848947309791688</v>
      </c>
      <c r="I16">
        <f t="shared" si="5"/>
        <v>-1.1174753906691854</v>
      </c>
      <c r="J16">
        <f t="shared" si="6"/>
        <v>1.1174753906691854</v>
      </c>
      <c r="K16">
        <f t="shared" si="7"/>
        <v>0.50419023840387511</v>
      </c>
      <c r="L16">
        <f t="shared" si="8"/>
        <v>0.49580976159612478</v>
      </c>
      <c r="M16">
        <f t="shared" si="9"/>
        <v>1.9833783437888832</v>
      </c>
      <c r="N16">
        <f t="shared" si="10"/>
        <v>2.0169026055089594</v>
      </c>
    </row>
    <row r="17" spans="1:14" x14ac:dyDescent="0.25">
      <c r="A17" s="4">
        <f>IF('True_Odds_Calculator_2-way'!A18="","",'True_Odds_Calculator_2-way'!A18)</f>
        <v>1.71</v>
      </c>
      <c r="B17" s="4">
        <f>IF('True_Odds_Calculator_2-way'!B18="","",'True_Odds_Calculator_2-way'!B18)</f>
        <v>2.2400000000000002</v>
      </c>
      <c r="C17" s="4">
        <f t="shared" si="0"/>
        <v>0.58479532163742687</v>
      </c>
      <c r="D17">
        <f t="shared" si="1"/>
        <v>0.4464285714285714</v>
      </c>
      <c r="E17">
        <f t="shared" si="2"/>
        <v>3.1223893065998265E-2</v>
      </c>
      <c r="F17">
        <f t="shared" si="3"/>
        <v>-0.22984544695071008</v>
      </c>
      <c r="G17">
        <v>0</v>
      </c>
      <c r="H17">
        <f t="shared" si="4"/>
        <v>0.2610693400167084</v>
      </c>
      <c r="I17">
        <f t="shared" si="5"/>
        <v>-1.0657613907987189</v>
      </c>
      <c r="J17">
        <f t="shared" si="6"/>
        <v>1.0657613907987189</v>
      </c>
      <c r="K17">
        <f t="shared" si="7"/>
        <v>0.56925221045435459</v>
      </c>
      <c r="L17">
        <f t="shared" si="8"/>
        <v>0.4307477895456453</v>
      </c>
      <c r="M17">
        <f t="shared" si="9"/>
        <v>1.7566905874670904</v>
      </c>
      <c r="N17">
        <f t="shared" si="10"/>
        <v>2.3215441245904116</v>
      </c>
    </row>
    <row r="18" spans="1:14" x14ac:dyDescent="0.25">
      <c r="A18" s="4">
        <f>IF('True_Odds_Calculator_2-way'!A19="","",'True_Odds_Calculator_2-way'!A19)</f>
        <v>2.2599999999999998</v>
      </c>
      <c r="B18" s="4">
        <f>IF('True_Odds_Calculator_2-way'!B19="","",'True_Odds_Calculator_2-way'!B19)</f>
        <v>1.7</v>
      </c>
      <c r="C18" s="4">
        <f t="shared" si="0"/>
        <v>0.44247787610619471</v>
      </c>
      <c r="D18">
        <f t="shared" si="1"/>
        <v>0.58823529411764708</v>
      </c>
      <c r="E18">
        <f t="shared" si="2"/>
        <v>3.0713170223841679E-2</v>
      </c>
      <c r="F18">
        <f t="shared" si="3"/>
        <v>-0.2295679333680376</v>
      </c>
      <c r="G18">
        <v>0</v>
      </c>
      <c r="H18">
        <f t="shared" si="4"/>
        <v>0.26028110359187923</v>
      </c>
      <c r="I18">
        <f t="shared" si="5"/>
        <v>-1.0647942749998995</v>
      </c>
      <c r="J18">
        <f t="shared" si="6"/>
        <v>1.0647942749998995</v>
      </c>
      <c r="K18">
        <f t="shared" si="7"/>
        <v>0.42705098312484241</v>
      </c>
      <c r="L18">
        <f t="shared" si="8"/>
        <v>0.57294901687515787</v>
      </c>
      <c r="M18">
        <f t="shared" si="9"/>
        <v>2.3416407864998732</v>
      </c>
      <c r="N18">
        <f t="shared" si="10"/>
        <v>1.7453559924999296</v>
      </c>
    </row>
    <row r="19" spans="1:14" x14ac:dyDescent="0.25">
      <c r="A19" s="4">
        <f>IF('True_Odds_Calculator_2-way'!A20="","",'True_Odds_Calculator_2-way'!A20)</f>
        <v>2.0099999999999998</v>
      </c>
      <c r="B19" s="4">
        <f>IF('True_Odds_Calculator_2-way'!B20="","",'True_Odds_Calculator_2-way'!B20)</f>
        <v>1.88</v>
      </c>
      <c r="C19" s="4">
        <f t="shared" si="0"/>
        <v>0.49751243781094534</v>
      </c>
      <c r="D19">
        <f t="shared" si="1"/>
        <v>0.53191489361702127</v>
      </c>
      <c r="E19">
        <f t="shared" si="2"/>
        <v>2.9427331427966497E-2</v>
      </c>
      <c r="F19">
        <f t="shared" si="3"/>
        <v>-0.23520694400338749</v>
      </c>
      <c r="G19">
        <v>0</v>
      </c>
      <c r="H19">
        <f t="shared" si="4"/>
        <v>0.26463427543135393</v>
      </c>
      <c r="I19">
        <f t="shared" si="5"/>
        <v>-1.060713208766217</v>
      </c>
      <c r="J19">
        <f t="shared" si="6"/>
        <v>1.060713208766217</v>
      </c>
      <c r="K19">
        <f t="shared" si="7"/>
        <v>0.48278384578010813</v>
      </c>
      <c r="L19">
        <f t="shared" si="8"/>
        <v>0.5172161542198922</v>
      </c>
      <c r="M19">
        <f t="shared" si="9"/>
        <v>2.0713203408538785</v>
      </c>
      <c r="N19">
        <f t="shared" si="10"/>
        <v>1.9334276237142709</v>
      </c>
    </row>
    <row r="20" spans="1:14" x14ac:dyDescent="0.25">
      <c r="A20" s="4">
        <f>IF('True_Odds_Calculator_2-way'!A21="","",'True_Odds_Calculator_2-way'!A21)</f>
        <v>2</v>
      </c>
      <c r="B20" s="4">
        <f>IF('True_Odds_Calculator_2-way'!B21="","",'True_Odds_Calculator_2-way'!B21)</f>
        <v>1.88</v>
      </c>
      <c r="C20" s="4">
        <f t="shared" si="0"/>
        <v>0.5</v>
      </c>
      <c r="D20">
        <f t="shared" si="1"/>
        <v>0.53191489361702127</v>
      </c>
      <c r="E20">
        <f t="shared" si="2"/>
        <v>3.1914893617021267E-2</v>
      </c>
      <c r="F20">
        <f t="shared" si="3"/>
        <v>-0.23404255319148937</v>
      </c>
      <c r="G20">
        <v>0</v>
      </c>
      <c r="H20">
        <f t="shared" si="4"/>
        <v>0.26595744680851063</v>
      </c>
      <c r="I20">
        <f t="shared" si="5"/>
        <v>-1.0660035817780522</v>
      </c>
      <c r="J20">
        <f t="shared" si="6"/>
        <v>1.0660035817780522</v>
      </c>
      <c r="K20">
        <f t="shared" si="7"/>
        <v>0.48402626637238261</v>
      </c>
      <c r="L20">
        <f t="shared" si="8"/>
        <v>0.51597373362761745</v>
      </c>
      <c r="M20">
        <f t="shared" si="9"/>
        <v>2.0660035817780522</v>
      </c>
      <c r="N20">
        <f t="shared" si="10"/>
        <v>1.9380831519646857</v>
      </c>
    </row>
    <row r="21" spans="1:14" x14ac:dyDescent="0.25">
      <c r="A21" s="4">
        <f>IF('True_Odds_Calculator_2-way'!A22="","",'True_Odds_Calculator_2-way'!A22)</f>
        <v>1.81</v>
      </c>
      <c r="B21" s="4">
        <f>IF('True_Odds_Calculator_2-way'!B22="","",'True_Odds_Calculator_2-way'!B22)</f>
        <v>2.08</v>
      </c>
      <c r="C21" s="4">
        <f t="shared" si="0"/>
        <v>0.5524861878453039</v>
      </c>
      <c r="D21">
        <f t="shared" si="1"/>
        <v>0.48076923076923073</v>
      </c>
      <c r="E21">
        <f t="shared" si="2"/>
        <v>3.3255418614534626E-2</v>
      </c>
      <c r="F21">
        <f t="shared" si="3"/>
        <v>-0.23236294092647691</v>
      </c>
      <c r="G21">
        <v>0</v>
      </c>
      <c r="H21">
        <f t="shared" si="4"/>
        <v>0.26561835954101148</v>
      </c>
      <c r="I21">
        <f t="shared" si="5"/>
        <v>-1.0691671651659735</v>
      </c>
      <c r="J21">
        <f t="shared" si="6"/>
        <v>1.0691671651659735</v>
      </c>
      <c r="K21">
        <f t="shared" si="7"/>
        <v>0.5358983848622455</v>
      </c>
      <c r="L21">
        <f t="shared" si="8"/>
        <v>0.4641016151377545</v>
      </c>
      <c r="M21">
        <f t="shared" si="9"/>
        <v>1.8660254037844384</v>
      </c>
      <c r="N21">
        <f t="shared" si="10"/>
        <v>2.1547005383792519</v>
      </c>
    </row>
    <row r="22" spans="1:14" x14ac:dyDescent="0.25">
      <c r="A22" s="4">
        <f>IF('True_Odds_Calculator_2-way'!A23="","",'True_Odds_Calculator_2-way'!A23)</f>
        <v>1.83</v>
      </c>
      <c r="B22" s="4">
        <f>IF('True_Odds_Calculator_2-way'!B23="","",'True_Odds_Calculator_2-way'!B23)</f>
        <v>2.0499999999999998</v>
      </c>
      <c r="C22" s="4">
        <f t="shared" si="0"/>
        <v>0.54644808743169393</v>
      </c>
      <c r="D22">
        <f t="shared" si="1"/>
        <v>0.48780487804878053</v>
      </c>
      <c r="E22">
        <f t="shared" si="2"/>
        <v>3.4252965480474407E-2</v>
      </c>
      <c r="F22">
        <f t="shared" si="3"/>
        <v>-0.23230707716913246</v>
      </c>
      <c r="G22">
        <v>0</v>
      </c>
      <c r="H22">
        <f t="shared" si="4"/>
        <v>0.26656004264960681</v>
      </c>
      <c r="I22">
        <f t="shared" si="5"/>
        <v>-1.0711894933108055</v>
      </c>
      <c r="J22">
        <f t="shared" si="6"/>
        <v>1.0711894933108055</v>
      </c>
      <c r="K22">
        <f t="shared" si="7"/>
        <v>0.52935616627105819</v>
      </c>
      <c r="L22">
        <f t="shared" si="8"/>
        <v>0.47064383372894186</v>
      </c>
      <c r="M22">
        <f t="shared" si="9"/>
        <v>1.8890872794479689</v>
      </c>
      <c r="N22">
        <f t="shared" si="10"/>
        <v>2.1247489679763456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0.55865921787709494</v>
      </c>
      <c r="D23">
        <f t="shared" si="1"/>
        <v>0.47169811320754712</v>
      </c>
      <c r="E23">
        <f t="shared" si="2"/>
        <v>3.0357331084642114E-2</v>
      </c>
      <c r="F23">
        <f t="shared" si="3"/>
        <v>-0.23316116791398755</v>
      </c>
      <c r="G23">
        <v>0</v>
      </c>
      <c r="H23">
        <f t="shared" si="4"/>
        <v>0.26351849899862967</v>
      </c>
      <c r="I23">
        <f t="shared" si="5"/>
        <v>-1.0631081389064057</v>
      </c>
      <c r="J23">
        <f t="shared" si="6"/>
        <v>1.0631081389064057</v>
      </c>
      <c r="K23">
        <f t="shared" si="7"/>
        <v>0.54352096574427933</v>
      </c>
      <c r="L23">
        <f t="shared" si="8"/>
        <v>0.4564790342557204</v>
      </c>
      <c r="M23">
        <f t="shared" si="9"/>
        <v>1.8398554297360612</v>
      </c>
      <c r="N23">
        <f t="shared" si="10"/>
        <v>2.1906811155751749</v>
      </c>
    </row>
    <row r="24" spans="1:14" x14ac:dyDescent="0.25">
      <c r="A24" s="4">
        <f>IF('True_Odds_Calculator_2-way'!A25="","",'True_Odds_Calculator_2-way'!A25)</f>
        <v>1.98</v>
      </c>
      <c r="B24" s="4">
        <f>IF('True_Odds_Calculator_2-way'!B25="","",'True_Odds_Calculator_2-way'!B25)</f>
        <v>1.93</v>
      </c>
      <c r="C24" s="4">
        <f t="shared" si="0"/>
        <v>0.50505050505050508</v>
      </c>
      <c r="D24">
        <f t="shared" si="1"/>
        <v>0.5181347150259068</v>
      </c>
      <c r="E24">
        <f t="shared" si="2"/>
        <v>2.3185220076411994E-2</v>
      </c>
      <c r="F24">
        <f t="shared" si="3"/>
        <v>-0.23849897943162168</v>
      </c>
      <c r="G24">
        <v>0</v>
      </c>
      <c r="H24">
        <f t="shared" si="4"/>
        <v>0.26168419950803373</v>
      </c>
      <c r="I24">
        <f t="shared" si="5"/>
        <v>-1.0474793930096669</v>
      </c>
      <c r="J24">
        <f t="shared" si="6"/>
        <v>1.0474793930096669</v>
      </c>
      <c r="K24">
        <f t="shared" si="7"/>
        <v>0.49345437578019818</v>
      </c>
      <c r="L24">
        <f t="shared" si="8"/>
        <v>0.50654562421980165</v>
      </c>
      <c r="M24">
        <f t="shared" si="9"/>
        <v>2.0265298051494733</v>
      </c>
      <c r="N24">
        <f t="shared" si="10"/>
        <v>1.9741558354989901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2.5099999999999998</v>
      </c>
      <c r="C25" s="4">
        <f t="shared" si="0"/>
        <v>0.62893081761006286</v>
      </c>
      <c r="D25">
        <f t="shared" si="1"/>
        <v>0.39840637450199207</v>
      </c>
      <c r="E25">
        <f t="shared" si="2"/>
        <v>2.7337192112054876E-2</v>
      </c>
      <c r="F25">
        <f t="shared" si="3"/>
        <v>-0.22323285474454391</v>
      </c>
      <c r="G25">
        <v>0</v>
      </c>
      <c r="H25">
        <f t="shared" si="4"/>
        <v>0.25057004685659878</v>
      </c>
      <c r="I25">
        <f t="shared" si="5"/>
        <v>-1.0594623321618033</v>
      </c>
      <c r="J25">
        <f t="shared" si="6"/>
        <v>1.0594623321618033</v>
      </c>
      <c r="K25">
        <f t="shared" si="7"/>
        <v>0.61535326986635819</v>
      </c>
      <c r="L25">
        <f t="shared" si="8"/>
        <v>0.38464673013364192</v>
      </c>
      <c r="M25">
        <f t="shared" si="9"/>
        <v>1.6250827759754636</v>
      </c>
      <c r="N25">
        <f t="shared" si="10"/>
        <v>2.5997881215643228</v>
      </c>
    </row>
    <row r="26" spans="1:14" x14ac:dyDescent="0.25">
      <c r="A26" s="4">
        <f>IF('True_Odds_Calculator_2-way'!A27="","",'True_Odds_Calculator_2-way'!A27)</f>
        <v>1.49</v>
      </c>
      <c r="B26" s="4">
        <f>IF('True_Odds_Calculator_2-way'!B27="","",'True_Odds_Calculator_2-way'!B27)</f>
        <v>2.77</v>
      </c>
      <c r="C26" s="4">
        <f t="shared" si="0"/>
        <v>0.67114093959731547</v>
      </c>
      <c r="D26">
        <f t="shared" si="1"/>
        <v>0.36101083032490977</v>
      </c>
      <c r="E26">
        <f t="shared" si="2"/>
        <v>3.2151769922225348E-2</v>
      </c>
      <c r="F26">
        <f t="shared" si="3"/>
        <v>-0.21013737794684162</v>
      </c>
      <c r="G26">
        <v>0</v>
      </c>
      <c r="H26">
        <f t="shared" si="4"/>
        <v>0.24228914786906697</v>
      </c>
      <c r="I26">
        <f t="shared" si="5"/>
        <v>-1.0737800400040416</v>
      </c>
      <c r="J26">
        <f t="shared" si="6"/>
        <v>1.0737800400040416</v>
      </c>
      <c r="K26">
        <f t="shared" si="7"/>
        <v>0.65524263383163672</v>
      </c>
      <c r="L26">
        <f t="shared" si="8"/>
        <v>0.34475736616836322</v>
      </c>
      <c r="M26">
        <f t="shared" si="9"/>
        <v>1.5261522196019803</v>
      </c>
      <c r="N26">
        <f t="shared" si="10"/>
        <v>2.9005906708071532</v>
      </c>
    </row>
    <row r="27" spans="1:14" x14ac:dyDescent="0.25">
      <c r="A27" s="4">
        <f>IF('True_Odds_Calculator_2-way'!A28="","",'True_Odds_Calculator_2-way'!A28)</f>
        <v>2.2000000000000002</v>
      </c>
      <c r="B27" s="4">
        <f>IF('True_Odds_Calculator_2-way'!B28="","",'True_Odds_Calculator_2-way'!B28)</f>
        <v>1.74</v>
      </c>
      <c r="C27" s="4">
        <f t="shared" si="0"/>
        <v>0.45454545454545453</v>
      </c>
      <c r="D27">
        <f t="shared" si="1"/>
        <v>0.57471264367816088</v>
      </c>
      <c r="E27">
        <f t="shared" si="2"/>
        <v>2.925809822361547E-2</v>
      </c>
      <c r="F27">
        <f t="shared" si="3"/>
        <v>-0.23197492163009403</v>
      </c>
      <c r="G27">
        <v>0</v>
      </c>
      <c r="H27">
        <f t="shared" si="4"/>
        <v>0.2612330198537095</v>
      </c>
      <c r="I27">
        <f t="shared" si="5"/>
        <v>-1.0611908999450221</v>
      </c>
      <c r="J27">
        <f t="shared" si="6"/>
        <v>1.0611908999450221</v>
      </c>
      <c r="K27">
        <f t="shared" si="7"/>
        <v>0.43986417206778194</v>
      </c>
      <c r="L27">
        <f t="shared" si="8"/>
        <v>0.56013582793221794</v>
      </c>
      <c r="M27">
        <f t="shared" si="9"/>
        <v>2.2734290799340271</v>
      </c>
      <c r="N27">
        <f t="shared" si="10"/>
        <v>1.7852812659593167</v>
      </c>
    </row>
    <row r="28" spans="1:14" x14ac:dyDescent="0.25">
      <c r="A28" s="4">
        <f>IF('True_Odds_Calculator_2-way'!A29="","",'True_Odds_Calculator_2-way'!A29)</f>
        <v>1.88</v>
      </c>
      <c r="B28" s="4">
        <f>IF('True_Odds_Calculator_2-way'!B29="","",'True_Odds_Calculator_2-way'!B29)</f>
        <v>2.02</v>
      </c>
      <c r="C28" s="4">
        <f t="shared" si="0"/>
        <v>0.53191489361702127</v>
      </c>
      <c r="D28">
        <f t="shared" si="1"/>
        <v>0.49504950495049505</v>
      </c>
      <c r="E28">
        <f t="shared" si="2"/>
        <v>2.6964398567516312E-2</v>
      </c>
      <c r="F28">
        <f t="shared" si="3"/>
        <v>-0.23635980619338537</v>
      </c>
      <c r="G28">
        <v>0</v>
      </c>
      <c r="H28">
        <f t="shared" si="4"/>
        <v>0.26332420476090163</v>
      </c>
      <c r="I28">
        <f t="shared" si="5"/>
        <v>-1.0555008273018724</v>
      </c>
      <c r="J28">
        <f t="shared" si="6"/>
        <v>1.0555008273018724</v>
      </c>
      <c r="K28">
        <f t="shared" si="7"/>
        <v>0.51844612438456505</v>
      </c>
      <c r="L28">
        <f t="shared" si="8"/>
        <v>0.48155387561543506</v>
      </c>
      <c r="M28">
        <f t="shared" si="9"/>
        <v>1.9288407280256479</v>
      </c>
      <c r="N28">
        <f t="shared" si="10"/>
        <v>2.0766108438479098</v>
      </c>
    </row>
    <row r="29" spans="1:14" x14ac:dyDescent="0.25">
      <c r="A29" s="4">
        <f>IF('True_Odds_Calculator_2-way'!A30="","",'True_Odds_Calculator_2-way'!A30)</f>
        <v>2</v>
      </c>
      <c r="B29" s="4">
        <f>IF('True_Odds_Calculator_2-way'!B30="","",'True_Odds_Calculator_2-way'!B30)</f>
        <v>1.91</v>
      </c>
      <c r="C29" s="4">
        <f t="shared" si="0"/>
        <v>0.5</v>
      </c>
      <c r="D29">
        <f t="shared" si="1"/>
        <v>0.52356020942408377</v>
      </c>
      <c r="E29">
        <f t="shared" si="2"/>
        <v>2.3560209424083656E-2</v>
      </c>
      <c r="F29">
        <f t="shared" si="3"/>
        <v>-0.23821989528795817</v>
      </c>
      <c r="G29">
        <v>0</v>
      </c>
      <c r="H29">
        <f t="shared" si="4"/>
        <v>0.26178010471204188</v>
      </c>
      <c r="I29">
        <f t="shared" si="5"/>
        <v>-1.0482848367219182</v>
      </c>
      <c r="J29">
        <f t="shared" si="6"/>
        <v>1.0482848367219182</v>
      </c>
      <c r="K29">
        <f t="shared" si="7"/>
        <v>0.4882133490771739</v>
      </c>
      <c r="L29">
        <f t="shared" si="8"/>
        <v>0.51178665092282616</v>
      </c>
      <c r="M29">
        <f t="shared" si="9"/>
        <v>2.0482848367219182</v>
      </c>
      <c r="N29">
        <f t="shared" si="10"/>
        <v>1.9539392014169454</v>
      </c>
    </row>
    <row r="30" spans="1:14" x14ac:dyDescent="0.25">
      <c r="A30" s="4">
        <f>IF('True_Odds_Calculator_2-way'!A31="","",'True_Odds_Calculator_2-way'!A31)</f>
        <v>1.89</v>
      </c>
      <c r="B30" s="4">
        <f>IF('True_Odds_Calculator_2-way'!B31="","",'True_Odds_Calculator_2-way'!B31)</f>
        <v>2.02</v>
      </c>
      <c r="C30" s="4">
        <f t="shared" si="0"/>
        <v>0.52910052910052918</v>
      </c>
      <c r="D30">
        <f t="shared" si="1"/>
        <v>0.49504950495049505</v>
      </c>
      <c r="E30">
        <f t="shared" si="2"/>
        <v>2.4150034051024338E-2</v>
      </c>
      <c r="F30">
        <f t="shared" si="3"/>
        <v>-0.23778092094923764</v>
      </c>
      <c r="G30">
        <v>0</v>
      </c>
      <c r="H30">
        <f t="shared" si="4"/>
        <v>0.26193095500026198</v>
      </c>
      <c r="I30">
        <f t="shared" si="5"/>
        <v>-1.0495542964487814</v>
      </c>
      <c r="J30">
        <f t="shared" si="6"/>
        <v>1.0495542964487814</v>
      </c>
      <c r="K30">
        <f t="shared" si="7"/>
        <v>0.51703545910612803</v>
      </c>
      <c r="L30">
        <f t="shared" si="8"/>
        <v>0.48296454089387197</v>
      </c>
      <c r="M30">
        <f t="shared" si="9"/>
        <v>1.9341033238394147</v>
      </c>
      <c r="N30">
        <f t="shared" si="10"/>
        <v>2.0705453823777571</v>
      </c>
    </row>
    <row r="31" spans="1:14" x14ac:dyDescent="0.25">
      <c r="A31" s="4">
        <f>IF('True_Odds_Calculator_2-way'!A32="","",'True_Odds_Calculator_2-way'!A32)</f>
        <v>2.04</v>
      </c>
      <c r="B31" s="4">
        <f>IF('True_Odds_Calculator_2-way'!B32="","",'True_Odds_Calculator_2-way'!B32)</f>
        <v>1.87</v>
      </c>
      <c r="C31" s="4">
        <f t="shared" si="0"/>
        <v>0.49019607843137253</v>
      </c>
      <c r="D31">
        <f t="shared" si="1"/>
        <v>0.53475935828876997</v>
      </c>
      <c r="E31">
        <f t="shared" si="2"/>
        <v>2.4955436720142554E-2</v>
      </c>
      <c r="F31">
        <f t="shared" si="3"/>
        <v>-0.2371815036174898</v>
      </c>
      <c r="G31">
        <v>0</v>
      </c>
      <c r="H31">
        <f t="shared" si="4"/>
        <v>0.26213694033763235</v>
      </c>
      <c r="I31">
        <f t="shared" si="5"/>
        <v>-1.0512928338279499</v>
      </c>
      <c r="J31">
        <f t="shared" si="6"/>
        <v>1.0512928338279499</v>
      </c>
      <c r="K31">
        <f t="shared" si="7"/>
        <v>0.47770444733840695</v>
      </c>
      <c r="L31">
        <f t="shared" si="8"/>
        <v>0.52229555266159289</v>
      </c>
      <c r="M31">
        <f t="shared" si="9"/>
        <v>2.0933445471810685</v>
      </c>
      <c r="N31">
        <f t="shared" si="10"/>
        <v>1.9146247654303168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1.98</v>
      </c>
      <c r="C32" s="4">
        <f t="shared" si="0"/>
        <v>0.5181347150259068</v>
      </c>
      <c r="D32">
        <f t="shared" si="1"/>
        <v>0.50505050505050508</v>
      </c>
      <c r="E32">
        <f t="shared" si="2"/>
        <v>2.3185220076411994E-2</v>
      </c>
      <c r="F32">
        <f t="shared" si="3"/>
        <v>-0.23849897943162168</v>
      </c>
      <c r="G32">
        <v>0</v>
      </c>
      <c r="H32">
        <f t="shared" si="4"/>
        <v>0.26168419950803373</v>
      </c>
      <c r="I32">
        <f t="shared" si="5"/>
        <v>-1.0474793930096669</v>
      </c>
      <c r="J32">
        <f t="shared" si="6"/>
        <v>1.0474793930096669</v>
      </c>
      <c r="K32">
        <f t="shared" si="7"/>
        <v>0.50654562421980165</v>
      </c>
      <c r="L32">
        <f t="shared" si="8"/>
        <v>0.49345437578019818</v>
      </c>
      <c r="M32">
        <f t="shared" si="9"/>
        <v>1.9741558354989901</v>
      </c>
      <c r="N32">
        <f t="shared" si="10"/>
        <v>2.0265298051494733</v>
      </c>
    </row>
    <row r="33" spans="1:14" x14ac:dyDescent="0.25">
      <c r="A33" s="4">
        <f>IF('True_Odds_Calculator_2-way'!A34="","",'True_Odds_Calculator_2-way'!A34)</f>
        <v>1.62</v>
      </c>
      <c r="B33" s="4">
        <f>IF('True_Odds_Calculator_2-way'!B34="","",'True_Odds_Calculator_2-way'!B34)</f>
        <v>2.42</v>
      </c>
      <c r="C33" s="4">
        <f t="shared" si="0"/>
        <v>0.61728395061728392</v>
      </c>
      <c r="D33">
        <f t="shared" si="1"/>
        <v>0.41322314049586778</v>
      </c>
      <c r="E33">
        <f t="shared" si="2"/>
        <v>3.0507091113151752E-2</v>
      </c>
      <c r="F33">
        <f t="shared" si="3"/>
        <v>-0.2245689215386184</v>
      </c>
      <c r="G33">
        <v>0</v>
      </c>
      <c r="H33">
        <f t="shared" si="4"/>
        <v>0.25507601265177021</v>
      </c>
      <c r="I33">
        <f t="shared" si="5"/>
        <v>-1.0657613907987191</v>
      </c>
      <c r="J33">
        <f t="shared" si="6"/>
        <v>1.0657613907987191</v>
      </c>
      <c r="K33">
        <f t="shared" si="7"/>
        <v>0.60212958942600991</v>
      </c>
      <c r="L33">
        <f t="shared" si="8"/>
        <v>0.39787041057399003</v>
      </c>
      <c r="M33">
        <f t="shared" si="9"/>
        <v>1.6607720622952058</v>
      </c>
      <c r="N33">
        <f t="shared" si="10"/>
        <v>2.5133811749341808</v>
      </c>
    </row>
    <row r="34" spans="1:14" x14ac:dyDescent="0.25">
      <c r="A34" s="4">
        <f>IF('True_Odds_Calculator_2-way'!A35="","",'True_Odds_Calculator_2-way'!A35)</f>
        <v>1.88</v>
      </c>
      <c r="B34" s="4">
        <f>IF('True_Odds_Calculator_2-way'!B35="","",'True_Odds_Calculator_2-way'!B35)</f>
        <v>2.04</v>
      </c>
      <c r="C34" s="4">
        <f t="shared" si="0"/>
        <v>0.53191489361702127</v>
      </c>
      <c r="D34">
        <f t="shared" si="1"/>
        <v>0.49019607843137253</v>
      </c>
      <c r="E34">
        <f t="shared" si="2"/>
        <v>2.2110972048393851E-2</v>
      </c>
      <c r="F34">
        <f t="shared" si="3"/>
        <v>-0.23863162286191075</v>
      </c>
      <c r="G34">
        <v>0</v>
      </c>
      <c r="H34">
        <f t="shared" si="4"/>
        <v>0.26074259491030455</v>
      </c>
      <c r="I34">
        <f t="shared" si="5"/>
        <v>-1.0453025125088635</v>
      </c>
      <c r="J34">
        <f t="shared" si="6"/>
        <v>1.0453025125088635</v>
      </c>
      <c r="K34">
        <f t="shared" si="7"/>
        <v>0.52086962844930107</v>
      </c>
      <c r="L34">
        <f t="shared" si="8"/>
        <v>0.47913037155069899</v>
      </c>
      <c r="M34">
        <f t="shared" si="9"/>
        <v>1.9198662110077995</v>
      </c>
      <c r="N34">
        <f t="shared" si="10"/>
        <v>2.0871146130092182</v>
      </c>
    </row>
    <row r="35" spans="1:14" x14ac:dyDescent="0.25">
      <c r="A35" s="4">
        <f>IF('True_Odds_Calculator_2-way'!A36="","",'True_Odds_Calculator_2-way'!A36)</f>
        <v>1.65</v>
      </c>
      <c r="B35" s="4">
        <f>IF('True_Odds_Calculator_2-way'!B36="","",'True_Odds_Calculator_2-way'!B36)</f>
        <v>2.36</v>
      </c>
      <c r="C35" s="4">
        <f t="shared" si="0"/>
        <v>0.60606060606060608</v>
      </c>
      <c r="D35">
        <f t="shared" si="1"/>
        <v>0.42372881355932207</v>
      </c>
      <c r="E35">
        <f t="shared" si="2"/>
        <v>2.9789419619928204E-2</v>
      </c>
      <c r="F35">
        <f t="shared" si="3"/>
        <v>-0.22701592193117603</v>
      </c>
      <c r="G35">
        <v>0</v>
      </c>
      <c r="H35">
        <f t="shared" si="4"/>
        <v>0.25680534155110429</v>
      </c>
      <c r="I35">
        <f t="shared" si="5"/>
        <v>-1.063589074528793</v>
      </c>
      <c r="J35">
        <f t="shared" si="6"/>
        <v>1.063589074528793</v>
      </c>
      <c r="K35">
        <f t="shared" si="7"/>
        <v>0.59124965931908058</v>
      </c>
      <c r="L35">
        <f t="shared" si="8"/>
        <v>0.4087503406809192</v>
      </c>
      <c r="M35">
        <f t="shared" si="9"/>
        <v>1.6913328984437157</v>
      </c>
      <c r="N35">
        <f t="shared" si="10"/>
        <v>2.4464811413591585</v>
      </c>
    </row>
    <row r="36" spans="1:14" x14ac:dyDescent="0.25">
      <c r="A36" s="4">
        <f>IF('True_Odds_Calculator_2-way'!A37="","",'True_Odds_Calculator_2-way'!A37)</f>
        <v>1.66</v>
      </c>
      <c r="B36" s="4">
        <f>IF('True_Odds_Calculator_2-way'!B37="","",'True_Odds_Calculator_2-way'!B37)</f>
        <v>2.34</v>
      </c>
      <c r="C36" s="4">
        <f t="shared" si="0"/>
        <v>0.60240963855421692</v>
      </c>
      <c r="D36">
        <f t="shared" si="1"/>
        <v>0.42735042735042739</v>
      </c>
      <c r="E36">
        <f t="shared" si="2"/>
        <v>2.9760065904644417E-2</v>
      </c>
      <c r="F36">
        <f t="shared" si="3"/>
        <v>-0.22767995057151669</v>
      </c>
      <c r="G36">
        <v>0</v>
      </c>
      <c r="H36">
        <f t="shared" si="4"/>
        <v>0.2574400164761611</v>
      </c>
      <c r="I36">
        <f t="shared" si="5"/>
        <v>-1.0633485251477839</v>
      </c>
      <c r="J36">
        <f t="shared" si="6"/>
        <v>1.0633485251477839</v>
      </c>
      <c r="K36">
        <f t="shared" si="7"/>
        <v>0.58760965346955907</v>
      </c>
      <c r="L36">
        <f t="shared" si="8"/>
        <v>0.41239034653044082</v>
      </c>
      <c r="M36">
        <f t="shared" si="9"/>
        <v>1.7018100265975373</v>
      </c>
      <c r="N36">
        <f t="shared" si="10"/>
        <v>2.4248870236980302</v>
      </c>
    </row>
    <row r="37" spans="1:14" x14ac:dyDescent="0.25">
      <c r="A37" s="4">
        <f>IF('True_Odds_Calculator_2-way'!A38="","",'True_Odds_Calculator_2-way'!A38)</f>
        <v>1.71</v>
      </c>
      <c r="B37" s="4">
        <f>IF('True_Odds_Calculator_2-way'!B38="","",'True_Odds_Calculator_2-way'!B38)</f>
        <v>2.25</v>
      </c>
      <c r="C37" s="4">
        <f t="shared" si="0"/>
        <v>0.58479532163742687</v>
      </c>
      <c r="D37">
        <f t="shared" si="1"/>
        <v>0.44444444444444442</v>
      </c>
      <c r="E37">
        <f t="shared" si="2"/>
        <v>2.9239766081871288E-2</v>
      </c>
      <c r="F37">
        <f t="shared" si="3"/>
        <v>-0.2306692657569851</v>
      </c>
      <c r="G37">
        <v>0</v>
      </c>
      <c r="H37">
        <f t="shared" si="4"/>
        <v>0.25990903183885639</v>
      </c>
      <c r="I37">
        <f t="shared" si="5"/>
        <v>-1.0614897848685503</v>
      </c>
      <c r="J37">
        <f t="shared" si="6"/>
        <v>1.0614897848685503</v>
      </c>
      <c r="K37">
        <f t="shared" si="7"/>
        <v>0.57023669616511363</v>
      </c>
      <c r="L37">
        <f t="shared" si="8"/>
        <v>0.42976330383488626</v>
      </c>
      <c r="M37">
        <f t="shared" si="9"/>
        <v>1.753657747256671</v>
      </c>
      <c r="N37">
        <f t="shared" si="10"/>
        <v>2.3268622310856886</v>
      </c>
    </row>
    <row r="38" spans="1:14" x14ac:dyDescent="0.25">
      <c r="A38" s="4">
        <f>IF('True_Odds_Calculator_2-way'!A39="","",'True_Odds_Calculator_2-way'!A39)</f>
        <v>1.61</v>
      </c>
      <c r="B38" s="4">
        <f>IF('True_Odds_Calculator_2-way'!B39="","",'True_Odds_Calculator_2-way'!B39)</f>
        <v>2.46</v>
      </c>
      <c r="C38" s="4">
        <f t="shared" si="0"/>
        <v>0.6211180124223602</v>
      </c>
      <c r="D38">
        <f t="shared" si="1"/>
        <v>0.4065040650406504</v>
      </c>
      <c r="E38">
        <f t="shared" si="2"/>
        <v>2.7622077463010708E-2</v>
      </c>
      <c r="F38">
        <f t="shared" si="3"/>
        <v>-0.22486491945664788</v>
      </c>
      <c r="G38">
        <v>0</v>
      </c>
      <c r="H38">
        <f t="shared" si="4"/>
        <v>0.25248699691965859</v>
      </c>
      <c r="I38">
        <f t="shared" si="5"/>
        <v>-1.0596407579073908</v>
      </c>
      <c r="J38">
        <f t="shared" si="6"/>
        <v>1.0596407579073908</v>
      </c>
      <c r="K38">
        <f t="shared" si="7"/>
        <v>0.60739287177373846</v>
      </c>
      <c r="L38">
        <f t="shared" si="8"/>
        <v>0.39260712822626126</v>
      </c>
      <c r="M38">
        <f t="shared" si="9"/>
        <v>1.646380862323509</v>
      </c>
      <c r="N38">
        <f t="shared" si="10"/>
        <v>2.5470755065447905</v>
      </c>
    </row>
    <row r="39" spans="1:14" x14ac:dyDescent="0.25">
      <c r="A39" s="4">
        <f>IF('True_Odds_Calculator_2-way'!A40="","",'True_Odds_Calculator_2-way'!A40)</f>
        <v>1.48</v>
      </c>
      <c r="B39" s="4">
        <f>IF('True_Odds_Calculator_2-way'!B40="","",'True_Odds_Calculator_2-way'!B40)</f>
        <v>2.76</v>
      </c>
      <c r="C39" s="4">
        <f t="shared" si="0"/>
        <v>0.67567567567567566</v>
      </c>
      <c r="D39">
        <f t="shared" si="1"/>
        <v>0.3623188405797102</v>
      </c>
      <c r="E39">
        <f t="shared" si="2"/>
        <v>3.7994516255385857E-2</v>
      </c>
      <c r="F39">
        <f t="shared" si="3"/>
        <v>-0.20681551116333718</v>
      </c>
      <c r="G39">
        <v>0</v>
      </c>
      <c r="H39">
        <f t="shared" si="4"/>
        <v>0.2448100274187231</v>
      </c>
      <c r="I39">
        <f t="shared" si="5"/>
        <v>-1.0879853497231118</v>
      </c>
      <c r="J39">
        <f t="shared" si="6"/>
        <v>1.0879853497231118</v>
      </c>
      <c r="K39">
        <f t="shared" si="7"/>
        <v>0.65692966918274631</v>
      </c>
      <c r="L39">
        <f t="shared" si="8"/>
        <v>0.34307033081725358</v>
      </c>
      <c r="M39">
        <f t="shared" si="9"/>
        <v>1.5222329678670938</v>
      </c>
      <c r="N39">
        <f t="shared" si="10"/>
        <v>2.9148542155126762</v>
      </c>
    </row>
    <row r="40" spans="1:14" x14ac:dyDescent="0.25">
      <c r="A40" s="4">
        <f>IF('True_Odds_Calculator_2-way'!A41="","",'True_Odds_Calculator_2-way'!A41)</f>
        <v>1.66</v>
      </c>
      <c r="B40" s="4">
        <f>IF('True_Odds_Calculator_2-way'!B41="","",'True_Odds_Calculator_2-way'!B41)</f>
        <v>2.3199999999999998</v>
      </c>
      <c r="C40" s="4">
        <f t="shared" si="0"/>
        <v>0.60240963855421692</v>
      </c>
      <c r="D40">
        <f t="shared" si="1"/>
        <v>0.43103448275862072</v>
      </c>
      <c r="E40">
        <f t="shared" si="2"/>
        <v>3.3444121312837582E-2</v>
      </c>
      <c r="F40">
        <f t="shared" si="3"/>
        <v>-0.22621520565018693</v>
      </c>
      <c r="G40">
        <v>0</v>
      </c>
      <c r="H40">
        <f t="shared" si="4"/>
        <v>0.25965932696302457</v>
      </c>
      <c r="I40">
        <f t="shared" si="5"/>
        <v>-1.0713739108887086</v>
      </c>
      <c r="J40">
        <f t="shared" si="6"/>
        <v>1.0713739108887086</v>
      </c>
      <c r="K40">
        <f t="shared" si="7"/>
        <v>0.58578643762690485</v>
      </c>
      <c r="L40">
        <f t="shared" si="8"/>
        <v>0.41421356237309498</v>
      </c>
      <c r="M40">
        <f t="shared" si="9"/>
        <v>1.7071067811865479</v>
      </c>
      <c r="N40">
        <f t="shared" si="10"/>
        <v>2.4142135623730954</v>
      </c>
    </row>
    <row r="41" spans="1:14" x14ac:dyDescent="0.25">
      <c r="A41" s="4">
        <f>IF('True_Odds_Calculator_2-way'!A42="","",'True_Odds_Calculator_2-way'!A42)</f>
        <v>1.95</v>
      </c>
      <c r="B41" s="4">
        <f>IF('True_Odds_Calculator_2-way'!B42="","",'True_Odds_Calculator_2-way'!B42)</f>
        <v>1.93</v>
      </c>
      <c r="C41" s="4">
        <f t="shared" si="0"/>
        <v>0.51282051282051289</v>
      </c>
      <c r="D41">
        <f t="shared" si="1"/>
        <v>0.5181347150259068</v>
      </c>
      <c r="E41">
        <f t="shared" si="2"/>
        <v>3.0955227846419575E-2</v>
      </c>
      <c r="F41">
        <f t="shared" si="3"/>
        <v>-0.23475488242327625</v>
      </c>
      <c r="G41">
        <v>0</v>
      </c>
      <c r="H41">
        <f t="shared" si="4"/>
        <v>0.26571011026969582</v>
      </c>
      <c r="I41">
        <f t="shared" si="5"/>
        <v>-1.0638899909514294</v>
      </c>
      <c r="J41">
        <f t="shared" si="6"/>
        <v>1.0638899909514294</v>
      </c>
      <c r="K41">
        <f t="shared" si="7"/>
        <v>0.49734035027939766</v>
      </c>
      <c r="L41">
        <f t="shared" si="8"/>
        <v>0.50265964972060251</v>
      </c>
      <c r="M41">
        <f t="shared" si="9"/>
        <v>2.0106954914038573</v>
      </c>
      <c r="N41">
        <f t="shared" si="10"/>
        <v>1.9894176915848294</v>
      </c>
    </row>
    <row r="42" spans="1:14" x14ac:dyDescent="0.25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0.59523809523809523</v>
      </c>
      <c r="D42">
        <f t="shared" si="1"/>
        <v>0.4366812227074236</v>
      </c>
      <c r="E42">
        <f t="shared" si="2"/>
        <v>3.1919317945518833E-2</v>
      </c>
      <c r="F42">
        <f t="shared" si="3"/>
        <v>-0.22800998128509042</v>
      </c>
      <c r="G42">
        <v>0</v>
      </c>
      <c r="H42">
        <f t="shared" si="4"/>
        <v>0.25992929923060926</v>
      </c>
      <c r="I42">
        <f t="shared" si="5"/>
        <v>-1.0677035543974551</v>
      </c>
      <c r="J42">
        <f t="shared" si="6"/>
        <v>1.0677035543974551</v>
      </c>
      <c r="K42">
        <f t="shared" si="7"/>
        <v>0.57936138046320074</v>
      </c>
      <c r="L42">
        <f t="shared" si="8"/>
        <v>0.42063861953679943</v>
      </c>
      <c r="M42">
        <f t="shared" si="9"/>
        <v>1.7260384169902692</v>
      </c>
      <c r="N42">
        <f t="shared" si="10"/>
        <v>2.3773375851727168</v>
      </c>
    </row>
    <row r="43" spans="1:14" x14ac:dyDescent="0.25">
      <c r="A43" s="4">
        <f>IF('True_Odds_Calculator_2-way'!A44="","",'True_Odds_Calculator_2-way'!A44)</f>
        <v>1.1499999999999999</v>
      </c>
      <c r="B43" s="4">
        <f>IF('True_Odds_Calculator_2-way'!B44="","",'True_Odds_Calculator_2-way'!B44)</f>
        <v>5.57</v>
      </c>
      <c r="C43" s="4">
        <f t="shared" si="0"/>
        <v>0.86956521739130443</v>
      </c>
      <c r="D43">
        <f t="shared" si="1"/>
        <v>0.17953321364452424</v>
      </c>
      <c r="E43">
        <f t="shared" si="2"/>
        <v>4.9098431035828671E-2</v>
      </c>
      <c r="F43">
        <f t="shared" si="3"/>
        <v>-0.10701740691593153</v>
      </c>
      <c r="G43">
        <v>0</v>
      </c>
      <c r="H43">
        <f t="shared" si="4"/>
        <v>0.15611583795176023</v>
      </c>
      <c r="I43">
        <f t="shared" si="5"/>
        <v>-1.2078034628861953</v>
      </c>
      <c r="J43">
        <f t="shared" si="6"/>
        <v>1.2078034628861953</v>
      </c>
      <c r="K43">
        <f t="shared" si="7"/>
        <v>0.84661781135554603</v>
      </c>
      <c r="L43">
        <f t="shared" si="8"/>
        <v>0.15338218864445385</v>
      </c>
      <c r="M43">
        <f t="shared" si="9"/>
        <v>1.1811705194329292</v>
      </c>
      <c r="N43">
        <f t="shared" si="10"/>
        <v>6.519661825389913</v>
      </c>
    </row>
    <row r="44" spans="1:14" x14ac:dyDescent="0.25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0.55555555555555558</v>
      </c>
      <c r="D44">
        <f t="shared" si="1"/>
        <v>0.47846889952153115</v>
      </c>
      <c r="E44">
        <f t="shared" si="2"/>
        <v>3.4024455077086735E-2</v>
      </c>
      <c r="F44">
        <f t="shared" si="3"/>
        <v>-0.23179160021265277</v>
      </c>
      <c r="G44">
        <v>0</v>
      </c>
      <c r="H44">
        <f t="shared" si="4"/>
        <v>0.26581605528973956</v>
      </c>
      <c r="I44">
        <f t="shared" si="5"/>
        <v>-1.0708823421952987</v>
      </c>
      <c r="J44">
        <f t="shared" si="6"/>
        <v>1.0708823421952987</v>
      </c>
      <c r="K44">
        <f t="shared" si="7"/>
        <v>0.53858826760586154</v>
      </c>
      <c r="L44">
        <f t="shared" si="8"/>
        <v>0.46141173239413841</v>
      </c>
      <c r="M44">
        <f t="shared" si="9"/>
        <v>1.8567058737562385</v>
      </c>
      <c r="N44">
        <f t="shared" si="10"/>
        <v>2.1672617529928755</v>
      </c>
    </row>
    <row r="45" spans="1:14" x14ac:dyDescent="0.25">
      <c r="A45" s="4">
        <f>IF('True_Odds_Calculator_2-way'!A46="","",'True_Odds_Calculator_2-way'!A46)</f>
        <v>2.38</v>
      </c>
      <c r="B45" s="4">
        <f>IF('True_Odds_Calculator_2-way'!B46="","",'True_Odds_Calculator_2-way'!B46)</f>
        <v>1.63</v>
      </c>
      <c r="C45" s="4">
        <f t="shared" si="0"/>
        <v>0.42016806722689076</v>
      </c>
      <c r="D45">
        <f t="shared" si="1"/>
        <v>0.61349693251533743</v>
      </c>
      <c r="E45">
        <f t="shared" si="2"/>
        <v>3.3664999742228252E-2</v>
      </c>
      <c r="F45">
        <f t="shared" si="3"/>
        <v>-0.22410682064236731</v>
      </c>
      <c r="G45">
        <v>0</v>
      </c>
      <c r="H45">
        <f t="shared" si="4"/>
        <v>0.25777182038459556</v>
      </c>
      <c r="I45">
        <f t="shared" si="5"/>
        <v>-1.0724824201463117</v>
      </c>
      <c r="J45">
        <f t="shared" si="6"/>
        <v>1.0724824201463117</v>
      </c>
      <c r="K45">
        <f t="shared" si="7"/>
        <v>0.40322162143360418</v>
      </c>
      <c r="L45">
        <f t="shared" si="8"/>
        <v>0.59677837856639582</v>
      </c>
      <c r="M45">
        <f t="shared" si="9"/>
        <v>2.4800257398019103</v>
      </c>
      <c r="N45">
        <f t="shared" si="10"/>
        <v>1.6756639246921761</v>
      </c>
    </row>
    <row r="46" spans="1:14" x14ac:dyDescent="0.25">
      <c r="A46" s="4">
        <f>IF('True_Odds_Calculator_2-way'!A47="","",'True_Odds_Calculator_2-way'!A47)</f>
        <v>2.61</v>
      </c>
      <c r="B46" s="4">
        <f>IF('True_Odds_Calculator_2-way'!B47="","",'True_Odds_Calculator_2-way'!B47)</f>
        <v>1.54</v>
      </c>
      <c r="C46" s="4">
        <f t="shared" si="0"/>
        <v>0.38314176245210729</v>
      </c>
      <c r="D46">
        <f t="shared" si="1"/>
        <v>0.64935064935064934</v>
      </c>
      <c r="E46">
        <f t="shared" si="2"/>
        <v>3.2492411802756749E-2</v>
      </c>
      <c r="F46">
        <f t="shared" si="3"/>
        <v>-0.21630094043887138</v>
      </c>
      <c r="G46">
        <v>0</v>
      </c>
      <c r="H46">
        <f t="shared" si="4"/>
        <v>0.2487933522416281</v>
      </c>
      <c r="I46">
        <f t="shared" si="5"/>
        <v>-1.0724824201463117</v>
      </c>
      <c r="J46">
        <f t="shared" si="6"/>
        <v>1.0724824201463117</v>
      </c>
      <c r="K46">
        <f t="shared" si="7"/>
        <v>0.36674412717308713</v>
      </c>
      <c r="L46">
        <f t="shared" si="8"/>
        <v>0.63325587282691287</v>
      </c>
      <c r="M46">
        <f t="shared" si="9"/>
        <v>2.7266966964355612</v>
      </c>
      <c r="N46">
        <f t="shared" si="10"/>
        <v>1.5791405068790083</v>
      </c>
    </row>
    <row r="47" spans="1:14" x14ac:dyDescent="0.25">
      <c r="A47" s="4">
        <f>IF('True_Odds_Calculator_2-way'!A48="","",'True_Odds_Calculator_2-way'!A48)</f>
        <v>1.58</v>
      </c>
      <c r="B47" s="4">
        <f>IF('True_Odds_Calculator_2-way'!B48="","",'True_Odds_Calculator_2-way'!B48)</f>
        <v>2.4700000000000002</v>
      </c>
      <c r="C47" s="4">
        <f t="shared" si="0"/>
        <v>0.63291139240506322</v>
      </c>
      <c r="D47">
        <f t="shared" si="1"/>
        <v>0.40485829959514169</v>
      </c>
      <c r="E47">
        <f t="shared" si="2"/>
        <v>3.7769692000204858E-2</v>
      </c>
      <c r="F47">
        <f t="shared" si="3"/>
        <v>-0.2184697381233025</v>
      </c>
      <c r="G47">
        <v>0</v>
      </c>
      <c r="H47">
        <f t="shared" si="4"/>
        <v>0.25623943012350736</v>
      </c>
      <c r="I47">
        <f t="shared" si="5"/>
        <v>-1.0829972051127188</v>
      </c>
      <c r="J47">
        <f t="shared" si="6"/>
        <v>1.0829972051127188</v>
      </c>
      <c r="K47">
        <f t="shared" si="7"/>
        <v>0.61419840777628731</v>
      </c>
      <c r="L47">
        <f t="shared" si="8"/>
        <v>0.3858015922237128</v>
      </c>
      <c r="M47">
        <f t="shared" si="9"/>
        <v>1.6281383789653769</v>
      </c>
      <c r="N47">
        <f t="shared" si="10"/>
        <v>2.5920058915156967</v>
      </c>
    </row>
    <row r="48" spans="1:14" x14ac:dyDescent="0.25">
      <c r="A48" s="4">
        <f>IF('True_Odds_Calculator_2-way'!A49="","",'True_Odds_Calculator_2-way'!A49)</f>
        <v>1.72</v>
      </c>
      <c r="B48" s="4">
        <f>IF('True_Odds_Calculator_2-way'!B49="","",'True_Odds_Calculator_2-way'!B49)</f>
        <v>2.06</v>
      </c>
      <c r="C48" s="4">
        <f t="shared" si="0"/>
        <v>0.58139534883720934</v>
      </c>
      <c r="D48">
        <f t="shared" si="1"/>
        <v>0.4854368932038835</v>
      </c>
      <c r="E48">
        <f t="shared" si="2"/>
        <v>6.6832242041092726E-2</v>
      </c>
      <c r="F48">
        <f t="shared" si="3"/>
        <v>-0.21539850982163022</v>
      </c>
      <c r="G48">
        <v>0</v>
      </c>
      <c r="H48">
        <f t="shared" si="4"/>
        <v>0.28223075186272301</v>
      </c>
      <c r="I48">
        <f t="shared" si="5"/>
        <v>-1.1446713662390751</v>
      </c>
      <c r="J48">
        <f t="shared" si="6"/>
        <v>1.1446713662390751</v>
      </c>
      <c r="K48">
        <f t="shared" si="7"/>
        <v>0.54819650966569955</v>
      </c>
      <c r="L48">
        <f t="shared" si="8"/>
        <v>0.45180349033430062</v>
      </c>
      <c r="M48">
        <f t="shared" si="9"/>
        <v>1.8241633836921338</v>
      </c>
      <c r="N48">
        <f t="shared" si="10"/>
        <v>2.2133516482134197</v>
      </c>
    </row>
    <row r="49" spans="1:14" x14ac:dyDescent="0.25">
      <c r="A49" s="4">
        <f>IF('True_Odds_Calculator_2-way'!A50="","",'True_Odds_Calculator_2-way'!A50)</f>
        <v>2.0499999999999998</v>
      </c>
      <c r="B49" s="4">
        <f>IF('True_Odds_Calculator_2-way'!B50="","",'True_Odds_Calculator_2-way'!B50)</f>
        <v>1.73</v>
      </c>
      <c r="C49" s="4">
        <f t="shared" si="0"/>
        <v>0.48780487804878053</v>
      </c>
      <c r="D49">
        <f t="shared" si="1"/>
        <v>0.5780346820809249</v>
      </c>
      <c r="E49">
        <f t="shared" si="2"/>
        <v>6.5839560129705488E-2</v>
      </c>
      <c r="F49">
        <f t="shared" si="3"/>
        <v>-0.21612857747074576</v>
      </c>
      <c r="G49">
        <v>0</v>
      </c>
      <c r="H49">
        <f t="shared" si="4"/>
        <v>0.2819681376004512</v>
      </c>
      <c r="I49">
        <f t="shared" si="5"/>
        <v>-1.1422046408668385</v>
      </c>
      <c r="J49">
        <f t="shared" si="6"/>
        <v>1.1422046408668385</v>
      </c>
      <c r="K49">
        <f t="shared" si="7"/>
        <v>0.45468705382634855</v>
      </c>
      <c r="L49">
        <f t="shared" si="8"/>
        <v>0.54531294617365145</v>
      </c>
      <c r="M49">
        <f t="shared" si="9"/>
        <v>2.1993148729101804</v>
      </c>
      <c r="N49">
        <f t="shared" si="10"/>
        <v>1.8338093878327919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1.78</v>
      </c>
      <c r="C50" s="4">
        <f t="shared" si="0"/>
        <v>0.46511627906976744</v>
      </c>
      <c r="D50">
        <f t="shared" si="1"/>
        <v>0.5617977528089888</v>
      </c>
      <c r="E50">
        <f t="shared" si="2"/>
        <v>2.6914031878756184E-2</v>
      </c>
      <c r="F50">
        <f t="shared" si="3"/>
        <v>-0.23438724849751769</v>
      </c>
      <c r="G50">
        <v>0</v>
      </c>
      <c r="H50">
        <f t="shared" si="4"/>
        <v>0.26130128037627387</v>
      </c>
      <c r="I50">
        <f t="shared" si="5"/>
        <v>-1.0558537785999174</v>
      </c>
      <c r="J50">
        <f t="shared" si="6"/>
        <v>1.0558537785999174</v>
      </c>
      <c r="K50">
        <f t="shared" si="7"/>
        <v>0.45162389028142153</v>
      </c>
      <c r="L50">
        <f t="shared" si="8"/>
        <v>0.54837610971857853</v>
      </c>
      <c r="M50">
        <f t="shared" si="9"/>
        <v>2.214231845389905</v>
      </c>
      <c r="N50">
        <f t="shared" si="10"/>
        <v>1.8235659473079355</v>
      </c>
    </row>
    <row r="51" spans="1:14" x14ac:dyDescent="0.25">
      <c r="A51" s="4">
        <f>IF('True_Odds_Calculator_2-way'!A52="","",'True_Odds_Calculator_2-way'!A52)</f>
        <v>2.02</v>
      </c>
      <c r="B51" s="4">
        <f>IF('True_Odds_Calculator_2-way'!B52="","",'True_Odds_Calculator_2-way'!B52)</f>
        <v>1.89</v>
      </c>
      <c r="C51" s="4">
        <f t="shared" si="0"/>
        <v>0.49504950495049505</v>
      </c>
      <c r="D51">
        <f t="shared" si="1"/>
        <v>0.52910052910052918</v>
      </c>
      <c r="E51">
        <f t="shared" si="2"/>
        <v>2.4150034051024338E-2</v>
      </c>
      <c r="F51">
        <f t="shared" si="3"/>
        <v>-0.23778092094923764</v>
      </c>
      <c r="G51">
        <v>0</v>
      </c>
      <c r="H51">
        <f t="shared" si="4"/>
        <v>0.26193095500026198</v>
      </c>
      <c r="I51">
        <f t="shared" si="5"/>
        <v>-1.0495542964487814</v>
      </c>
      <c r="J51">
        <f t="shared" si="6"/>
        <v>1.0495542964487814</v>
      </c>
      <c r="K51">
        <f t="shared" si="7"/>
        <v>0.48296454089387197</v>
      </c>
      <c r="L51">
        <f t="shared" si="8"/>
        <v>0.51703545910612803</v>
      </c>
      <c r="M51">
        <f t="shared" si="9"/>
        <v>2.0705453823777571</v>
      </c>
      <c r="N51">
        <f t="shared" si="10"/>
        <v>1.9341033238394147</v>
      </c>
    </row>
    <row r="52" spans="1:14" x14ac:dyDescent="0.25">
      <c r="A52" s="4">
        <f>IF('True_Odds_Calculator_2-way'!A53="","",'True_Odds_Calculator_2-way'!A53)</f>
        <v>2.06</v>
      </c>
      <c r="B52" s="4">
        <f>IF('True_Odds_Calculator_2-way'!B53="","",'True_Odds_Calculator_2-way'!B53)</f>
        <v>1.84</v>
      </c>
      <c r="C52" s="4">
        <f t="shared" si="0"/>
        <v>0.4854368932038835</v>
      </c>
      <c r="D52">
        <f t="shared" si="1"/>
        <v>0.54347826086956519</v>
      </c>
      <c r="E52">
        <f t="shared" si="2"/>
        <v>2.891515407344869E-2</v>
      </c>
      <c r="F52">
        <f t="shared" si="3"/>
        <v>-0.23490924440692273</v>
      </c>
      <c r="G52">
        <v>0</v>
      </c>
      <c r="H52">
        <f t="shared" si="4"/>
        <v>0.26382439848037148</v>
      </c>
      <c r="I52">
        <f t="shared" si="5"/>
        <v>-1.0597597584982434</v>
      </c>
      <c r="J52">
        <f t="shared" si="6"/>
        <v>1.0597597584982434</v>
      </c>
      <c r="K52">
        <f t="shared" si="7"/>
        <v>0.47095494984925418</v>
      </c>
      <c r="L52">
        <f t="shared" si="8"/>
        <v>0.52904505015074577</v>
      </c>
      <c r="M52">
        <f t="shared" si="9"/>
        <v>2.123345344008138</v>
      </c>
      <c r="N52">
        <f t="shared" si="10"/>
        <v>1.8901981971385247</v>
      </c>
    </row>
    <row r="53" spans="1:14" x14ac:dyDescent="0.25">
      <c r="A53" s="4">
        <f>IF('True_Odds_Calculator_2-way'!A54="","",'True_Odds_Calculator_2-way'!A54)</f>
        <v>1.93</v>
      </c>
      <c r="B53" s="4">
        <f>IF('True_Odds_Calculator_2-way'!B54="","",'True_Odds_Calculator_2-way'!B54)</f>
        <v>1.95</v>
      </c>
      <c r="C53" s="4">
        <f t="shared" si="0"/>
        <v>0.5181347150259068</v>
      </c>
      <c r="D53">
        <f t="shared" si="1"/>
        <v>0.51282051282051289</v>
      </c>
      <c r="E53">
        <f t="shared" si="2"/>
        <v>3.0955227846419575E-2</v>
      </c>
      <c r="F53">
        <f t="shared" si="3"/>
        <v>-0.23475488242327625</v>
      </c>
      <c r="G53">
        <v>0</v>
      </c>
      <c r="H53">
        <f t="shared" si="4"/>
        <v>0.26571011026969582</v>
      </c>
      <c r="I53">
        <f t="shared" si="5"/>
        <v>-1.0638899909514294</v>
      </c>
      <c r="J53">
        <f t="shared" si="6"/>
        <v>1.0638899909514294</v>
      </c>
      <c r="K53">
        <f t="shared" si="7"/>
        <v>0.50265964972060251</v>
      </c>
      <c r="L53">
        <f t="shared" si="8"/>
        <v>0.49734035027939766</v>
      </c>
      <c r="M53">
        <f t="shared" si="9"/>
        <v>1.9894176915848294</v>
      </c>
      <c r="N53">
        <f t="shared" si="10"/>
        <v>2.0106954914038573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2.04</v>
      </c>
      <c r="C54" s="4">
        <f t="shared" si="0"/>
        <v>0.54054054054054046</v>
      </c>
      <c r="D54">
        <f t="shared" si="1"/>
        <v>0.49019607843137253</v>
      </c>
      <c r="E54">
        <f t="shared" si="2"/>
        <v>3.0736618971912932E-2</v>
      </c>
      <c r="F54">
        <f t="shared" si="3"/>
        <v>-0.23423423423423428</v>
      </c>
      <c r="G54">
        <v>0</v>
      </c>
      <c r="H54">
        <f t="shared" si="4"/>
        <v>0.26497085320614727</v>
      </c>
      <c r="I54">
        <f t="shared" si="5"/>
        <v>-1.0635890745287924</v>
      </c>
      <c r="J54">
        <f t="shared" si="6"/>
        <v>1.0635890745287924</v>
      </c>
      <c r="K54">
        <f t="shared" si="7"/>
        <v>0.52519609535024903</v>
      </c>
      <c r="L54">
        <f t="shared" si="8"/>
        <v>0.47480390464975097</v>
      </c>
      <c r="M54">
        <f t="shared" si="9"/>
        <v>1.904050713349474</v>
      </c>
      <c r="N54">
        <f t="shared" si="10"/>
        <v>2.1061326375099441</v>
      </c>
    </row>
    <row r="55" spans="1:14" x14ac:dyDescent="0.25">
      <c r="A55" s="4">
        <f>IF('True_Odds_Calculator_2-way'!A56="","",'True_Odds_Calculator_2-way'!A56)</f>
        <v>1.83</v>
      </c>
      <c r="B55" s="4">
        <f>IF('True_Odds_Calculator_2-way'!B56="","",'True_Odds_Calculator_2-way'!B56)</f>
        <v>2.0499999999999998</v>
      </c>
      <c r="C55" s="4">
        <f t="shared" si="0"/>
        <v>0.54644808743169393</v>
      </c>
      <c r="D55">
        <f t="shared" si="1"/>
        <v>0.48780487804878053</v>
      </c>
      <c r="E55">
        <f t="shared" si="2"/>
        <v>3.4252965480474407E-2</v>
      </c>
      <c r="F55">
        <f t="shared" si="3"/>
        <v>-0.23230707716913246</v>
      </c>
      <c r="G55">
        <v>0</v>
      </c>
      <c r="H55">
        <f t="shared" si="4"/>
        <v>0.26656004264960681</v>
      </c>
      <c r="I55">
        <f t="shared" si="5"/>
        <v>-1.0711894933108055</v>
      </c>
      <c r="J55">
        <f t="shared" si="6"/>
        <v>1.0711894933108055</v>
      </c>
      <c r="K55">
        <f t="shared" si="7"/>
        <v>0.52935616627105819</v>
      </c>
      <c r="L55">
        <f t="shared" si="8"/>
        <v>0.47064383372894186</v>
      </c>
      <c r="M55">
        <f t="shared" si="9"/>
        <v>1.8890872794479689</v>
      </c>
      <c r="N55">
        <f t="shared" si="10"/>
        <v>2.1247489679763456</v>
      </c>
    </row>
    <row r="56" spans="1:14" x14ac:dyDescent="0.25">
      <c r="A56" s="4">
        <f>IF('True_Odds_Calculator_2-way'!A57="","",'True_Odds_Calculator_2-way'!A57)</f>
        <v>1.4</v>
      </c>
      <c r="B56" s="4">
        <f>IF('True_Odds_Calculator_2-way'!B57="","",'True_Odds_Calculator_2-way'!B57)</f>
        <v>3.02</v>
      </c>
      <c r="C56" s="4">
        <f t="shared" si="0"/>
        <v>0.7142857142857143</v>
      </c>
      <c r="D56">
        <f t="shared" si="1"/>
        <v>0.33112582781456956</v>
      </c>
      <c r="E56">
        <f t="shared" si="2"/>
        <v>4.5411542100283864E-2</v>
      </c>
      <c r="F56">
        <f t="shared" si="3"/>
        <v>-0.19110690633869443</v>
      </c>
      <c r="G56">
        <v>0</v>
      </c>
      <c r="H56">
        <f t="shared" si="4"/>
        <v>0.23651844843897826</v>
      </c>
      <c r="I56">
        <f t="shared" si="5"/>
        <v>-1.1124853987249621</v>
      </c>
      <c r="J56">
        <f t="shared" si="6"/>
        <v>1.1124853987249621</v>
      </c>
      <c r="K56">
        <f t="shared" si="7"/>
        <v>0.69204431964829072</v>
      </c>
      <c r="L56">
        <f t="shared" si="8"/>
        <v>0.30795568035170939</v>
      </c>
      <c r="M56">
        <f t="shared" si="9"/>
        <v>1.4449941594899844</v>
      </c>
      <c r="N56">
        <f t="shared" si="10"/>
        <v>3.2472205054244236</v>
      </c>
    </row>
    <row r="57" spans="1:14" x14ac:dyDescent="0.25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0.48309178743961356</v>
      </c>
      <c r="D57">
        <f t="shared" si="1"/>
        <v>0.54644808743169393</v>
      </c>
      <c r="E57">
        <f t="shared" si="2"/>
        <v>2.9539874871307603E-2</v>
      </c>
      <c r="F57">
        <f t="shared" si="3"/>
        <v>-0.23444470842902765</v>
      </c>
      <c r="G57">
        <v>0</v>
      </c>
      <c r="H57">
        <f t="shared" si="4"/>
        <v>0.26398458330033525</v>
      </c>
      <c r="I57">
        <f t="shared" si="5"/>
        <v>-1.0611311532512866</v>
      </c>
      <c r="J57">
        <f t="shared" si="6"/>
        <v>1.0611311532512866</v>
      </c>
      <c r="K57">
        <f t="shared" si="7"/>
        <v>0.46829407167694814</v>
      </c>
      <c r="L57">
        <f t="shared" si="8"/>
        <v>0.53170592832305175</v>
      </c>
      <c r="M57">
        <f t="shared" si="9"/>
        <v>2.1354103339788768</v>
      </c>
      <c r="N57">
        <f t="shared" si="10"/>
        <v>1.8807388571985679</v>
      </c>
    </row>
    <row r="58" spans="1:14" x14ac:dyDescent="0.25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0.49261083743842371</v>
      </c>
      <c r="D58">
        <f t="shared" si="1"/>
        <v>0.5376344086021505</v>
      </c>
      <c r="E58">
        <f t="shared" si="2"/>
        <v>3.0245246040574214E-2</v>
      </c>
      <c r="F58">
        <f t="shared" si="3"/>
        <v>-0.23459929021664283</v>
      </c>
      <c r="G58">
        <v>0</v>
      </c>
      <c r="H58">
        <f t="shared" si="4"/>
        <v>0.26484453625721704</v>
      </c>
      <c r="I58">
        <f t="shared" si="5"/>
        <v>-1.0625078858299792</v>
      </c>
      <c r="J58">
        <f t="shared" si="6"/>
        <v>1.0625078858299792</v>
      </c>
      <c r="K58">
        <f t="shared" si="7"/>
        <v>0.47746756040114985</v>
      </c>
      <c r="L58">
        <f t="shared" si="8"/>
        <v>0.5225324395988501</v>
      </c>
      <c r="M58">
        <f t="shared" si="9"/>
        <v>2.0943831224048783</v>
      </c>
      <c r="N58">
        <f t="shared" si="10"/>
        <v>1.9137567818137824</v>
      </c>
    </row>
    <row r="59" spans="1:14" x14ac:dyDescent="0.25">
      <c r="A59" s="4">
        <f>IF('True_Odds_Calculator_2-way'!A60="","",'True_Odds_Calculator_2-way'!A60)</f>
        <v>1.66</v>
      </c>
      <c r="B59" s="4">
        <f>IF('True_Odds_Calculator_2-way'!B60="","",'True_Odds_Calculator_2-way'!B60)</f>
        <v>2.3199999999999998</v>
      </c>
      <c r="C59" s="4">
        <f t="shared" si="0"/>
        <v>0.60240963855421692</v>
      </c>
      <c r="D59">
        <f t="shared" si="1"/>
        <v>0.43103448275862072</v>
      </c>
      <c r="E59">
        <f t="shared" si="2"/>
        <v>3.3444121312837582E-2</v>
      </c>
      <c r="F59">
        <f t="shared" si="3"/>
        <v>-0.22621520565018693</v>
      </c>
      <c r="G59">
        <v>0</v>
      </c>
      <c r="H59">
        <f t="shared" si="4"/>
        <v>0.25965932696302457</v>
      </c>
      <c r="I59">
        <f t="shared" si="5"/>
        <v>-1.0713739108887086</v>
      </c>
      <c r="J59">
        <f t="shared" si="6"/>
        <v>1.0713739108887086</v>
      </c>
      <c r="K59">
        <f t="shared" si="7"/>
        <v>0.58578643762690485</v>
      </c>
      <c r="L59">
        <f t="shared" si="8"/>
        <v>0.41421356237309498</v>
      </c>
      <c r="M59">
        <f t="shared" si="9"/>
        <v>1.7071067811865479</v>
      </c>
      <c r="N59">
        <f t="shared" si="10"/>
        <v>2.4142135623730954</v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8" sqref="Y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46</v>
      </c>
      <c r="M1" s="5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2.79</v>
      </c>
      <c r="B3">
        <v>1.47</v>
      </c>
      <c r="C3" s="29">
        <f t="shared" ref="C3:C66" si="0">IF(OR($A3="",$B3=""),"",(1/A3)+(1/B3)-1)</f>
        <v>3.8695047911637692E-2</v>
      </c>
      <c r="D3" s="30">
        <f>IF(OR($A3="",$B3=""),"",A3*'MPTO_working_2-way'!$G2)</f>
        <v>2.8979591836734691</v>
      </c>
      <c r="E3" s="32">
        <f>IF(OR($A3="",$B3=""),"",B3*'MPTO_working_2-way'!$G2)</f>
        <v>1.5268817204301073</v>
      </c>
      <c r="F3" s="30">
        <f>IF(OR($A3="",$B3=""),"",'MPTO_working_2-way'!D2)</f>
        <v>2.9491964189407831</v>
      </c>
      <c r="G3" s="32">
        <f>IF(OR($A3="",$B3=""),"",'MPTO_working_2-way'!E2)</f>
        <v>1.5130319296109787</v>
      </c>
      <c r="H3" s="30">
        <f>IF(OR($A3="",$B3=""),"",'OddsRatio_working_2-way'!M2)</f>
        <v>2.9515405807458559</v>
      </c>
      <c r="I3" s="30">
        <f>IF(OR($A3="",$B3=""),"",'OddsRatio_working_2-way'!N2)</f>
        <v>1.5124156832125992</v>
      </c>
      <c r="J3" s="30">
        <f>IF('Log_working_2-way'!$D2="","",A3^('Log_working_2-way'!$D2))</f>
        <v>2.9760334965497401</v>
      </c>
      <c r="K3" s="32">
        <f>IF('Log_working_2-way'!$D2="","",B3^('Log_working_2-way'!$D2))</f>
        <v>1.5060642958458816</v>
      </c>
      <c r="L3" s="37">
        <f>(1/D3)</f>
        <v>0.34507042253521131</v>
      </c>
      <c r="M3" s="37">
        <f>(1/E3)</f>
        <v>0.65492957746478886</v>
      </c>
      <c r="N3" s="38">
        <v>100</v>
      </c>
      <c r="O3" s="38">
        <f>(1/A3)*((N3*A3)-N3)</f>
        <v>64.157706093189958</v>
      </c>
      <c r="P3" s="38">
        <f>(1/B3)*((N3*B3)-N3)</f>
        <v>31.972789115646258</v>
      </c>
      <c r="Q3" s="38">
        <f>(1/B3)*N3</f>
        <v>68.027210884353735</v>
      </c>
      <c r="R3" s="38">
        <f>(1/A3)*N3</f>
        <v>35.842293906810035</v>
      </c>
      <c r="S3" s="39">
        <f>O3-Q3</f>
        <v>-3.8695047911637772</v>
      </c>
      <c r="T3" s="39">
        <f>P3-R3</f>
        <v>-3.8695047911637772</v>
      </c>
      <c r="U3" t="s">
        <v>149</v>
      </c>
      <c r="V3" t="s">
        <v>150</v>
      </c>
      <c r="W3" t="s">
        <v>194</v>
      </c>
      <c r="X3" t="s">
        <v>191</v>
      </c>
      <c r="Y3" s="41"/>
    </row>
    <row r="4" spans="1:25" s="12" customFormat="1" ht="15" x14ac:dyDescent="0.25">
      <c r="A4">
        <v>2.14</v>
      </c>
      <c r="B4">
        <v>1.75</v>
      </c>
      <c r="C4" s="29">
        <f t="shared" si="0"/>
        <v>3.8718291054739673E-2</v>
      </c>
      <c r="D4" s="30">
        <f>IF(OR($A4="",$B4=""),"",A4*'MPTO_working_2-way'!$G3)</f>
        <v>2.2228571428571429</v>
      </c>
      <c r="E4" s="32">
        <f>IF(OR($A4="",$B4=""),"",B4*'MPTO_working_2-way'!$G3)</f>
        <v>1.8177570093457944</v>
      </c>
      <c r="F4" s="30">
        <f>IF(OR($A4="",$B4=""),"",'MPTO_working_2-way'!D3)</f>
        <v>2.2324888226527575</v>
      </c>
      <c r="G4" s="32">
        <f>IF(OR($A4="",$B4=""),"",'MPTO_working_2-way'!E3)</f>
        <v>1.81136638452237</v>
      </c>
      <c r="H4" s="30">
        <f>IF(OR($A4="",$B4=""),"",'OddsRatio_working_2-way'!M3)</f>
        <v>2.2328828005937953</v>
      </c>
      <c r="I4" s="30">
        <f>IF(OR($A4="",$B4=""),"",'OddsRatio_working_2-way'!N3)</f>
        <v>1.8111071056538131</v>
      </c>
      <c r="J4" s="30">
        <f>IF('Log_working_2-way'!$D3="","",A4^('Log_working_2-way'!$D3))</f>
        <v>2.2373241322265098</v>
      </c>
      <c r="K4" s="32">
        <f>IF('Log_working_2-way'!$D3="","",B4^('Log_working_2-way'!$D3))</f>
        <v>1.8081956651086979</v>
      </c>
      <c r="L4" s="37">
        <f t="shared" ref="L4" si="1">(1/D4)</f>
        <v>0.44987146529562982</v>
      </c>
      <c r="M4" s="37">
        <f t="shared" ref="M4" si="2">(1/E4)</f>
        <v>0.55012853470437018</v>
      </c>
      <c r="N4" s="38">
        <v>100</v>
      </c>
      <c r="O4" s="38">
        <f t="shared" ref="O4" si="3">(1/A4)*((N4*A4)-N4)</f>
        <v>53.271028037383175</v>
      </c>
      <c r="P4" s="38">
        <f t="shared" ref="P4" si="4">(1/B4)*((N4*B4)-N4)</f>
        <v>42.857142857142854</v>
      </c>
      <c r="Q4" s="38">
        <f t="shared" ref="Q4" si="5">(1/B4)*N4</f>
        <v>57.142857142857139</v>
      </c>
      <c r="R4" s="38">
        <f t="shared" ref="R4" si="6">(1/A4)*N4</f>
        <v>46.728971962616825</v>
      </c>
      <c r="S4" s="39">
        <f t="shared" ref="S4" si="7">O4-Q4</f>
        <v>-3.8718291054739638</v>
      </c>
      <c r="T4" s="39">
        <f t="shared" ref="T4" si="8">P4-R4</f>
        <v>-3.8718291054739709</v>
      </c>
      <c r="U4" t="s">
        <v>151</v>
      </c>
      <c r="V4" t="s">
        <v>152</v>
      </c>
      <c r="W4" t="s">
        <v>194</v>
      </c>
      <c r="X4" t="s">
        <v>191</v>
      </c>
      <c r="Y4" s="41"/>
    </row>
    <row r="5" spans="1:25" s="12" customFormat="1" ht="15" x14ac:dyDescent="0.25">
      <c r="A5">
        <v>2.23</v>
      </c>
      <c r="B5">
        <v>1.69</v>
      </c>
      <c r="C5" s="29">
        <f t="shared" si="0"/>
        <v>4.0146469604903645E-2</v>
      </c>
      <c r="D5" s="30">
        <f>IF(OR($A5="",$B5=""),"",A5*'MPTO_working_2-way'!$G4)</f>
        <v>2.3195266272189352</v>
      </c>
      <c r="E5" s="32">
        <f>IF(OR($A5="",$B5=""),"",B5*'MPTO_working_2-way'!$G4)</f>
        <v>1.7578475336322872</v>
      </c>
      <c r="F5" s="30">
        <f>IF(OR($A5="",$B5=""),"",'MPTO_working_2-way'!D4)</f>
        <v>2.3344999535416733</v>
      </c>
      <c r="G5" s="32">
        <f>IF(OR($A5="",$B5=""),"",'MPTO_working_2-way'!E4)</f>
        <v>1.7493443498038854</v>
      </c>
      <c r="H5" s="30">
        <f>IF(OR($A5="",$B5=""),"",'OddsRatio_working_2-way'!M4)</f>
        <v>2.3351436985029639</v>
      </c>
      <c r="I5" s="30">
        <f>IF(OR($A5="",$B5=""),"",'OddsRatio_working_2-way'!N4)</f>
        <v>1.7489830503797115</v>
      </c>
      <c r="J5" s="30">
        <f>IF('Log_working_2-way'!$D4="","",A5^('Log_working_2-way'!$D4))</f>
        <v>2.3420901732972235</v>
      </c>
      <c r="K5" s="32">
        <f>IF('Log_working_2-way'!$D4="","",B5^('Log_working_2-way'!$D4))</f>
        <v>1.7451064167640695</v>
      </c>
      <c r="L5" s="37">
        <f t="shared" ref="L5:L60" si="9">(1/D5)</f>
        <v>0.43112244897959179</v>
      </c>
      <c r="M5" s="37">
        <f t="shared" ref="M5:M60" si="10">(1/E5)</f>
        <v>0.56887755102040816</v>
      </c>
      <c r="N5" s="38">
        <v>101</v>
      </c>
      <c r="O5" s="38">
        <f t="shared" ref="O5:O60" si="11">(1/A5)*((N5*A5)-N5)</f>
        <v>55.708520179372194</v>
      </c>
      <c r="P5" s="38">
        <f t="shared" ref="P5:P60" si="12">(1/B5)*((N5*B5)-N5)</f>
        <v>41.236686390532547</v>
      </c>
      <c r="Q5" s="38">
        <f t="shared" ref="Q5:Q60" si="13">(1/B5)*N5</f>
        <v>59.76331360946746</v>
      </c>
      <c r="R5" s="38">
        <f t="shared" ref="R5:R60" si="14">(1/A5)*N5</f>
        <v>45.291479820627806</v>
      </c>
      <c r="S5" s="39">
        <f t="shared" ref="S5:S60" si="15">O5-Q5</f>
        <v>-4.0547934300952662</v>
      </c>
      <c r="T5" s="39">
        <f t="shared" ref="T5:T60" si="16">P5-R5</f>
        <v>-4.0547934300952591</v>
      </c>
      <c r="U5" t="s">
        <v>153</v>
      </c>
      <c r="V5" t="s">
        <v>154</v>
      </c>
      <c r="W5" t="s">
        <v>194</v>
      </c>
      <c r="X5" t="s">
        <v>191</v>
      </c>
      <c r="Y5" s="41"/>
    </row>
    <row r="6" spans="1:25" s="12" customFormat="1" ht="15" x14ac:dyDescent="0.25">
      <c r="A6">
        <v>2.27</v>
      </c>
      <c r="B6">
        <v>1.67</v>
      </c>
      <c r="C6" s="29">
        <f t="shared" si="0"/>
        <v>3.9331029570814469E-2</v>
      </c>
      <c r="D6" s="30">
        <f>IF(OR($A6="",$B6=""),"",A6*'MPTO_working_2-way'!$G5)</f>
        <v>2.3592814371257487</v>
      </c>
      <c r="E6" s="32">
        <f>IF(OR($A6="",$B6=""),"",B6*'MPTO_working_2-way'!$G5)</f>
        <v>1.7356828193832601</v>
      </c>
      <c r="F6" s="30">
        <f>IF(OR($A6="",$B6=""),"",'MPTO_working_2-way'!D5)</f>
        <v>2.3760694474913038</v>
      </c>
      <c r="G6" s="32">
        <f>IF(OR($A6="",$B6=""),"",'MPTO_working_2-way'!E5)</f>
        <v>1.7267075087111983</v>
      </c>
      <c r="H6" s="30">
        <f>IF(OR($A6="",$B6=""),"",'OddsRatio_working_2-way'!M5)</f>
        <v>2.376779716606729</v>
      </c>
      <c r="I6" s="30">
        <f>IF(OR($A6="",$B6=""),"",'OddsRatio_working_2-way'!N5)</f>
        <v>1.7263326063988251</v>
      </c>
      <c r="J6" s="30">
        <f>IF('Log_working_2-way'!$D5="","",A6^('Log_working_2-way'!$D5))</f>
        <v>2.3845761893383783</v>
      </c>
      <c r="K6" s="32">
        <f>IF('Log_working_2-way'!$D5="","",B6^('Log_working_2-way'!$D5))</f>
        <v>1.7222426672508611</v>
      </c>
      <c r="L6" s="37">
        <f t="shared" si="9"/>
        <v>0.42385786802030456</v>
      </c>
      <c r="M6" s="37">
        <f t="shared" si="10"/>
        <v>0.57614213197969533</v>
      </c>
      <c r="N6" s="38">
        <v>102</v>
      </c>
      <c r="O6" s="38">
        <f t="shared" si="11"/>
        <v>57.066079295154182</v>
      </c>
      <c r="P6" s="38">
        <f t="shared" si="12"/>
        <v>40.922155688622759</v>
      </c>
      <c r="Q6" s="38">
        <f t="shared" si="13"/>
        <v>61.077844311377248</v>
      </c>
      <c r="R6" s="38">
        <f t="shared" si="14"/>
        <v>44.933920704845811</v>
      </c>
      <c r="S6" s="39">
        <f t="shared" si="15"/>
        <v>-4.011765016223066</v>
      </c>
      <c r="T6" s="39">
        <f t="shared" si="16"/>
        <v>-4.0117650162230518</v>
      </c>
      <c r="U6" t="s">
        <v>155</v>
      </c>
      <c r="V6" t="s">
        <v>156</v>
      </c>
      <c r="W6" t="s">
        <v>194</v>
      </c>
      <c r="X6" t="s">
        <v>191</v>
      </c>
      <c r="Y6" s="41"/>
    </row>
    <row r="7" spans="1:25" s="12" customFormat="1" ht="15" x14ac:dyDescent="0.25">
      <c r="A7">
        <v>1.89</v>
      </c>
      <c r="B7">
        <v>1.98</v>
      </c>
      <c r="C7" s="29">
        <f t="shared" si="0"/>
        <v>3.4151034151034265E-2</v>
      </c>
      <c r="D7" s="30">
        <f>IF(OR($A7="",$B7=""),"",A7*'MPTO_working_2-way'!$G6)</f>
        <v>1.9545454545454546</v>
      </c>
      <c r="E7" s="32">
        <f>IF(OR($A7="",$B7=""),"",B7*'MPTO_working_2-way'!$G6)</f>
        <v>2.0476190476190479</v>
      </c>
      <c r="F7" s="30">
        <f>IF(OR($A7="",$B7=""),"",'MPTO_working_2-way'!D6)</f>
        <v>1.9530295913574449</v>
      </c>
      <c r="G7" s="32">
        <f>IF(OR($A7="",$B7=""),"",'MPTO_working_2-way'!E6)</f>
        <v>2.0492853622474128</v>
      </c>
      <c r="H7" s="30">
        <f>IF(OR($A7="",$B7=""),"",'OddsRatio_working_2-way'!M6)</f>
        <v>1.9529760045804527</v>
      </c>
      <c r="I7" s="30">
        <f>IF(OR($A7="",$B7=""),"",'OddsRatio_working_2-way'!N6)</f>
        <v>2.0493443645942064</v>
      </c>
      <c r="J7" s="30">
        <f>IF('Log_working_2-way'!$D6="","",A7^('Log_working_2-way'!$D6))</f>
        <v>1.9522863194945297</v>
      </c>
      <c r="K7" s="32">
        <f>IF('Log_working_2-way'!$D6="","",B7^('Log_working_2-way'!$D6))</f>
        <v>2.0501043431252364</v>
      </c>
      <c r="L7" s="37">
        <f t="shared" si="9"/>
        <v>0.51162790697674421</v>
      </c>
      <c r="M7" s="37">
        <f t="shared" si="10"/>
        <v>0.48837209302325574</v>
      </c>
      <c r="N7" s="38">
        <v>103</v>
      </c>
      <c r="O7" s="38">
        <f t="shared" si="11"/>
        <v>48.502645502645507</v>
      </c>
      <c r="P7" s="38">
        <f t="shared" si="12"/>
        <v>50.979797979797979</v>
      </c>
      <c r="Q7" s="38">
        <f t="shared" si="13"/>
        <v>52.020202020202021</v>
      </c>
      <c r="R7" s="38">
        <f t="shared" si="14"/>
        <v>54.497354497354507</v>
      </c>
      <c r="S7" s="39">
        <f t="shared" si="15"/>
        <v>-3.517556517556514</v>
      </c>
      <c r="T7" s="39">
        <f t="shared" si="16"/>
        <v>-3.5175565175565282</v>
      </c>
      <c r="U7" t="s">
        <v>157</v>
      </c>
      <c r="V7" t="s">
        <v>158</v>
      </c>
      <c r="W7" t="s">
        <v>194</v>
      </c>
      <c r="X7" t="s">
        <v>191</v>
      </c>
      <c r="Y7" s="41"/>
    </row>
    <row r="8" spans="1:25" ht="15" x14ac:dyDescent="0.25">
      <c r="A8">
        <v>2.27</v>
      </c>
      <c r="B8">
        <v>1.68</v>
      </c>
      <c r="C8" s="29">
        <f t="shared" si="0"/>
        <v>3.5766729599328695E-2</v>
      </c>
      <c r="D8" s="30">
        <f>IF(OR($A8="",$B8=""),"",A8*'MPTO_working_2-way'!$G7)</f>
        <v>2.3511904761904763</v>
      </c>
      <c r="E8" s="32">
        <f>IF(OR($A8="",$B8=""),"",B8*'MPTO_working_2-way'!$G7)</f>
        <v>1.7400881057268722</v>
      </c>
      <c r="F8" s="30">
        <f>IF(OR($A8="",$B8=""),"",'MPTO_working_2-way'!D7)</f>
        <v>2.3660503784588656</v>
      </c>
      <c r="G8" s="32">
        <f>IF(OR($A8="",$B8=""),"",'MPTO_working_2-way'!E7)</f>
        <v>1.7320374239258789</v>
      </c>
      <c r="H8" s="30">
        <f>IF(OR($A8="",$B8=""),"",'OddsRatio_working_2-way'!M7)</f>
        <v>2.3666188418222287</v>
      </c>
      <c r="I8" s="30">
        <f>IF(OR($A8="",$B8=""),"",'OddsRatio_working_2-way'!N7)</f>
        <v>1.7317329231804059</v>
      </c>
      <c r="J8" s="30">
        <f>IF('Log_working_2-way'!$D7="","",A8^('Log_working_2-way'!$D7))</f>
        <v>2.37348902776783</v>
      </c>
      <c r="K8" s="32">
        <f>IF('Log_working_2-way'!$D7="","",B8^('Log_working_2-way'!$D7))</f>
        <v>1.72807279838637</v>
      </c>
      <c r="L8" s="37">
        <f t="shared" si="9"/>
        <v>0.42531645569620252</v>
      </c>
      <c r="M8" s="37">
        <f t="shared" si="10"/>
        <v>0.57468354430379742</v>
      </c>
      <c r="N8" s="38">
        <v>104</v>
      </c>
      <c r="O8" s="38">
        <f t="shared" si="11"/>
        <v>58.185022026431724</v>
      </c>
      <c r="P8" s="38">
        <f t="shared" si="12"/>
        <v>42.095238095238095</v>
      </c>
      <c r="Q8" s="38">
        <f t="shared" si="13"/>
        <v>61.904761904761905</v>
      </c>
      <c r="R8" s="38">
        <f t="shared" si="14"/>
        <v>45.814977973568283</v>
      </c>
      <c r="S8" s="39">
        <f t="shared" si="15"/>
        <v>-3.7197398783301807</v>
      </c>
      <c r="T8" s="39">
        <f t="shared" si="16"/>
        <v>-3.7197398783301878</v>
      </c>
      <c r="U8" t="s">
        <v>159</v>
      </c>
      <c r="V8" t="s">
        <v>160</v>
      </c>
      <c r="W8" t="s">
        <v>194</v>
      </c>
      <c r="X8" t="s">
        <v>191</v>
      </c>
      <c r="Y8" s="41"/>
    </row>
    <row r="9" spans="1:25" ht="15" x14ac:dyDescent="0.25">
      <c r="A9">
        <v>2.4</v>
      </c>
      <c r="B9">
        <v>1.61</v>
      </c>
      <c r="C9" s="29">
        <f t="shared" si="0"/>
        <v>3.7784679089026829E-2</v>
      </c>
      <c r="D9" s="30">
        <f>IF(OR($A9="",$B9=""),"",A9*'MPTO_working_2-way'!$G8)</f>
        <v>2.4906832298136643</v>
      </c>
      <c r="E9" s="32">
        <f>IF(OR($A9="",$B9=""),"",B9*'MPTO_working_2-way'!$G8)</f>
        <v>1.6708333333333334</v>
      </c>
      <c r="F9" s="30">
        <f>IF(OR($A9="",$B9=""),"",'MPTO_working_2-way'!D8)</f>
        <v>2.5139882888744305</v>
      </c>
      <c r="G9" s="32">
        <f>IF(OR($A9="",$B9=""),"",'MPTO_working_2-way'!E8)</f>
        <v>1.6605070906746886</v>
      </c>
      <c r="H9" s="30">
        <f>IF(OR($A9="",$B9=""),"",'OddsRatio_working_2-way'!M8)</f>
        <v>2.5149527937243179</v>
      </c>
      <c r="I9" s="30">
        <f>IF(OR($A9="",$B9=""),"",'OddsRatio_working_2-way'!N8)</f>
        <v>1.660086574408453</v>
      </c>
      <c r="J9" s="30">
        <f>IF('Log_working_2-way'!$D8="","",A9^('Log_working_2-way'!$D8))</f>
        <v>2.5258285211487945</v>
      </c>
      <c r="K9" s="32">
        <f>IF('Log_working_2-way'!$D8="","",B9^('Log_working_2-way'!$D8))</f>
        <v>1.6553816409506441</v>
      </c>
      <c r="L9" s="37">
        <f t="shared" si="9"/>
        <v>0.40149625935162098</v>
      </c>
      <c r="M9" s="37">
        <f t="shared" si="10"/>
        <v>0.59850374064837908</v>
      </c>
      <c r="N9" s="38">
        <v>105</v>
      </c>
      <c r="O9" s="38">
        <f t="shared" si="11"/>
        <v>61.25</v>
      </c>
      <c r="P9" s="38">
        <f t="shared" si="12"/>
        <v>39.782608695652179</v>
      </c>
      <c r="Q9" s="38">
        <f t="shared" si="13"/>
        <v>65.217391304347828</v>
      </c>
      <c r="R9" s="38">
        <f t="shared" si="14"/>
        <v>43.75</v>
      </c>
      <c r="S9" s="39">
        <f t="shared" si="15"/>
        <v>-3.9673913043478279</v>
      </c>
      <c r="T9" s="39">
        <f t="shared" si="16"/>
        <v>-3.9673913043478208</v>
      </c>
      <c r="U9" t="s">
        <v>161</v>
      </c>
      <c r="V9" t="s">
        <v>162</v>
      </c>
      <c r="W9" t="s">
        <v>194</v>
      </c>
      <c r="X9" t="s">
        <v>191</v>
      </c>
      <c r="Y9" s="41"/>
    </row>
    <row r="10" spans="1:25" ht="14.25" customHeight="1" x14ac:dyDescent="0.25">
      <c r="A10">
        <v>2.52</v>
      </c>
      <c r="B10">
        <v>1.56</v>
      </c>
      <c r="C10" s="29">
        <f t="shared" si="0"/>
        <v>3.7851037851037717E-2</v>
      </c>
      <c r="D10" s="30">
        <f>IF(OR($A10="",$B10=""),"",A10*'MPTO_working_2-way'!$G9)</f>
        <v>2.615384615384615</v>
      </c>
      <c r="E10" s="32">
        <f>IF(OR($A10="",$B10=""),"",B10*'MPTO_working_2-way'!$G9)</f>
        <v>1.6190476190476188</v>
      </c>
      <c r="F10" s="30">
        <f>IF(OR($A10="",$B10=""),"",'MPTO_working_2-way'!D9)</f>
        <v>2.646203554119547</v>
      </c>
      <c r="G10" s="32">
        <f>IF(OR($A10="",$B10=""),"",'MPTO_working_2-way'!E9)</f>
        <v>1.6074582924435721</v>
      </c>
      <c r="H10" s="30">
        <f>IF(OR($A10="",$B10=""),"",'OddsRatio_working_2-way'!M9)</f>
        <v>2.6475089420958278</v>
      </c>
      <c r="I10" s="30">
        <f>IF(OR($A10="",$B10=""),"",'OddsRatio_working_2-way'!N9)</f>
        <v>1.6069769786668839</v>
      </c>
      <c r="J10" s="30">
        <f>IF('Log_working_2-way'!$D9="","",A10^('Log_working_2-way'!$D9))</f>
        <v>2.6619886766517245</v>
      </c>
      <c r="K10" s="32">
        <f>IF('Log_working_2-way'!$D9="","",B10^('Log_working_2-way'!$D9))</f>
        <v>1.6016888165654291</v>
      </c>
      <c r="L10" s="37">
        <f t="shared" si="9"/>
        <v>0.38235294117647067</v>
      </c>
      <c r="M10" s="37">
        <f t="shared" si="10"/>
        <v>0.61764705882352944</v>
      </c>
      <c r="N10" s="38">
        <v>106</v>
      </c>
      <c r="O10" s="38">
        <f t="shared" si="11"/>
        <v>63.936507936507937</v>
      </c>
      <c r="P10" s="38">
        <f t="shared" si="12"/>
        <v>38.051282051282058</v>
      </c>
      <c r="Q10" s="38">
        <f t="shared" si="13"/>
        <v>67.948717948717942</v>
      </c>
      <c r="R10" s="38">
        <f t="shared" si="14"/>
        <v>42.063492063492063</v>
      </c>
      <c r="S10" s="39">
        <f t="shared" si="15"/>
        <v>-4.0122100122100051</v>
      </c>
      <c r="T10" s="39">
        <f t="shared" si="16"/>
        <v>-4.0122100122100051</v>
      </c>
      <c r="U10" t="s">
        <v>163</v>
      </c>
      <c r="V10" t="s">
        <v>164</v>
      </c>
      <c r="W10" t="s">
        <v>194</v>
      </c>
      <c r="X10" t="s">
        <v>191</v>
      </c>
      <c r="Y10" s="41"/>
    </row>
    <row r="11" spans="1:25" ht="15" x14ac:dyDescent="0.25">
      <c r="A11">
        <v>2.89</v>
      </c>
      <c r="B11">
        <v>1.43</v>
      </c>
      <c r="C11" s="29">
        <f t="shared" si="0"/>
        <v>4.5321460546374093E-2</v>
      </c>
      <c r="D11" s="30">
        <f>IF(OR($A11="",$B11=""),"",A11*'MPTO_working_2-way'!$G10)</f>
        <v>3.0209790209790213</v>
      </c>
      <c r="E11" s="32">
        <f>IF(OR($A11="",$B11=""),"",B11*'MPTO_working_2-way'!$G10)</f>
        <v>1.4948096885813149</v>
      </c>
      <c r="F11" s="30">
        <f>IF(OR($A11="",$B11=""),"",'MPTO_working_2-way'!D10)</f>
        <v>3.0925281550492016</v>
      </c>
      <c r="G11" s="32">
        <f>IF(OR($A11="",$B11=""),"",'MPTO_working_2-way'!E10)</f>
        <v>1.4778908219643463</v>
      </c>
      <c r="H11" s="30">
        <f>IF(OR($A11="",$B11=""),"",'OddsRatio_working_2-way'!M10)</f>
        <v>3.096508725765124</v>
      </c>
      <c r="I11" s="30">
        <f>IF(OR($A11="",$B11=""),"",'OddsRatio_working_2-way'!N10)</f>
        <v>1.4769834667084671</v>
      </c>
      <c r="J11" s="30">
        <f>IF('Log_working_2-way'!$D10="","",A11^('Log_working_2-way'!$D10))</f>
        <v>3.13135718876008</v>
      </c>
      <c r="K11" s="32">
        <f>IF('Log_working_2-way'!$D10="","",B11^('Log_working_2-way'!$D10))</f>
        <v>1.4691846140432356</v>
      </c>
      <c r="L11" s="37">
        <f t="shared" si="9"/>
        <v>0.33101851851851849</v>
      </c>
      <c r="M11" s="37">
        <f t="shared" si="10"/>
        <v>0.66898148148148151</v>
      </c>
      <c r="N11" s="38">
        <v>107</v>
      </c>
      <c r="O11" s="38">
        <f t="shared" si="11"/>
        <v>69.975778546712803</v>
      </c>
      <c r="P11" s="38">
        <f t="shared" si="12"/>
        <v>32.174825174825173</v>
      </c>
      <c r="Q11" s="38">
        <f t="shared" si="13"/>
        <v>74.825174825174827</v>
      </c>
      <c r="R11" s="38">
        <f t="shared" si="14"/>
        <v>37.024221453287197</v>
      </c>
      <c r="S11" s="39">
        <f t="shared" si="15"/>
        <v>-4.8493962784620237</v>
      </c>
      <c r="T11" s="39">
        <f t="shared" si="16"/>
        <v>-4.8493962784620237</v>
      </c>
      <c r="U11" t="s">
        <v>165</v>
      </c>
      <c r="V11" t="s">
        <v>166</v>
      </c>
      <c r="W11" t="s">
        <v>194</v>
      </c>
      <c r="X11" t="s">
        <v>191</v>
      </c>
      <c r="Y11" s="41"/>
    </row>
    <row r="12" spans="1:25" ht="15" x14ac:dyDescent="0.25">
      <c r="A12">
        <v>2.34</v>
      </c>
      <c r="B12">
        <v>1.64</v>
      </c>
      <c r="C12" s="29">
        <f t="shared" si="0"/>
        <v>3.7106524911402872E-2</v>
      </c>
      <c r="D12" s="30">
        <f>IF(OR($A12="",$B12=""),"",A12*'MPTO_working_2-way'!$G11)</f>
        <v>2.4268292682926824</v>
      </c>
      <c r="E12" s="32">
        <f>IF(OR($A12="",$B12=""),"",B12*'MPTO_working_2-way'!$G11)</f>
        <v>1.7008547008547006</v>
      </c>
      <c r="F12" s="30">
        <f>IF(OR($A12="",$B12=""),"",'MPTO_working_2-way'!D11)</f>
        <v>2.4462009178990307</v>
      </c>
      <c r="G12" s="32">
        <f>IF(OR($A12="",$B12=""),"",'MPTO_working_2-way'!E11)</f>
        <v>1.6914668547249645</v>
      </c>
      <c r="H12" s="30">
        <f>IF(OR($A12="",$B12=""),"",'OddsRatio_working_2-way'!M11)</f>
        <v>2.4469796128487777</v>
      </c>
      <c r="I12" s="30">
        <f>IF(OR($A12="",$B12=""),"",'OddsRatio_working_2-way'!N11)</f>
        <v>1.6910947404650878</v>
      </c>
      <c r="J12" s="30">
        <f>IF('Log_working_2-way'!$D11="","",A12^('Log_working_2-way'!$D11))</f>
        <v>2.4559827297707368</v>
      </c>
      <c r="K12" s="32">
        <f>IF('Log_working_2-way'!$D11="","",B12^('Log_working_2-way'!$D11))</f>
        <v>1.6868213334902025</v>
      </c>
      <c r="L12" s="37">
        <f t="shared" si="9"/>
        <v>0.41206030150753775</v>
      </c>
      <c r="M12" s="37">
        <f t="shared" si="10"/>
        <v>0.58793969849246241</v>
      </c>
      <c r="N12" s="38">
        <v>108</v>
      </c>
      <c r="O12" s="38">
        <f t="shared" si="11"/>
        <v>61.84615384615384</v>
      </c>
      <c r="P12" s="38">
        <f t="shared" si="12"/>
        <v>42.146341463414622</v>
      </c>
      <c r="Q12" s="38">
        <f t="shared" si="13"/>
        <v>65.853658536585371</v>
      </c>
      <c r="R12" s="38">
        <f t="shared" si="14"/>
        <v>46.15384615384616</v>
      </c>
      <c r="S12" s="39">
        <f t="shared" si="15"/>
        <v>-4.0075046904315315</v>
      </c>
      <c r="T12" s="39">
        <f t="shared" si="16"/>
        <v>-4.0075046904315386</v>
      </c>
      <c r="U12" t="s">
        <v>167</v>
      </c>
      <c r="V12" t="s">
        <v>168</v>
      </c>
      <c r="W12" t="s">
        <v>194</v>
      </c>
      <c r="X12" t="s">
        <v>191</v>
      </c>
      <c r="Y12" s="41"/>
    </row>
    <row r="13" spans="1:25" ht="15" x14ac:dyDescent="0.25">
      <c r="A13">
        <v>1.56</v>
      </c>
      <c r="B13">
        <v>2.56</v>
      </c>
      <c r="C13" s="29">
        <f t="shared" si="0"/>
        <v>3.1650641025640969E-2</v>
      </c>
      <c r="D13" s="30">
        <f>IF(OR($A13="",$B13=""),"",A13*'MPTO_working_2-way'!$G12)</f>
        <v>1.609375</v>
      </c>
      <c r="E13" s="32">
        <f>IF(OR($A13="",$B13=""),"",B13*'MPTO_working_2-way'!$G12)</f>
        <v>2.641025641025641</v>
      </c>
      <c r="F13" s="30">
        <f>IF(OR($A13="",$B13=""),"",'MPTO_working_2-way'!D12)</f>
        <v>1.5994873438000641</v>
      </c>
      <c r="G13" s="32">
        <f>IF(OR($A13="",$B13=""),"",'MPTO_working_2-way'!E12)</f>
        <v>2.668091929449492</v>
      </c>
      <c r="H13" s="30">
        <f>IF(OR($A13="",$B13=""),"",'OddsRatio_working_2-way'!M12)</f>
        <v>1.5991446895152783</v>
      </c>
      <c r="I13" s="30">
        <f>IF(OR($A13="",$B13=""),"",'OddsRatio_working_2-way'!N12)</f>
        <v>2.6690459207925601</v>
      </c>
      <c r="J13" s="30">
        <f>IF('Log_working_2-way'!$D12="","",A13^('Log_working_2-way'!$D12))</f>
        <v>1.5946461678813644</v>
      </c>
      <c r="K13" s="32">
        <f>IF('Log_working_2-way'!$D12="","",B13^('Log_working_2-way'!$D12))</f>
        <v>2.6816723187887983</v>
      </c>
      <c r="L13" s="37">
        <f t="shared" si="9"/>
        <v>0.62135922330097082</v>
      </c>
      <c r="M13" s="37">
        <f t="shared" si="10"/>
        <v>0.37864077669902912</v>
      </c>
      <c r="N13" s="38">
        <v>109</v>
      </c>
      <c r="O13" s="38">
        <f t="shared" si="11"/>
        <v>39.128205128205117</v>
      </c>
      <c r="P13" s="38">
        <f t="shared" si="12"/>
        <v>66.421875000000014</v>
      </c>
      <c r="Q13" s="38">
        <f t="shared" si="13"/>
        <v>42.578125</v>
      </c>
      <c r="R13" s="38">
        <f t="shared" si="14"/>
        <v>69.871794871794862</v>
      </c>
      <c r="S13" s="39">
        <f t="shared" si="15"/>
        <v>-3.4499198717948829</v>
      </c>
      <c r="T13" s="39">
        <f t="shared" si="16"/>
        <v>-3.4499198717948474</v>
      </c>
      <c r="U13" t="s">
        <v>74</v>
      </c>
      <c r="V13" t="s">
        <v>79</v>
      </c>
      <c r="W13" t="s">
        <v>143</v>
      </c>
      <c r="X13" t="s">
        <v>191</v>
      </c>
      <c r="Y13" s="41"/>
    </row>
    <row r="14" spans="1:25" s="35" customFormat="1" ht="15" x14ac:dyDescent="0.25">
      <c r="A14">
        <v>1.74</v>
      </c>
      <c r="B14">
        <v>2.19</v>
      </c>
      <c r="C14" s="29">
        <f t="shared" si="0"/>
        <v>3.1333648244370904E-2</v>
      </c>
      <c r="D14" s="30">
        <f>IF(OR($A14="",$B14=""),"",A14*'MPTO_working_2-way'!$G13)</f>
        <v>1.7945205479452053</v>
      </c>
      <c r="E14" s="32">
        <f>IF(OR($A14="",$B14=""),"",B14*'MPTO_working_2-way'!$G13)</f>
        <v>2.2586206896551722</v>
      </c>
      <c r="F14" s="30">
        <f>IF(OR($A14="",$B14=""),"",'MPTO_working_2-way'!D13)</f>
        <v>1.7887621461765948</v>
      </c>
      <c r="G14" s="32">
        <f>IF(OR($A14="",$B14=""),"",'MPTO_working_2-way'!E13)</f>
        <v>2.2678093197643276</v>
      </c>
      <c r="H14" s="30">
        <f>IF(OR($A14="",$B14=""),"",'OddsRatio_working_2-way'!M13)</f>
        <v>1.7885738643245783</v>
      </c>
      <c r="I14" s="30">
        <f>IF(OR($A14="",$B14=""),"",'OddsRatio_working_2-way'!N13)</f>
        <v>2.2681120250624973</v>
      </c>
      <c r="J14" s="30">
        <f>IF('Log_working_2-way'!$D13="","",A14^('Log_working_2-way'!$D13))</f>
        <v>1.7859641468844982</v>
      </c>
      <c r="K14" s="32">
        <f>IF('Log_working_2-way'!$D13="","",B14^('Log_working_2-way'!$D13))</f>
        <v>2.2723226675973618</v>
      </c>
      <c r="L14" s="37">
        <f t="shared" si="9"/>
        <v>0.5572519083969466</v>
      </c>
      <c r="M14" s="37">
        <f t="shared" si="10"/>
        <v>0.44274809160305351</v>
      </c>
      <c r="N14" s="38">
        <v>110</v>
      </c>
      <c r="O14" s="38">
        <f t="shared" si="11"/>
        <v>46.781609195402297</v>
      </c>
      <c r="P14" s="38">
        <f t="shared" si="12"/>
        <v>59.771689497716899</v>
      </c>
      <c r="Q14" s="38">
        <f t="shared" si="13"/>
        <v>50.228310502283108</v>
      </c>
      <c r="R14" s="38">
        <f t="shared" si="14"/>
        <v>63.218390804597696</v>
      </c>
      <c r="S14" s="39">
        <f t="shared" si="15"/>
        <v>-3.4467013068808114</v>
      </c>
      <c r="T14" s="39">
        <f t="shared" si="16"/>
        <v>-3.4467013068807972</v>
      </c>
      <c r="U14" t="s">
        <v>82</v>
      </c>
      <c r="V14" t="s">
        <v>83</v>
      </c>
      <c r="W14" t="s">
        <v>143</v>
      </c>
      <c r="X14" t="s">
        <v>191</v>
      </c>
      <c r="Y14" s="41"/>
    </row>
    <row r="15" spans="1:25" ht="15" x14ac:dyDescent="0.25">
      <c r="A15">
        <v>2.02</v>
      </c>
      <c r="B15">
        <v>1.87</v>
      </c>
      <c r="C15" s="29">
        <f t="shared" si="0"/>
        <v>2.9808863239265015E-2</v>
      </c>
      <c r="D15" s="30">
        <f>IF(OR($A15="",$B15=""),"",A15*'MPTO_working_2-way'!$G14)</f>
        <v>2.0802139037433154</v>
      </c>
      <c r="E15" s="32">
        <f>IF(OR($A15="",$B15=""),"",B15*'MPTO_working_2-way'!$G14)</f>
        <v>1.9257425742574257</v>
      </c>
      <c r="F15" s="30">
        <f>IF(OR($A15="",$B15=""),"",'MPTO_working_2-way'!D14)</f>
        <v>2.082703865027292</v>
      </c>
      <c r="G15" s="32">
        <f>IF(OR($A15="",$B15=""),"",'MPTO_working_2-way'!E14)</f>
        <v>1.9236135865967305</v>
      </c>
      <c r="H15" s="30">
        <f>IF(OR($A15="",$B15=""),"",'OddsRatio_working_2-way'!M14)</f>
        <v>2.0827805840074194</v>
      </c>
      <c r="I15" s="30">
        <f>IF(OR($A15="",$B15=""),"",'OddsRatio_working_2-way'!N14)</f>
        <v>1.9235481451827992</v>
      </c>
      <c r="J15" s="30">
        <f>IF('Log_working_2-way'!$D14="","",A15^('Log_working_2-way'!$D14))</f>
        <v>2.0839128581602959</v>
      </c>
      <c r="K15" s="32">
        <f>IF('Log_working_2-way'!$D14="","",B15^('Log_working_2-way'!$D14))</f>
        <v>1.9225833907877643</v>
      </c>
      <c r="L15" s="37">
        <f t="shared" si="9"/>
        <v>0.48071979434447304</v>
      </c>
      <c r="M15" s="37">
        <f t="shared" si="10"/>
        <v>0.51928020565552702</v>
      </c>
      <c r="N15" s="38">
        <v>111</v>
      </c>
      <c r="O15" s="38">
        <f t="shared" si="11"/>
        <v>56.049504950495049</v>
      </c>
      <c r="P15" s="38">
        <f t="shared" si="12"/>
        <v>51.64171122994653</v>
      </c>
      <c r="Q15" s="38">
        <f t="shared" si="13"/>
        <v>59.35828877005347</v>
      </c>
      <c r="R15" s="38">
        <f t="shared" si="14"/>
        <v>54.950495049504951</v>
      </c>
      <c r="S15" s="39">
        <f t="shared" si="15"/>
        <v>-3.3087838195584212</v>
      </c>
      <c r="T15" s="39">
        <f t="shared" si="16"/>
        <v>-3.3087838195584212</v>
      </c>
      <c r="U15" t="s">
        <v>87</v>
      </c>
      <c r="V15" t="s">
        <v>92</v>
      </c>
      <c r="W15" t="s">
        <v>147</v>
      </c>
      <c r="X15" t="s">
        <v>191</v>
      </c>
      <c r="Y15" s="41"/>
    </row>
    <row r="16" spans="1:25" ht="15" x14ac:dyDescent="0.25">
      <c r="A16">
        <v>1.68</v>
      </c>
      <c r="B16">
        <v>2.29</v>
      </c>
      <c r="C16" s="29">
        <f t="shared" si="0"/>
        <v>3.1919317945518833E-2</v>
      </c>
      <c r="D16" s="30">
        <f>IF(OR($A16="",$B16=""),"",A16*'MPTO_working_2-way'!$G15)</f>
        <v>1.7336244541484715</v>
      </c>
      <c r="E16" s="32">
        <f>IF(OR($A16="",$B16=""),"",B16*'MPTO_working_2-way'!$G15)</f>
        <v>2.3630952380952381</v>
      </c>
      <c r="F16" s="30">
        <f>IF(OR($A16="",$B16=""),"",'MPTO_working_2-way'!D15)</f>
        <v>1.7262855604415328</v>
      </c>
      <c r="G16" s="32">
        <f>IF(OR($A16="",$B16=""),"",'MPTO_working_2-way'!E15)</f>
        <v>2.3768688990485605</v>
      </c>
      <c r="H16" s="30">
        <f>IF(OR($A16="",$B16=""),"",'OddsRatio_working_2-way'!M15)</f>
        <v>1.7260384169902692</v>
      </c>
      <c r="I16" s="30">
        <f>IF(OR($A16="",$B16=""),"",'OddsRatio_working_2-way'!N15)</f>
        <v>2.3773375851727168</v>
      </c>
      <c r="J16" s="30">
        <f>IF('Log_working_2-way'!$D15="","",A16^('Log_working_2-way'!$D15))</f>
        <v>1.7227098761530257</v>
      </c>
      <c r="K16" s="32">
        <f>IF('Log_working_2-way'!$D15="","",B16^('Log_working_2-way'!$D15))</f>
        <v>2.3836811049586637</v>
      </c>
      <c r="L16" s="37">
        <f t="shared" si="9"/>
        <v>0.57682619647355171</v>
      </c>
      <c r="M16" s="37">
        <f t="shared" si="10"/>
        <v>0.42317380352644834</v>
      </c>
      <c r="N16" s="38">
        <v>112</v>
      </c>
      <c r="O16" s="38">
        <f t="shared" si="11"/>
        <v>45.333333333333329</v>
      </c>
      <c r="P16" s="38">
        <f t="shared" si="12"/>
        <v>63.091703056768573</v>
      </c>
      <c r="Q16" s="38">
        <f t="shared" si="13"/>
        <v>48.908296943231441</v>
      </c>
      <c r="R16" s="38">
        <f t="shared" si="14"/>
        <v>66.666666666666671</v>
      </c>
      <c r="S16" s="39">
        <f t="shared" si="15"/>
        <v>-3.5749636098981128</v>
      </c>
      <c r="T16" s="39">
        <f t="shared" si="16"/>
        <v>-3.5749636098980986</v>
      </c>
      <c r="U16" t="s">
        <v>88</v>
      </c>
      <c r="V16" t="s">
        <v>91</v>
      </c>
      <c r="W16" t="s">
        <v>147</v>
      </c>
      <c r="X16" t="s">
        <v>191</v>
      </c>
      <c r="Y16" s="41"/>
    </row>
    <row r="17" spans="1:25" ht="15" x14ac:dyDescent="0.25">
      <c r="A17">
        <v>1.88</v>
      </c>
      <c r="B17">
        <v>1.91</v>
      </c>
      <c r="C17" s="29">
        <f t="shared" si="0"/>
        <v>5.5475103041104923E-2</v>
      </c>
      <c r="D17" s="30">
        <f>IF(OR($A17="",$B17=""),"",A17*'MPTO_working_2-way'!$G16)</f>
        <v>1.9842931937172772</v>
      </c>
      <c r="E17" s="32">
        <f>IF(OR($A17="",$B17=""),"",B17*'MPTO_working_2-way'!$G16)</f>
        <v>2.0159574468085104</v>
      </c>
      <c r="F17" s="30">
        <f>IF(OR($A17="",$B17=""),"",'MPTO_working_2-way'!D16)</f>
        <v>1.9834290764471936</v>
      </c>
      <c r="G17" s="32">
        <f>IF(OR($A17="",$B17=""),"",'MPTO_working_2-way'!E16)</f>
        <v>2.0168501460345989</v>
      </c>
      <c r="H17" s="30">
        <f>IF(OR($A17="",$B17=""),"",'OddsRatio_working_2-way'!M16)</f>
        <v>1.9833783437888832</v>
      </c>
      <c r="I17" s="30">
        <f>IF(OR($A17="",$B17=""),"",'OddsRatio_working_2-way'!N16)</f>
        <v>2.0169026055089594</v>
      </c>
      <c r="J17" s="30">
        <f>IF('Log_working_2-way'!$D16="","",A17^('Log_working_2-way'!$D16))</f>
        <v>1.9829776881783543</v>
      </c>
      <c r="K17" s="32">
        <f>IF('Log_working_2-way'!$D16="","",B17^('Log_working_2-way'!$D16))</f>
        <v>2.0173170887032947</v>
      </c>
      <c r="L17" s="37">
        <f t="shared" si="9"/>
        <v>0.50395778364116106</v>
      </c>
      <c r="M17" s="37">
        <f t="shared" si="10"/>
        <v>0.49604221635883911</v>
      </c>
      <c r="N17" s="38">
        <v>113</v>
      </c>
      <c r="O17" s="38">
        <f t="shared" si="11"/>
        <v>52.89361702127659</v>
      </c>
      <c r="P17" s="38">
        <f t="shared" si="12"/>
        <v>53.837696335078526</v>
      </c>
      <c r="Q17" s="38">
        <f t="shared" si="13"/>
        <v>59.162303664921467</v>
      </c>
      <c r="R17" s="38">
        <f t="shared" si="14"/>
        <v>60.106382978723403</v>
      </c>
      <c r="S17" s="39">
        <f t="shared" si="15"/>
        <v>-6.2686866436448767</v>
      </c>
      <c r="T17" s="39">
        <f t="shared" si="16"/>
        <v>-6.2686866436448767</v>
      </c>
      <c r="U17" t="s">
        <v>98</v>
      </c>
      <c r="V17" t="s">
        <v>97</v>
      </c>
      <c r="W17" t="s">
        <v>144</v>
      </c>
      <c r="X17" t="s">
        <v>191</v>
      </c>
      <c r="Y17" s="41"/>
    </row>
    <row r="18" spans="1:25" ht="15" x14ac:dyDescent="0.25">
      <c r="A18">
        <v>1.71</v>
      </c>
      <c r="B18">
        <v>2.2400000000000002</v>
      </c>
      <c r="C18" s="29">
        <f t="shared" si="0"/>
        <v>3.1223893065998265E-2</v>
      </c>
      <c r="D18" s="30">
        <f>IF(OR($A18="",$B18=""),"",A18*'MPTO_working_2-way'!$G17)</f>
        <v>1.763392857142857</v>
      </c>
      <c r="E18" s="32">
        <f>IF(OR($A18="",$B18=""),"",B18*'MPTO_working_2-way'!$G17)</f>
        <v>2.3099415204678362</v>
      </c>
      <c r="F18" s="30">
        <f>IF(OR($A18="",$B18=""),"",'MPTO_working_2-way'!D17)</f>
        <v>1.7569030364186771</v>
      </c>
      <c r="G18" s="32">
        <f>IF(OR($A18="",$B18=""),"",'MPTO_working_2-way'!E17)</f>
        <v>2.3211731911283482</v>
      </c>
      <c r="H18" s="30">
        <f>IF(OR($A18="",$B18=""),"",'OddsRatio_working_2-way'!M17)</f>
        <v>1.7566905874670904</v>
      </c>
      <c r="I18" s="30">
        <f>IF(OR($A18="",$B18=""),"",'OddsRatio_working_2-way'!N17)</f>
        <v>2.3215441245904116</v>
      </c>
      <c r="J18" s="30">
        <f>IF('Log_working_2-way'!$D17="","",A18^('Log_working_2-way'!$D17))</f>
        <v>1.7537492606317167</v>
      </c>
      <c r="K18" s="32">
        <f>IF('Log_working_2-way'!$D17="","",B18^('Log_working_2-way'!$D17))</f>
        <v>2.3267011355498624</v>
      </c>
      <c r="L18" s="37">
        <f t="shared" si="9"/>
        <v>0.56708860759493673</v>
      </c>
      <c r="M18" s="37">
        <f t="shared" si="10"/>
        <v>0.43291139240506332</v>
      </c>
      <c r="N18" s="38">
        <v>114</v>
      </c>
      <c r="O18" s="38">
        <f t="shared" si="11"/>
        <v>47.333333333333329</v>
      </c>
      <c r="P18" s="38">
        <f t="shared" si="12"/>
        <v>63.107142857142861</v>
      </c>
      <c r="Q18" s="38">
        <f t="shared" si="13"/>
        <v>50.892857142857139</v>
      </c>
      <c r="R18" s="38">
        <f t="shared" si="14"/>
        <v>66.666666666666657</v>
      </c>
      <c r="S18" s="39">
        <f t="shared" si="15"/>
        <v>-3.5595238095238102</v>
      </c>
      <c r="T18" s="39">
        <f t="shared" si="16"/>
        <v>-3.559523809523796</v>
      </c>
      <c r="U18" t="s">
        <v>100</v>
      </c>
      <c r="V18" t="s">
        <v>99</v>
      </c>
      <c r="W18" t="s">
        <v>145</v>
      </c>
      <c r="X18" t="s">
        <v>191</v>
      </c>
      <c r="Y18" s="41"/>
    </row>
    <row r="19" spans="1:25" ht="15" x14ac:dyDescent="0.25">
      <c r="A19">
        <v>2.2599999999999998</v>
      </c>
      <c r="B19">
        <v>1.7</v>
      </c>
      <c r="C19" s="29">
        <f t="shared" si="0"/>
        <v>3.0713170223841679E-2</v>
      </c>
      <c r="D19" s="30">
        <f>IF(OR($A19="",$B19=""),"",A19*'MPTO_working_2-way'!$G18)</f>
        <v>2.3294117647058821</v>
      </c>
      <c r="E19" s="32">
        <f>IF(OR($A19="",$B19=""),"",B19*'MPTO_working_2-way'!$G18)</f>
        <v>1.7522123893805308</v>
      </c>
      <c r="F19" s="30">
        <f>IF(OR($A19="",$B19=""),"",'MPTO_working_2-way'!D18)</f>
        <v>2.3412553321145642</v>
      </c>
      <c r="G19" s="32">
        <f>IF(OR($A19="",$B19=""),"",'MPTO_working_2-way'!E18)</f>
        <v>1.7455701953657428</v>
      </c>
      <c r="H19" s="30">
        <f>IF(OR($A19="",$B19=""),"",'OddsRatio_working_2-way'!M18)</f>
        <v>2.3416407864998732</v>
      </c>
      <c r="I19" s="30">
        <f>IF(OR($A19="",$B19=""),"",'OddsRatio_working_2-way'!N18)</f>
        <v>1.7453559924999296</v>
      </c>
      <c r="J19" s="30">
        <f>IF('Log_working_2-way'!$D18="","",A19^('Log_working_2-way'!$D18))</f>
        <v>2.3470801072340981</v>
      </c>
      <c r="K19" s="32">
        <f>IF('Log_working_2-way'!$D18="","",B19^('Log_working_2-way'!$D18))</f>
        <v>1.7423463494336857</v>
      </c>
      <c r="L19" s="37">
        <f t="shared" si="9"/>
        <v>0.42929292929292934</v>
      </c>
      <c r="M19" s="37">
        <f t="shared" si="10"/>
        <v>0.57070707070707072</v>
      </c>
      <c r="N19" s="38">
        <v>115</v>
      </c>
      <c r="O19" s="38">
        <f t="shared" si="11"/>
        <v>64.115044247787608</v>
      </c>
      <c r="P19" s="38">
        <f t="shared" si="12"/>
        <v>47.352941176470587</v>
      </c>
      <c r="Q19" s="38">
        <f t="shared" si="13"/>
        <v>67.64705882352942</v>
      </c>
      <c r="R19" s="38">
        <f t="shared" si="14"/>
        <v>50.884955752212392</v>
      </c>
      <c r="S19" s="39">
        <f t="shared" si="15"/>
        <v>-3.5320145757418118</v>
      </c>
      <c r="T19" s="39">
        <f t="shared" si="16"/>
        <v>-3.5320145757418047</v>
      </c>
      <c r="U19" t="s">
        <v>102</v>
      </c>
      <c r="V19" t="s">
        <v>101</v>
      </c>
      <c r="W19" t="s">
        <v>145</v>
      </c>
      <c r="X19" t="s">
        <v>191</v>
      </c>
      <c r="Y19" s="41"/>
    </row>
    <row r="20" spans="1:25" ht="15" x14ac:dyDescent="0.25">
      <c r="A20">
        <v>2.0099999999999998</v>
      </c>
      <c r="B20">
        <v>1.88</v>
      </c>
      <c r="C20" s="29">
        <f t="shared" si="0"/>
        <v>2.9427331427966497E-2</v>
      </c>
      <c r="D20" s="30">
        <f>IF(OR($A20="",$B20=""),"",A20*'MPTO_working_2-way'!$G19)</f>
        <v>2.0691489361702122</v>
      </c>
      <c r="E20" s="32">
        <f>IF(OR($A20="",$B20=""),"",B20*'MPTO_working_2-way'!$G19)</f>
        <v>1.9353233830845769</v>
      </c>
      <c r="F20" s="30">
        <f>IF(OR($A20="",$B20=""),"",'MPTO_working_2-way'!D19)</f>
        <v>2.0712563034422273</v>
      </c>
      <c r="G20" s="32">
        <f>IF(OR($A20="",$B20=""),"",'MPTO_working_2-way'!E19)</f>
        <v>1.9334834220221038</v>
      </c>
      <c r="H20" s="30">
        <f>IF(OR($A20="",$B20=""),"",'OddsRatio_working_2-way'!M19)</f>
        <v>2.0713203408538785</v>
      </c>
      <c r="I20" s="30">
        <f>IF(OR($A20="",$B20=""),"",'OddsRatio_working_2-way'!N19)</f>
        <v>1.9334276237142709</v>
      </c>
      <c r="J20" s="30">
        <f>IF('Log_working_2-way'!$D19="","",A20^('Log_working_2-way'!$D19))</f>
        <v>2.0722780043286777</v>
      </c>
      <c r="K20" s="32">
        <f>IF('Log_working_2-way'!$D19="","",B20^('Log_working_2-way'!$D19))</f>
        <v>1.9325939690668699</v>
      </c>
      <c r="L20" s="37">
        <f t="shared" si="9"/>
        <v>0.48329048843187672</v>
      </c>
      <c r="M20" s="37">
        <f t="shared" si="10"/>
        <v>0.5167095115681235</v>
      </c>
      <c r="N20" s="38">
        <v>116</v>
      </c>
      <c r="O20" s="38">
        <f t="shared" si="11"/>
        <v>58.288557213930339</v>
      </c>
      <c r="P20" s="38">
        <f t="shared" si="12"/>
        <v>54.297872340425521</v>
      </c>
      <c r="Q20" s="38">
        <f t="shared" si="13"/>
        <v>61.702127659574465</v>
      </c>
      <c r="R20" s="38">
        <f t="shared" si="14"/>
        <v>57.711442786069661</v>
      </c>
      <c r="S20" s="39">
        <f t="shared" si="15"/>
        <v>-3.413570445644126</v>
      </c>
      <c r="T20" s="39">
        <f t="shared" si="16"/>
        <v>-3.4135704456441402</v>
      </c>
      <c r="U20" t="s">
        <v>107</v>
      </c>
      <c r="V20" t="s">
        <v>104</v>
      </c>
      <c r="W20" t="s">
        <v>146</v>
      </c>
      <c r="X20" t="s">
        <v>191</v>
      </c>
      <c r="Y20" s="41"/>
    </row>
    <row r="21" spans="1:25" ht="15" x14ac:dyDescent="0.25">
      <c r="A21">
        <v>2</v>
      </c>
      <c r="B21">
        <v>1.88</v>
      </c>
      <c r="C21" s="29">
        <f t="shared" si="0"/>
        <v>3.1914893617021267E-2</v>
      </c>
      <c r="D21" s="30">
        <f>IF(OR($A21="",$B21=""),"",A21*'MPTO_working_2-way'!$G20)</f>
        <v>2.0638297872340425</v>
      </c>
      <c r="E21" s="32">
        <f>IF(OR($A21="",$B21=""),"",B21*'MPTO_working_2-way'!$G20)</f>
        <v>1.94</v>
      </c>
      <c r="F21" s="30">
        <f>IF(OR($A21="",$B21=""),"",'MPTO_working_2-way'!D20)</f>
        <v>2.0659340659340657</v>
      </c>
      <c r="G21" s="32">
        <f>IF(OR($A21="",$B21=""),"",'MPTO_working_2-way'!E20)</f>
        <v>1.9381443298969072</v>
      </c>
      <c r="H21" s="30">
        <f>IF(OR($A21="",$B21=""),"",'OddsRatio_working_2-way'!M20)</f>
        <v>2.0660035817780522</v>
      </c>
      <c r="I21" s="30">
        <f>IF(OR($A21="",$B21=""),"",'OddsRatio_working_2-way'!N20)</f>
        <v>1.9380831519646857</v>
      </c>
      <c r="J21" s="30">
        <f>IF('Log_working_2-way'!$D20="","",A21^('Log_working_2-way'!$D20))</f>
        <v>2.0669618454035223</v>
      </c>
      <c r="K21" s="32">
        <f>IF('Log_working_2-way'!$D20="","",B21^('Log_working_2-way'!$D20))</f>
        <v>1.9372406373367297</v>
      </c>
      <c r="L21" s="37">
        <f t="shared" si="9"/>
        <v>0.4845360824742268</v>
      </c>
      <c r="M21" s="37">
        <f t="shared" si="10"/>
        <v>0.51546391752577325</v>
      </c>
      <c r="N21" s="38">
        <v>117</v>
      </c>
      <c r="O21" s="38">
        <f t="shared" si="11"/>
        <v>58.5</v>
      </c>
      <c r="P21" s="38">
        <f t="shared" si="12"/>
        <v>54.7659574468085</v>
      </c>
      <c r="Q21" s="38">
        <f t="shared" si="13"/>
        <v>62.234042553191486</v>
      </c>
      <c r="R21" s="38">
        <f t="shared" si="14"/>
        <v>58.5</v>
      </c>
      <c r="S21" s="39">
        <f t="shared" si="15"/>
        <v>-3.734042553191486</v>
      </c>
      <c r="T21" s="39">
        <f t="shared" si="16"/>
        <v>-3.7340425531915002</v>
      </c>
      <c r="U21" t="s">
        <v>113</v>
      </c>
      <c r="V21" t="s">
        <v>77</v>
      </c>
      <c r="W21" t="s">
        <v>146</v>
      </c>
      <c r="X21" t="s">
        <v>191</v>
      </c>
      <c r="Y21" s="41"/>
    </row>
    <row r="22" spans="1:25" ht="15" x14ac:dyDescent="0.25">
      <c r="A22">
        <v>1.81</v>
      </c>
      <c r="B22">
        <v>2.08</v>
      </c>
      <c r="C22" s="29">
        <f t="shared" si="0"/>
        <v>3.3255418614534626E-2</v>
      </c>
      <c r="D22" s="30">
        <f>IF(OR($A22="",$B22=""),"",A22*'MPTO_working_2-way'!$G21)</f>
        <v>1.8701923076923077</v>
      </c>
      <c r="E22" s="32">
        <f>IF(OR($A22="",$B22=""),"",B22*'MPTO_working_2-way'!$G21)</f>
        <v>2.1491712707182322</v>
      </c>
      <c r="F22" s="30">
        <f>IF(OR($A22="",$B22=""),"",'MPTO_working_2-way'!D21)</f>
        <v>1.8661643699811639</v>
      </c>
      <c r="G22" s="32">
        <f>IF(OR($A22="",$B22=""),"",'MPTO_working_2-way'!E21)</f>
        <v>2.1545152798443401</v>
      </c>
      <c r="H22" s="30">
        <f>IF(OR($A22="",$B22=""),"",'OddsRatio_working_2-way'!M21)</f>
        <v>1.8660254037844384</v>
      </c>
      <c r="I22" s="30">
        <f>IF(OR($A22="",$B22=""),"",'OddsRatio_working_2-way'!N21)</f>
        <v>2.1547005383792519</v>
      </c>
      <c r="J22" s="30">
        <f>IF('Log_working_2-way'!$D21="","",A22^('Log_working_2-way'!$D21))</f>
        <v>1.8641966683390954</v>
      </c>
      <c r="K22" s="32">
        <f>IF('Log_working_2-way'!$D21="","",B22^('Log_working_2-way'!$D21))</f>
        <v>2.1571440120474694</v>
      </c>
      <c r="L22" s="37">
        <f t="shared" si="9"/>
        <v>0.53470437017994854</v>
      </c>
      <c r="M22" s="37">
        <f t="shared" si="10"/>
        <v>0.46529562982005135</v>
      </c>
      <c r="N22" s="38">
        <v>118</v>
      </c>
      <c r="O22" s="38">
        <f t="shared" si="11"/>
        <v>52.806629834254153</v>
      </c>
      <c r="P22" s="38">
        <f t="shared" si="12"/>
        <v>61.269230769230759</v>
      </c>
      <c r="Q22" s="38">
        <f t="shared" si="13"/>
        <v>56.730769230769226</v>
      </c>
      <c r="R22" s="38">
        <f t="shared" si="14"/>
        <v>65.193370165745861</v>
      </c>
      <c r="S22" s="39">
        <f t="shared" si="15"/>
        <v>-3.9241393965150735</v>
      </c>
      <c r="T22" s="39">
        <f t="shared" si="16"/>
        <v>-3.9241393965151019</v>
      </c>
      <c r="U22" t="s">
        <v>111</v>
      </c>
      <c r="V22" t="s">
        <v>112</v>
      </c>
      <c r="W22" t="s">
        <v>146</v>
      </c>
      <c r="X22" t="s">
        <v>191</v>
      </c>
      <c r="Y22" s="41"/>
    </row>
    <row r="23" spans="1:25" ht="15" x14ac:dyDescent="0.25">
      <c r="A23">
        <v>1.83</v>
      </c>
      <c r="B23">
        <v>2.0499999999999998</v>
      </c>
      <c r="C23" s="29">
        <f t="shared" si="0"/>
        <v>3.4252965480474407E-2</v>
      </c>
      <c r="D23" s="30">
        <f>IF(OR($A23="",$B23=""),"",A23*'MPTO_working_2-way'!$G22)</f>
        <v>1.8926829268292682</v>
      </c>
      <c r="E23" s="32">
        <f>IF(OR($A23="",$B23=""),"",B23*'MPTO_working_2-way'!$G22)</f>
        <v>2.1202185792349724</v>
      </c>
      <c r="F23" s="30">
        <f>IF(OR($A23="",$B23=""),"",'MPTO_working_2-way'!D22)</f>
        <v>1.8892106257081707</v>
      </c>
      <c r="G23" s="32">
        <f>IF(OR($A23="",$B23=""),"",'MPTO_working_2-way'!E22)</f>
        <v>2.1245929491717397</v>
      </c>
      <c r="H23" s="30">
        <f>IF(OR($A23="",$B23=""),"",'OddsRatio_working_2-way'!M22)</f>
        <v>1.8890872794479689</v>
      </c>
      <c r="I23" s="30">
        <f>IF(OR($A23="",$B23=""),"",'OddsRatio_working_2-way'!N22)</f>
        <v>2.1247489679763456</v>
      </c>
      <c r="J23" s="30">
        <f>IF('Log_working_2-way'!$D22="","",A23^('Log_working_2-way'!$D22))</f>
        <v>1.8875091450726849</v>
      </c>
      <c r="K23" s="32">
        <f>IF('Log_working_2-way'!$D22="","",B23^('Log_working_2-way'!$D22))</f>
        <v>2.1267489530128172</v>
      </c>
      <c r="L23" s="37">
        <f t="shared" si="9"/>
        <v>0.52835051546391754</v>
      </c>
      <c r="M23" s="37">
        <f t="shared" si="10"/>
        <v>0.47164948453608252</v>
      </c>
      <c r="N23" s="38">
        <v>119</v>
      </c>
      <c r="O23" s="38">
        <f t="shared" si="11"/>
        <v>53.972677595628411</v>
      </c>
      <c r="P23" s="38">
        <f t="shared" si="12"/>
        <v>60.951219512195124</v>
      </c>
      <c r="Q23" s="38">
        <f t="shared" si="13"/>
        <v>58.048780487804883</v>
      </c>
      <c r="R23" s="38">
        <f t="shared" si="14"/>
        <v>65.027322404371574</v>
      </c>
      <c r="S23" s="39">
        <f t="shared" si="15"/>
        <v>-4.0761028921764719</v>
      </c>
      <c r="T23" s="39">
        <f t="shared" si="16"/>
        <v>-4.0761028921764506</v>
      </c>
      <c r="U23" t="s">
        <v>78</v>
      </c>
      <c r="V23" t="s">
        <v>108</v>
      </c>
      <c r="W23" t="s">
        <v>146</v>
      </c>
      <c r="X23" t="s">
        <v>191</v>
      </c>
      <c r="Y23" s="41"/>
    </row>
    <row r="24" spans="1:25" ht="15" x14ac:dyDescent="0.25">
      <c r="A24">
        <v>1.79</v>
      </c>
      <c r="B24">
        <v>2.12</v>
      </c>
      <c r="C24" s="29">
        <f t="shared" si="0"/>
        <v>3.0357331084642114E-2</v>
      </c>
      <c r="D24" s="30">
        <f>IF(OR($A24="",$B24=""),"",A24*'MPTO_working_2-way'!$G23)</f>
        <v>1.8443396226415094</v>
      </c>
      <c r="E24" s="32">
        <f>IF(OR($A24="",$B24=""),"",B24*'MPTO_working_2-way'!$G23)</f>
        <v>2.1843575418994412</v>
      </c>
      <c r="F24" s="30">
        <f>IF(OR($A24="",$B24=""),"",'MPTO_working_2-way'!D23)</f>
        <v>1.8399922420480992</v>
      </c>
      <c r="G24" s="32">
        <f>IF(OR($A24="",$B24=""),"",'MPTO_working_2-way'!E23)</f>
        <v>2.1904871854075272</v>
      </c>
      <c r="H24" s="30">
        <f>IF(OR($A24="",$B24=""),"",'OddsRatio_working_2-way'!M23)</f>
        <v>1.8398554297360612</v>
      </c>
      <c r="I24" s="30">
        <f>IF(OR($A24="",$B24=""),"",'OddsRatio_working_2-way'!N23)</f>
        <v>2.1906811155751749</v>
      </c>
      <c r="J24" s="30">
        <f>IF('Log_working_2-way'!$D23="","",A24^('Log_working_2-way'!$D23))</f>
        <v>1.8378863083703576</v>
      </c>
      <c r="K24" s="32">
        <f>IF('Log_working_2-way'!$D23="","",B24^('Log_working_2-way'!$D23))</f>
        <v>2.1934793420182777</v>
      </c>
      <c r="L24" s="37">
        <f t="shared" si="9"/>
        <v>0.5421994884910486</v>
      </c>
      <c r="M24" s="37">
        <f t="shared" si="10"/>
        <v>0.45780051150895146</v>
      </c>
      <c r="N24" s="38">
        <v>120</v>
      </c>
      <c r="O24" s="38">
        <f t="shared" si="11"/>
        <v>52.960893854748605</v>
      </c>
      <c r="P24" s="38">
        <f t="shared" si="12"/>
        <v>63.396226415094333</v>
      </c>
      <c r="Q24" s="38">
        <f t="shared" si="13"/>
        <v>56.603773584905653</v>
      </c>
      <c r="R24" s="38">
        <f t="shared" si="14"/>
        <v>67.039106145251395</v>
      </c>
      <c r="S24" s="39">
        <f t="shared" si="15"/>
        <v>-3.6428797301570484</v>
      </c>
      <c r="T24" s="39">
        <f t="shared" si="16"/>
        <v>-3.6428797301570626</v>
      </c>
      <c r="U24" t="s">
        <v>169</v>
      </c>
      <c r="V24" t="s">
        <v>170</v>
      </c>
      <c r="W24" t="s">
        <v>195</v>
      </c>
      <c r="X24" t="s">
        <v>192</v>
      </c>
      <c r="Y24" s="41"/>
    </row>
    <row r="25" spans="1:25" ht="15" x14ac:dyDescent="0.25">
      <c r="A25">
        <v>1.98</v>
      </c>
      <c r="B25">
        <v>1.93</v>
      </c>
      <c r="C25" s="29">
        <f t="shared" si="0"/>
        <v>2.3185220076411994E-2</v>
      </c>
      <c r="D25" s="30">
        <f>IF(OR($A25="",$B25=""),"",A25*'MPTO_working_2-way'!$G24)</f>
        <v>2.0259067357512959</v>
      </c>
      <c r="E25" s="32">
        <f>IF(OR($A25="",$B25=""),"",B25*'MPTO_working_2-way'!$G24)</f>
        <v>1.9747474747474751</v>
      </c>
      <c r="F25" s="30">
        <f>IF(OR($A25="",$B25=""),"",'MPTO_working_2-way'!D24)</f>
        <v>2.0265153523890338</v>
      </c>
      <c r="G25" s="32">
        <f>IF(OR($A25="",$B25=""),"",'MPTO_working_2-way'!E24)</f>
        <v>1.974169551066798</v>
      </c>
      <c r="H25" s="30">
        <f>IF(OR($A25="",$B25=""),"",'OddsRatio_working_2-way'!M24)</f>
        <v>2.0265298051494733</v>
      </c>
      <c r="I25" s="30">
        <f>IF(OR($A25="",$B25=""),"",'OddsRatio_working_2-way'!N24)</f>
        <v>1.9741558354989901</v>
      </c>
      <c r="J25" s="30">
        <f>IF('Log_working_2-way'!$D24="","",A25^('Log_working_2-way'!$D24))</f>
        <v>2.0268045830085555</v>
      </c>
      <c r="K25" s="32">
        <f>IF('Log_working_2-way'!$D24="","",B25^('Log_working_2-way'!$D24))</f>
        <v>1.9738951466986834</v>
      </c>
      <c r="L25" s="37">
        <f t="shared" si="9"/>
        <v>0.49360613810741677</v>
      </c>
      <c r="M25" s="37">
        <f t="shared" si="10"/>
        <v>0.50639386189258306</v>
      </c>
      <c r="N25" s="38">
        <v>121</v>
      </c>
      <c r="O25" s="38">
        <f t="shared" si="11"/>
        <v>59.888888888888886</v>
      </c>
      <c r="P25" s="38">
        <f t="shared" si="12"/>
        <v>58.30569948186529</v>
      </c>
      <c r="Q25" s="38">
        <f t="shared" si="13"/>
        <v>62.694300518134725</v>
      </c>
      <c r="R25" s="38">
        <f t="shared" si="14"/>
        <v>61.111111111111114</v>
      </c>
      <c r="S25" s="39">
        <f t="shared" si="15"/>
        <v>-2.8054116292458389</v>
      </c>
      <c r="T25" s="39">
        <f t="shared" si="16"/>
        <v>-2.8054116292458247</v>
      </c>
      <c r="U25" t="s">
        <v>171</v>
      </c>
      <c r="V25" t="s">
        <v>172</v>
      </c>
      <c r="W25" t="s">
        <v>195</v>
      </c>
      <c r="X25" t="s">
        <v>192</v>
      </c>
      <c r="Y25" s="41"/>
    </row>
    <row r="26" spans="1:25" ht="15" x14ac:dyDescent="0.25">
      <c r="A26">
        <v>1.59</v>
      </c>
      <c r="B26">
        <v>2.5099999999999998</v>
      </c>
      <c r="C26" s="29">
        <f t="shared" si="0"/>
        <v>2.7337192112054876E-2</v>
      </c>
      <c r="D26" s="30">
        <f>IF(OR($A26="",$B26=""),"",A26*'MPTO_working_2-way'!$G25)</f>
        <v>1.6334661354581674</v>
      </c>
      <c r="E26" s="32">
        <f>IF(OR($A26="",$B26=""),"",B26*'MPTO_working_2-way'!$G25)</f>
        <v>2.5786163522012577</v>
      </c>
      <c r="F26" s="30">
        <f>IF(OR($A26="",$B26=""),"",'MPTO_working_2-way'!D25)</f>
        <v>1.6253232605021484</v>
      </c>
      <c r="G26" s="32">
        <f>IF(OR($A26="",$B26=""),"",'MPTO_working_2-way'!E25)</f>
        <v>2.5991728809143897</v>
      </c>
      <c r="H26" s="30">
        <f>IF(OR($A26="",$B26=""),"",'OddsRatio_working_2-way'!M25)</f>
        <v>1.6250827759754636</v>
      </c>
      <c r="I26" s="30">
        <f>IF(OR($A26="",$B26=""),"",'OddsRatio_working_2-way'!N25)</f>
        <v>2.5997881215643228</v>
      </c>
      <c r="J26" s="30">
        <f>IF('Log_working_2-way'!$D25="","",A26^('Log_working_2-way'!$D25))</f>
        <v>1.621390343039387</v>
      </c>
      <c r="K26" s="32">
        <f>IF('Log_working_2-way'!$D25="","",B26^('Log_working_2-way'!$D25))</f>
        <v>2.6092944011789947</v>
      </c>
      <c r="L26" s="37">
        <f t="shared" si="9"/>
        <v>0.6121951219512195</v>
      </c>
      <c r="M26" s="37">
        <f t="shared" si="10"/>
        <v>0.3878048780487805</v>
      </c>
      <c r="N26" s="38">
        <v>122</v>
      </c>
      <c r="O26" s="38">
        <f t="shared" si="11"/>
        <v>45.270440251572339</v>
      </c>
      <c r="P26" s="38">
        <f t="shared" si="12"/>
        <v>73.394422310756966</v>
      </c>
      <c r="Q26" s="38">
        <f t="shared" si="13"/>
        <v>48.605577689243034</v>
      </c>
      <c r="R26" s="38">
        <f t="shared" si="14"/>
        <v>76.729559748427675</v>
      </c>
      <c r="S26" s="39">
        <f t="shared" si="15"/>
        <v>-3.3351374376706957</v>
      </c>
      <c r="T26" s="39">
        <f t="shared" si="16"/>
        <v>-3.3351374376707099</v>
      </c>
      <c r="U26" t="s">
        <v>173</v>
      </c>
      <c r="V26" t="s">
        <v>174</v>
      </c>
      <c r="W26" t="s">
        <v>195</v>
      </c>
      <c r="X26" t="s">
        <v>192</v>
      </c>
      <c r="Y26" s="41"/>
    </row>
    <row r="27" spans="1:25" ht="15" x14ac:dyDescent="0.25">
      <c r="A27">
        <v>1.49</v>
      </c>
      <c r="B27">
        <v>2.77</v>
      </c>
      <c r="C27" s="29">
        <f t="shared" si="0"/>
        <v>3.2151769922225348E-2</v>
      </c>
      <c r="D27" s="30">
        <f>IF(OR($A27="",$B27=""),"",A27*'MPTO_working_2-way'!$G26)</f>
        <v>1.5379061371841158</v>
      </c>
      <c r="E27" s="32">
        <f>IF(OR($A27="",$B27=""),"",B27*'MPTO_working_2-way'!$G26)</f>
        <v>2.8590604026845643</v>
      </c>
      <c r="F27" s="30">
        <f>IF(OR($A27="",$B27=""),"",'MPTO_working_2-way'!D26)</f>
        <v>1.5265659386385075</v>
      </c>
      <c r="G27" s="32">
        <f>IF(OR($A27="",$B27=""),"",'MPTO_working_2-way'!E26)</f>
        <v>2.8990973905103088</v>
      </c>
      <c r="H27" s="30">
        <f>IF(OR($A27="",$B27=""),"",'OddsRatio_working_2-way'!M26)</f>
        <v>1.5261522196019803</v>
      </c>
      <c r="I27" s="30">
        <f>IF(OR($A27="",$B27=""),"",'OddsRatio_working_2-way'!N26)</f>
        <v>2.9005906708071532</v>
      </c>
      <c r="J27" s="30">
        <f>IF('Log_working_2-way'!$D26="","",A27^('Log_working_2-way'!$D26))</f>
        <v>1.5209710949322983</v>
      </c>
      <c r="K27" s="32">
        <f>IF('Log_working_2-way'!$D26="","",B27^('Log_working_2-way'!$D26))</f>
        <v>2.9194922899317728</v>
      </c>
      <c r="L27" s="37">
        <f t="shared" si="9"/>
        <v>0.6502347417840374</v>
      </c>
      <c r="M27" s="37">
        <f t="shared" si="10"/>
        <v>0.34976525821596238</v>
      </c>
      <c r="N27" s="38">
        <v>123</v>
      </c>
      <c r="O27" s="38">
        <f t="shared" si="11"/>
        <v>40.449664429530209</v>
      </c>
      <c r="P27" s="38">
        <f t="shared" si="12"/>
        <v>78.595667870036095</v>
      </c>
      <c r="Q27" s="38">
        <f t="shared" si="13"/>
        <v>44.404332129963905</v>
      </c>
      <c r="R27" s="38">
        <f t="shared" si="14"/>
        <v>82.550335570469798</v>
      </c>
      <c r="S27" s="39">
        <f t="shared" si="15"/>
        <v>-3.9546677004336956</v>
      </c>
      <c r="T27" s="39">
        <f t="shared" si="16"/>
        <v>-3.9546677004337027</v>
      </c>
      <c r="U27" t="s">
        <v>175</v>
      </c>
      <c r="V27" t="s">
        <v>176</v>
      </c>
      <c r="W27" t="s">
        <v>195</v>
      </c>
      <c r="X27" t="s">
        <v>192</v>
      </c>
      <c r="Y27" s="41"/>
    </row>
    <row r="28" spans="1:25" ht="15" x14ac:dyDescent="0.25">
      <c r="A28">
        <v>2.2000000000000002</v>
      </c>
      <c r="B28">
        <v>1.74</v>
      </c>
      <c r="C28" s="29">
        <f t="shared" si="0"/>
        <v>2.925809822361547E-2</v>
      </c>
      <c r="D28" s="30">
        <f>IF(OR($A28="",$B28=""),"",A28*'MPTO_working_2-way'!$G27)</f>
        <v>2.264367816091954</v>
      </c>
      <c r="E28" s="32">
        <f>IF(OR($A28="",$B28=""),"",B28*'MPTO_working_2-way'!$G27)</f>
        <v>1.790909090909091</v>
      </c>
      <c r="F28" s="30">
        <f>IF(OR($A28="",$B28=""),"",'MPTO_working_2-way'!D27)</f>
        <v>2.2731591448931119</v>
      </c>
      <c r="G28" s="32">
        <f>IF(OR($A28="",$B28=""),"",'MPTO_working_2-way'!E27)</f>
        <v>1.78544776119403</v>
      </c>
      <c r="H28" s="30">
        <f>IF(OR($A28="",$B28=""),"",'OddsRatio_working_2-way'!M27)</f>
        <v>2.2734290799340271</v>
      </c>
      <c r="I28" s="30">
        <f>IF(OR($A28="",$B28=""),"",'OddsRatio_working_2-way'!N27)</f>
        <v>1.7852812659593167</v>
      </c>
      <c r="J28" s="30">
        <f>IF('Log_working_2-way'!$D27="","",A28^('Log_working_2-way'!$D27))</f>
        <v>2.2774497365044657</v>
      </c>
      <c r="K28" s="32">
        <f>IF('Log_working_2-way'!$D27="","",B28^('Log_working_2-way'!$D27))</f>
        <v>1.7828096647750074</v>
      </c>
      <c r="L28" s="37">
        <f t="shared" si="9"/>
        <v>0.44162436548223349</v>
      </c>
      <c r="M28" s="37">
        <f t="shared" si="10"/>
        <v>0.55837563451776651</v>
      </c>
      <c r="N28" s="38">
        <v>124</v>
      </c>
      <c r="O28" s="38">
        <f t="shared" si="11"/>
        <v>67.63636363636364</v>
      </c>
      <c r="P28" s="38">
        <f t="shared" si="12"/>
        <v>52.735632183908038</v>
      </c>
      <c r="Q28" s="38">
        <f t="shared" si="13"/>
        <v>71.264367816091948</v>
      </c>
      <c r="R28" s="38">
        <f t="shared" si="14"/>
        <v>56.36363636363636</v>
      </c>
      <c r="S28" s="39">
        <f t="shared" si="15"/>
        <v>-3.6280041797283076</v>
      </c>
      <c r="T28" s="39">
        <f t="shared" si="16"/>
        <v>-3.6280041797283218</v>
      </c>
      <c r="U28" t="s">
        <v>177</v>
      </c>
      <c r="V28" t="s">
        <v>178</v>
      </c>
      <c r="W28" t="s">
        <v>195</v>
      </c>
      <c r="X28" t="s">
        <v>192</v>
      </c>
      <c r="Y28" s="41"/>
    </row>
    <row r="29" spans="1:25" ht="15" x14ac:dyDescent="0.25">
      <c r="A29">
        <v>1.88</v>
      </c>
      <c r="B29">
        <v>2.02</v>
      </c>
      <c r="C29" s="29">
        <f t="shared" si="0"/>
        <v>2.6964398567516312E-2</v>
      </c>
      <c r="D29" s="30">
        <f>IF(OR($A29="",$B29=""),"",A29*'MPTO_working_2-way'!$G28)</f>
        <v>1.9306930693069306</v>
      </c>
      <c r="E29" s="32">
        <f>IF(OR($A29="",$B29=""),"",B29*'MPTO_working_2-way'!$G28)</f>
        <v>2.0744680851063828</v>
      </c>
      <c r="F29" s="30">
        <f>IF(OR($A29="",$B29=""),"",'MPTO_working_2-way'!D28)</f>
        <v>1.9288906948394962</v>
      </c>
      <c r="G29" s="32">
        <f>IF(OR($A29="",$B29=""),"",'MPTO_working_2-way'!E28)</f>
        <v>2.0765529308836395</v>
      </c>
      <c r="H29" s="30">
        <f>IF(OR($A29="",$B29=""),"",'OddsRatio_working_2-way'!M28)</f>
        <v>1.9288407280256479</v>
      </c>
      <c r="I29" s="30">
        <f>IF(OR($A29="",$B29=""),"",'OddsRatio_working_2-way'!N28)</f>
        <v>2.0766108438479098</v>
      </c>
      <c r="J29" s="30">
        <f>IF('Log_working_2-way'!$D28="","",A29^('Log_working_2-way'!$D28))</f>
        <v>1.9280257534933587</v>
      </c>
      <c r="K29" s="32">
        <f>IF('Log_working_2-way'!$D28="","",B29^('Log_working_2-way'!$D28))</f>
        <v>2.0775563029751076</v>
      </c>
      <c r="L29" s="37">
        <f t="shared" si="9"/>
        <v>0.517948717948718</v>
      </c>
      <c r="M29" s="37">
        <f t="shared" si="10"/>
        <v>0.48205128205128212</v>
      </c>
      <c r="N29" s="38">
        <v>125</v>
      </c>
      <c r="O29" s="38">
        <f t="shared" si="11"/>
        <v>58.51063829787234</v>
      </c>
      <c r="P29" s="38">
        <f t="shared" si="12"/>
        <v>63.118811881188115</v>
      </c>
      <c r="Q29" s="38">
        <f t="shared" si="13"/>
        <v>61.881188118811878</v>
      </c>
      <c r="R29" s="38">
        <f t="shared" si="14"/>
        <v>66.489361702127653</v>
      </c>
      <c r="S29" s="39">
        <f t="shared" si="15"/>
        <v>-3.3705498209395373</v>
      </c>
      <c r="T29" s="39">
        <f t="shared" si="16"/>
        <v>-3.3705498209395373</v>
      </c>
      <c r="U29" t="s">
        <v>179</v>
      </c>
      <c r="V29" t="s">
        <v>180</v>
      </c>
      <c r="W29" t="s">
        <v>195</v>
      </c>
      <c r="X29" t="s">
        <v>192</v>
      </c>
      <c r="Y29" s="41"/>
    </row>
    <row r="30" spans="1:25" s="50" customFormat="1" ht="15" x14ac:dyDescent="0.25">
      <c r="A30">
        <v>2</v>
      </c>
      <c r="B30">
        <v>1.91</v>
      </c>
      <c r="C30" s="29">
        <f t="shared" si="0"/>
        <v>2.3560209424083656E-2</v>
      </c>
      <c r="D30" s="30">
        <f>IF(OR($A30="",$B30=""),"",A30*'MPTO_working_2-way'!$G29)</f>
        <v>2.0471204188481673</v>
      </c>
      <c r="E30" s="32">
        <f>IF(OR($A30="",$B30=""),"",B30*'MPTO_working_2-way'!$G29)</f>
        <v>1.9549999999999996</v>
      </c>
      <c r="F30" s="30">
        <f>IF(OR($A30="",$B30=""),"",'MPTO_working_2-way'!D29)</f>
        <v>2.0482573726541551</v>
      </c>
      <c r="G30" s="32">
        <f>IF(OR($A30="",$B30=""),"",'MPTO_working_2-way'!E29)</f>
        <v>1.9539641943734012</v>
      </c>
      <c r="H30" s="30">
        <f>IF(OR($A30="",$B30=""),"",'OddsRatio_working_2-way'!M29)</f>
        <v>2.0482848367219182</v>
      </c>
      <c r="I30" s="30">
        <f>IF(OR($A30="",$B30=""),"",'OddsRatio_working_2-way'!N29)</f>
        <v>1.9539392014169454</v>
      </c>
      <c r="J30" s="30">
        <f>IF('Log_working_2-way'!$D29="","",A30^('Log_working_2-way'!$D29))</f>
        <v>2.0487985391091357</v>
      </c>
      <c r="K30" s="32">
        <f>IF('Log_working_2-way'!$D29="","",B30^('Log_working_2-way'!$D29))</f>
        <v>1.95347196121136</v>
      </c>
      <c r="L30" s="37">
        <f t="shared" si="9"/>
        <v>0.48849104859335046</v>
      </c>
      <c r="M30" s="37">
        <f t="shared" si="10"/>
        <v>0.51150895140664976</v>
      </c>
      <c r="N30" s="38">
        <v>126</v>
      </c>
      <c r="O30" s="38">
        <f t="shared" si="11"/>
        <v>63</v>
      </c>
      <c r="P30" s="38">
        <f t="shared" si="12"/>
        <v>60.031413612565444</v>
      </c>
      <c r="Q30" s="38">
        <f t="shared" si="13"/>
        <v>65.968586387434556</v>
      </c>
      <c r="R30" s="38">
        <f t="shared" si="14"/>
        <v>63</v>
      </c>
      <c r="S30" s="39">
        <f t="shared" si="15"/>
        <v>-2.9685863874345557</v>
      </c>
      <c r="T30" s="39">
        <f t="shared" si="16"/>
        <v>-2.9685863874345557</v>
      </c>
      <c r="U30" t="s">
        <v>181</v>
      </c>
      <c r="V30" t="s">
        <v>182</v>
      </c>
      <c r="W30" t="s">
        <v>195</v>
      </c>
      <c r="X30" t="s">
        <v>192</v>
      </c>
      <c r="Y30" s="53"/>
    </row>
    <row r="31" spans="1:25" ht="15" x14ac:dyDescent="0.25">
      <c r="A31">
        <v>1.89</v>
      </c>
      <c r="B31">
        <v>2.02</v>
      </c>
      <c r="C31" s="29">
        <f t="shared" si="0"/>
        <v>2.4150034051024338E-2</v>
      </c>
      <c r="D31" s="30">
        <f>IF(OR($A31="",$B31=""),"",A31*'MPTO_working_2-way'!$G30)</f>
        <v>1.9356435643564358</v>
      </c>
      <c r="E31" s="32">
        <f>IF(OR($A31="",$B31=""),"",B31*'MPTO_working_2-way'!$G30)</f>
        <v>2.0687830687830693</v>
      </c>
      <c r="F31" s="30">
        <f>IF(OR($A31="",$B31=""),"",'MPTO_working_2-way'!D30)</f>
        <v>1.9341405339682862</v>
      </c>
      <c r="G31" s="32">
        <f>IF(OR($A31="",$B31=""),"",'MPTO_working_2-way'!E30)</f>
        <v>2.0705027387602368</v>
      </c>
      <c r="H31" s="30">
        <f>IF(OR($A31="",$B31=""),"",'OddsRatio_working_2-way'!M30)</f>
        <v>1.9341033238394147</v>
      </c>
      <c r="I31" s="30">
        <f>IF(OR($A31="",$B31=""),"",'OddsRatio_working_2-way'!N30)</f>
        <v>2.0705453823777571</v>
      </c>
      <c r="J31" s="30">
        <f>IF('Log_working_2-way'!$D30="","",A31^('Log_working_2-way'!$D30))</f>
        <v>1.9334251710029571</v>
      </c>
      <c r="K31" s="32">
        <f>IF('Log_working_2-way'!$D30="","",B31^('Log_working_2-way'!$D30))</f>
        <v>2.0713231559049405</v>
      </c>
      <c r="L31" s="37">
        <f t="shared" si="9"/>
        <v>0.51662404092071612</v>
      </c>
      <c r="M31" s="37">
        <f t="shared" si="10"/>
        <v>0.48337595907928377</v>
      </c>
      <c r="N31" s="38">
        <v>127</v>
      </c>
      <c r="O31" s="38">
        <f t="shared" si="11"/>
        <v>59.804232804232811</v>
      </c>
      <c r="P31" s="38">
        <f t="shared" si="12"/>
        <v>64.128712871287135</v>
      </c>
      <c r="Q31" s="38">
        <f t="shared" si="13"/>
        <v>62.871287128712872</v>
      </c>
      <c r="R31" s="38">
        <f t="shared" si="14"/>
        <v>67.195767195767203</v>
      </c>
      <c r="S31" s="39">
        <f t="shared" si="15"/>
        <v>-3.0670543244800612</v>
      </c>
      <c r="T31" s="39">
        <f t="shared" si="16"/>
        <v>-3.0670543244800683</v>
      </c>
      <c r="U31" t="s">
        <v>183</v>
      </c>
      <c r="V31" t="s">
        <v>184</v>
      </c>
      <c r="W31" t="s">
        <v>195</v>
      </c>
      <c r="X31" t="s">
        <v>192</v>
      </c>
      <c r="Y31" s="41"/>
    </row>
    <row r="32" spans="1:25" ht="15" x14ac:dyDescent="0.25">
      <c r="A32">
        <v>2.04</v>
      </c>
      <c r="B32">
        <v>1.87</v>
      </c>
      <c r="C32" s="29">
        <f t="shared" si="0"/>
        <v>2.4955436720142554E-2</v>
      </c>
      <c r="D32" s="30">
        <f>IF(OR($A32="",$B32=""),"",A32*'MPTO_working_2-way'!$G31)</f>
        <v>2.0909090909090908</v>
      </c>
      <c r="E32" s="32">
        <f>IF(OR($A32="",$B32=""),"",B32*'MPTO_working_2-way'!$G31)</f>
        <v>1.9166666666666667</v>
      </c>
      <c r="F32" s="30">
        <f>IF(OR($A32="",$B32=""),"",'MPTO_working_2-way'!D31)</f>
        <v>2.0932835820895521</v>
      </c>
      <c r="G32" s="32">
        <f>IF(OR($A32="",$B32=""),"",'MPTO_working_2-way'!E31)</f>
        <v>1.9146757679180888</v>
      </c>
      <c r="H32" s="30">
        <f>IF(OR($A32="",$B32=""),"",'OddsRatio_working_2-way'!M31)</f>
        <v>2.0933445471810685</v>
      </c>
      <c r="I32" s="30">
        <f>IF(OR($A32="",$B32=""),"",'OddsRatio_working_2-way'!N31)</f>
        <v>1.9146247654303168</v>
      </c>
      <c r="J32" s="30">
        <f>IF('Log_working_2-way'!$D31="","",A32^('Log_working_2-way'!$D31))</f>
        <v>2.0944198529941209</v>
      </c>
      <c r="K32" s="32">
        <f>IF('Log_working_2-way'!$D31="","",B32^('Log_working_2-way'!$D31))</f>
        <v>1.9137261145840778</v>
      </c>
      <c r="L32" s="37">
        <f t="shared" si="9"/>
        <v>0.47826086956521741</v>
      </c>
      <c r="M32" s="37">
        <f t="shared" si="10"/>
        <v>0.52173913043478259</v>
      </c>
      <c r="N32" s="38">
        <v>128</v>
      </c>
      <c r="O32" s="38">
        <f t="shared" si="11"/>
        <v>65.254901960784309</v>
      </c>
      <c r="P32" s="38">
        <f t="shared" si="12"/>
        <v>59.55080213903743</v>
      </c>
      <c r="Q32" s="38">
        <f t="shared" si="13"/>
        <v>68.449197860962556</v>
      </c>
      <c r="R32" s="38">
        <f t="shared" si="14"/>
        <v>62.745098039215684</v>
      </c>
      <c r="S32" s="39">
        <f t="shared" si="15"/>
        <v>-3.1942959001782469</v>
      </c>
      <c r="T32" s="39">
        <f t="shared" si="16"/>
        <v>-3.194295900178254</v>
      </c>
      <c r="U32" t="s">
        <v>185</v>
      </c>
      <c r="V32" t="s">
        <v>186</v>
      </c>
      <c r="W32" t="s">
        <v>195</v>
      </c>
      <c r="X32" t="s">
        <v>192</v>
      </c>
      <c r="Y32" s="41"/>
    </row>
    <row r="33" spans="1:25" ht="15" x14ac:dyDescent="0.25">
      <c r="A33">
        <v>1.93</v>
      </c>
      <c r="B33">
        <v>1.98</v>
      </c>
      <c r="C33" s="29">
        <f t="shared" si="0"/>
        <v>2.3185220076411994E-2</v>
      </c>
      <c r="D33" s="30">
        <f>IF(OR($A33="",$B33=""),"",A33*'MPTO_working_2-way'!$G32)</f>
        <v>1.9747474747474751</v>
      </c>
      <c r="E33" s="32">
        <f>IF(OR($A33="",$B33=""),"",B33*'MPTO_working_2-way'!$G32)</f>
        <v>2.0259067357512959</v>
      </c>
      <c r="F33" s="30">
        <f>IF(OR($A33="",$B33=""),"",'MPTO_working_2-way'!D32)</f>
        <v>1.974169551066798</v>
      </c>
      <c r="G33" s="32">
        <f>IF(OR($A33="",$B33=""),"",'MPTO_working_2-way'!E32)</f>
        <v>2.0265153523890338</v>
      </c>
      <c r="H33" s="30">
        <f>IF(OR($A33="",$B33=""),"",'OddsRatio_working_2-way'!M32)</f>
        <v>1.9741558354989901</v>
      </c>
      <c r="I33" s="30">
        <f>IF(OR($A33="",$B33=""),"",'OddsRatio_working_2-way'!N32)</f>
        <v>2.0265298051494733</v>
      </c>
      <c r="J33" s="30">
        <f>IF('Log_working_2-way'!$D32="","",A33^('Log_working_2-way'!$D32))</f>
        <v>1.9738951466986834</v>
      </c>
      <c r="K33" s="32">
        <f>IF('Log_working_2-way'!$D32="","",B33^('Log_working_2-way'!$D32))</f>
        <v>2.0268045830085555</v>
      </c>
      <c r="L33" s="37">
        <f t="shared" si="9"/>
        <v>0.50639386189258306</v>
      </c>
      <c r="M33" s="37">
        <f t="shared" si="10"/>
        <v>0.49360613810741677</v>
      </c>
      <c r="N33" s="38">
        <v>129</v>
      </c>
      <c r="O33" s="38">
        <f t="shared" si="11"/>
        <v>62.160621761658035</v>
      </c>
      <c r="P33" s="38">
        <f t="shared" si="12"/>
        <v>63.848484848484844</v>
      </c>
      <c r="Q33" s="38">
        <f t="shared" si="13"/>
        <v>65.151515151515156</v>
      </c>
      <c r="R33" s="38">
        <f t="shared" si="14"/>
        <v>66.839378238341979</v>
      </c>
      <c r="S33" s="39">
        <f t="shared" si="15"/>
        <v>-2.9908933898571206</v>
      </c>
      <c r="T33" s="39">
        <f t="shared" si="16"/>
        <v>-2.9908933898571348</v>
      </c>
      <c r="U33" t="s">
        <v>187</v>
      </c>
      <c r="V33" t="s">
        <v>188</v>
      </c>
      <c r="W33" t="s">
        <v>195</v>
      </c>
      <c r="X33" t="s">
        <v>192</v>
      </c>
      <c r="Y33" s="41"/>
    </row>
    <row r="34" spans="1:25" ht="15" x14ac:dyDescent="0.25">
      <c r="A34">
        <v>1.62</v>
      </c>
      <c r="B34">
        <v>2.42</v>
      </c>
      <c r="C34" s="29">
        <f t="shared" si="0"/>
        <v>3.0507091113151752E-2</v>
      </c>
      <c r="D34" s="30">
        <f>IF(OR($A34="",$B34=""),"",A34*'MPTO_working_2-way'!$G33)</f>
        <v>1.669421487603306</v>
      </c>
      <c r="E34" s="32">
        <f>IF(OR($A34="",$B34=""),"",B34*'MPTO_working_2-way'!$G33)</f>
        <v>2.4938271604938271</v>
      </c>
      <c r="F34" s="30">
        <f>IF(OR($A34="",$B34=""),"",'MPTO_working_2-way'!D33)</f>
        <v>1.6610456740954158</v>
      </c>
      <c r="G34" s="32">
        <f>IF(OR($A34="",$B34=""),"",'MPTO_working_2-way'!E33)</f>
        <v>2.5127547750288426</v>
      </c>
      <c r="H34" s="30">
        <f>IF(OR($A34="",$B34=""),"",'OddsRatio_working_2-way'!M33)</f>
        <v>1.6607720622952058</v>
      </c>
      <c r="I34" s="30">
        <f>IF(OR($A34="",$B34=""),"",'OddsRatio_working_2-way'!N33)</f>
        <v>2.5133811749341808</v>
      </c>
      <c r="J34" s="30">
        <f>IF('Log_working_2-way'!$D33="","",A34^('Log_working_2-way'!$D33))</f>
        <v>1.6569717885147401</v>
      </c>
      <c r="K34" s="32">
        <f>IF('Log_working_2-way'!$D33="","",B34^('Log_working_2-way'!$D33))</f>
        <v>2.5221353754941713</v>
      </c>
      <c r="L34" s="37">
        <f t="shared" si="9"/>
        <v>0.59900990099009899</v>
      </c>
      <c r="M34" s="37">
        <f t="shared" si="10"/>
        <v>0.40099009900990101</v>
      </c>
      <c r="N34" s="38">
        <v>130</v>
      </c>
      <c r="O34" s="38">
        <f t="shared" si="11"/>
        <v>49.753086419753096</v>
      </c>
      <c r="P34" s="38">
        <f t="shared" si="12"/>
        <v>76.280991735537185</v>
      </c>
      <c r="Q34" s="38">
        <f t="shared" si="13"/>
        <v>53.719008264462815</v>
      </c>
      <c r="R34" s="38">
        <f t="shared" si="14"/>
        <v>80.246913580246911</v>
      </c>
      <c r="S34" s="39">
        <f t="shared" si="15"/>
        <v>-3.9659218447097189</v>
      </c>
      <c r="T34" s="39">
        <f t="shared" si="16"/>
        <v>-3.965921844709726</v>
      </c>
      <c r="U34" t="s">
        <v>115</v>
      </c>
      <c r="V34" t="s">
        <v>81</v>
      </c>
      <c r="W34" t="s">
        <v>143</v>
      </c>
      <c r="X34" t="s">
        <v>192</v>
      </c>
      <c r="Y34" s="41"/>
    </row>
    <row r="35" spans="1:25" ht="15" x14ac:dyDescent="0.25">
      <c r="A35">
        <v>1.88</v>
      </c>
      <c r="B35">
        <v>2.04</v>
      </c>
      <c r="C35" s="29">
        <f t="shared" si="0"/>
        <v>2.2110972048393851E-2</v>
      </c>
      <c r="D35" s="30">
        <f>IF(OR($A35="",$B35=""),"",A35*'MPTO_working_2-way'!$G34)</f>
        <v>1.9215686274509802</v>
      </c>
      <c r="E35" s="32">
        <f>IF(OR($A35="",$B35=""),"",B35*'MPTO_working_2-way'!$G34)</f>
        <v>2.0851063829787235</v>
      </c>
      <c r="F35" s="30">
        <f>IF(OR($A35="",$B35=""),"",'MPTO_working_2-way'!D34)</f>
        <v>1.9199038846615937</v>
      </c>
      <c r="G35" s="32">
        <f>IF(OR($A35="",$B35=""),"",'MPTO_working_2-way'!E34)</f>
        <v>2.087070091423596</v>
      </c>
      <c r="H35" s="30">
        <f>IF(OR($A35="",$B35=""),"",'OddsRatio_working_2-way'!M34)</f>
        <v>1.9198662110077995</v>
      </c>
      <c r="I35" s="30">
        <f>IF(OR($A35="",$B35=""),"",'OddsRatio_working_2-way'!N34)</f>
        <v>2.0871146130092182</v>
      </c>
      <c r="J35" s="30">
        <f>IF('Log_working_2-way'!$D34="","",A35^('Log_working_2-way'!$D34))</f>
        <v>1.9191164053861676</v>
      </c>
      <c r="K35" s="32">
        <f>IF('Log_working_2-way'!$D34="","",B35^('Log_working_2-way'!$D34))</f>
        <v>2.0880014698245399</v>
      </c>
      <c r="L35" s="37">
        <f t="shared" si="9"/>
        <v>0.52040816326530615</v>
      </c>
      <c r="M35" s="37">
        <f t="shared" si="10"/>
        <v>0.47959183673469385</v>
      </c>
      <c r="N35" s="38">
        <v>131</v>
      </c>
      <c r="O35" s="38">
        <f t="shared" si="11"/>
        <v>61.319148936170194</v>
      </c>
      <c r="P35" s="38">
        <f t="shared" si="12"/>
        <v>66.784313725490193</v>
      </c>
      <c r="Q35" s="38">
        <f t="shared" si="13"/>
        <v>64.215686274509807</v>
      </c>
      <c r="R35" s="38">
        <f t="shared" si="14"/>
        <v>69.680851063829792</v>
      </c>
      <c r="S35" s="39">
        <f t="shared" si="15"/>
        <v>-2.8965373383396127</v>
      </c>
      <c r="T35" s="39">
        <f t="shared" si="16"/>
        <v>-2.8965373383395985</v>
      </c>
      <c r="U35" t="s">
        <v>119</v>
      </c>
      <c r="V35" t="s">
        <v>73</v>
      </c>
      <c r="W35" t="s">
        <v>143</v>
      </c>
      <c r="X35" t="s">
        <v>192</v>
      </c>
      <c r="Y35" s="41"/>
    </row>
    <row r="36" spans="1:25" ht="15" x14ac:dyDescent="0.25">
      <c r="A36">
        <v>1.65</v>
      </c>
      <c r="B36">
        <v>2.36</v>
      </c>
      <c r="C36" s="29">
        <f t="shared" si="0"/>
        <v>2.9789419619928204E-2</v>
      </c>
      <c r="D36" s="30">
        <f>IF(OR($A36="",$B36=""),"",A36*'MPTO_working_2-way'!$G35)</f>
        <v>1.6991525423728815</v>
      </c>
      <c r="E36" s="32">
        <f>IF(OR($A36="",$B36=""),"",B36*'MPTO_working_2-way'!$G35)</f>
        <v>2.4303030303030306</v>
      </c>
      <c r="F36" s="30">
        <f>IF(OR($A36="",$B36=""),"",'MPTO_working_2-way'!D35)</f>
        <v>1.691572545612511</v>
      </c>
      <c r="G36" s="32">
        <f>IF(OR($A36="",$B36=""),"",'MPTO_working_2-way'!E35)</f>
        <v>2.4459798994974875</v>
      </c>
      <c r="H36" s="30">
        <f>IF(OR($A36="",$B36=""),"",'OddsRatio_working_2-way'!M35)</f>
        <v>1.6913328984437157</v>
      </c>
      <c r="I36" s="30">
        <f>IF(OR($A36="",$B36=""),"",'OddsRatio_working_2-way'!N35)</f>
        <v>2.4464811413591585</v>
      </c>
      <c r="J36" s="30">
        <f>IF('Log_working_2-way'!$D35="","",A36^('Log_working_2-way'!$D35))</f>
        <v>1.6878976211702592</v>
      </c>
      <c r="K36" s="32">
        <f>IF('Log_working_2-way'!$D35="","",B36^('Log_working_2-way'!$D35))</f>
        <v>2.4537046927110477</v>
      </c>
      <c r="L36" s="37">
        <f t="shared" si="9"/>
        <v>0.58852867830423938</v>
      </c>
      <c r="M36" s="37">
        <f t="shared" si="10"/>
        <v>0.41147132169576056</v>
      </c>
      <c r="N36" s="38">
        <v>132</v>
      </c>
      <c r="O36" s="38">
        <f t="shared" si="11"/>
        <v>51.999999999999993</v>
      </c>
      <c r="P36" s="38">
        <f t="shared" si="12"/>
        <v>76.067796610169495</v>
      </c>
      <c r="Q36" s="38">
        <f t="shared" si="13"/>
        <v>55.932203389830512</v>
      </c>
      <c r="R36" s="38">
        <f t="shared" si="14"/>
        <v>80</v>
      </c>
      <c r="S36" s="39">
        <f t="shared" si="15"/>
        <v>-3.9322033898305193</v>
      </c>
      <c r="T36" s="39">
        <f t="shared" si="16"/>
        <v>-3.9322033898305051</v>
      </c>
      <c r="U36" t="s">
        <v>75</v>
      </c>
      <c r="V36" t="s">
        <v>120</v>
      </c>
      <c r="W36" t="s">
        <v>143</v>
      </c>
      <c r="X36" t="s">
        <v>192</v>
      </c>
      <c r="Y36" s="41"/>
    </row>
    <row r="37" spans="1:25" ht="15" x14ac:dyDescent="0.25">
      <c r="A37">
        <v>1.66</v>
      </c>
      <c r="B37">
        <v>2.34</v>
      </c>
      <c r="C37" s="29">
        <f t="shared" si="0"/>
        <v>2.9760065904644417E-2</v>
      </c>
      <c r="D37" s="30">
        <f>IF(OR($A37="",$B37=""),"",A37*'MPTO_working_2-way'!$G36)</f>
        <v>1.7094017094017095</v>
      </c>
      <c r="E37" s="32">
        <f>IF(OR($A37="",$B37=""),"",B37*'MPTO_working_2-way'!$G36)</f>
        <v>2.4096385542168677</v>
      </c>
      <c r="F37" s="30">
        <f>IF(OR($A37="",$B37=""),"",'MPTO_working_2-way'!D36)</f>
        <v>1.7020418894049603</v>
      </c>
      <c r="G37" s="32">
        <f>IF(OR($A37="",$B37=""),"",'MPTO_working_2-way'!E36)</f>
        <v>2.4244164274123086</v>
      </c>
      <c r="H37" s="30">
        <f>IF(OR($A37="",$B37=""),"",'OddsRatio_working_2-way'!M36)</f>
        <v>1.7018100265975373</v>
      </c>
      <c r="I37" s="30">
        <f>IF(OR($A37="",$B37=""),"",'OddsRatio_working_2-way'!N36)</f>
        <v>2.4248870236980302</v>
      </c>
      <c r="J37" s="30">
        <f>IF('Log_working_2-way'!$D36="","",A37^('Log_working_2-way'!$D36))</f>
        <v>1.6984752676475883</v>
      </c>
      <c r="K37" s="32">
        <f>IF('Log_working_2-way'!$D36="","",B37^('Log_working_2-way'!$D36))</f>
        <v>2.4316899199135542</v>
      </c>
      <c r="L37" s="37">
        <f t="shared" si="9"/>
        <v>0.58499999999999996</v>
      </c>
      <c r="M37" s="37">
        <f t="shared" si="10"/>
        <v>0.41499999999999998</v>
      </c>
      <c r="N37" s="38">
        <v>133</v>
      </c>
      <c r="O37" s="38">
        <f t="shared" si="11"/>
        <v>52.879518072289159</v>
      </c>
      <c r="P37" s="38">
        <f t="shared" si="12"/>
        <v>76.162393162393158</v>
      </c>
      <c r="Q37" s="38">
        <f t="shared" si="13"/>
        <v>56.837606837606842</v>
      </c>
      <c r="R37" s="38">
        <f t="shared" si="14"/>
        <v>80.120481927710856</v>
      </c>
      <c r="S37" s="39">
        <f t="shared" si="15"/>
        <v>-3.9580887653176831</v>
      </c>
      <c r="T37" s="39">
        <f t="shared" si="16"/>
        <v>-3.9580887653176973</v>
      </c>
      <c r="U37" t="s">
        <v>80</v>
      </c>
      <c r="V37" t="s">
        <v>118</v>
      </c>
      <c r="W37" t="s">
        <v>143</v>
      </c>
      <c r="X37" t="s">
        <v>192</v>
      </c>
      <c r="Y37" s="41"/>
    </row>
    <row r="38" spans="1:25" ht="15" x14ac:dyDescent="0.25">
      <c r="A38">
        <v>1.71</v>
      </c>
      <c r="B38">
        <v>2.25</v>
      </c>
      <c r="C38" s="29">
        <f t="shared" si="0"/>
        <v>2.9239766081871288E-2</v>
      </c>
      <c r="D38" s="30">
        <f>IF(OR($A38="",$B38=""),"",A38*'MPTO_working_2-way'!$G37)</f>
        <v>1.7599999999999998</v>
      </c>
      <c r="E38" s="32">
        <f>IF(OR($A38="",$B38=""),"",B38*'MPTO_working_2-way'!$G37)</f>
        <v>2.3157894736842106</v>
      </c>
      <c r="F38" s="30">
        <f>IF(OR($A38="",$B38=""),"",'MPTO_working_2-way'!D37)</f>
        <v>1.7538461538461536</v>
      </c>
      <c r="G38" s="32">
        <f>IF(OR($A38="",$B38=""),"",'MPTO_working_2-way'!E37)</f>
        <v>2.3265306122448979</v>
      </c>
      <c r="H38" s="30">
        <f>IF(OR($A38="",$B38=""),"",'OddsRatio_working_2-way'!M37)</f>
        <v>1.753657747256671</v>
      </c>
      <c r="I38" s="30">
        <f>IF(OR($A38="",$B38=""),"",'OddsRatio_working_2-way'!N37)</f>
        <v>2.3268622310856886</v>
      </c>
      <c r="J38" s="30">
        <f>IF('Log_working_2-way'!$D37="","",A38^('Log_working_2-way'!$D37))</f>
        <v>1.7508722508087184</v>
      </c>
      <c r="K38" s="32">
        <f>IF('Log_working_2-way'!$D37="","",B38^('Log_working_2-way'!$D37))</f>
        <v>2.331784466562643</v>
      </c>
      <c r="L38" s="37">
        <f t="shared" si="9"/>
        <v>0.56818181818181823</v>
      </c>
      <c r="M38" s="37">
        <f t="shared" si="10"/>
        <v>0.43181818181818182</v>
      </c>
      <c r="N38" s="38">
        <v>134</v>
      </c>
      <c r="O38" s="38">
        <f t="shared" si="11"/>
        <v>55.637426900584785</v>
      </c>
      <c r="P38" s="38">
        <f t="shared" si="12"/>
        <v>74.444444444444443</v>
      </c>
      <c r="Q38" s="38">
        <f t="shared" si="13"/>
        <v>59.55555555555555</v>
      </c>
      <c r="R38" s="38">
        <f t="shared" si="14"/>
        <v>78.362573099415201</v>
      </c>
      <c r="S38" s="39">
        <f t="shared" si="15"/>
        <v>-3.918128654970765</v>
      </c>
      <c r="T38" s="39">
        <f t="shared" si="16"/>
        <v>-3.9181286549707579</v>
      </c>
      <c r="U38" t="s">
        <v>121</v>
      </c>
      <c r="V38" t="s">
        <v>114</v>
      </c>
      <c r="W38" t="s">
        <v>143</v>
      </c>
      <c r="X38" t="s">
        <v>192</v>
      </c>
      <c r="Y38" s="41"/>
    </row>
    <row r="39" spans="1:25" ht="15" x14ac:dyDescent="0.25">
      <c r="A39">
        <v>1.61</v>
      </c>
      <c r="B39">
        <v>2.46</v>
      </c>
      <c r="C39" s="29">
        <f t="shared" si="0"/>
        <v>2.7622077463010708E-2</v>
      </c>
      <c r="D39" s="30">
        <f>IF(OR($A39="",$B39=""),"",A39*'MPTO_working_2-way'!$G38)</f>
        <v>1.6544715447154474</v>
      </c>
      <c r="E39" s="32">
        <f>IF(OR($A39="",$B39=""),"",B39*'MPTO_working_2-way'!$G38)</f>
        <v>2.5279503105590062</v>
      </c>
      <c r="F39" s="30">
        <f>IF(OR($A39="",$B39=""),"",'MPTO_working_2-way'!D38)</f>
        <v>1.6466137280172954</v>
      </c>
      <c r="G39" s="32">
        <f>IF(OR($A39="",$B39=""),"",'MPTO_working_2-way'!E38)</f>
        <v>2.5465183565871534</v>
      </c>
      <c r="H39" s="30">
        <f>IF(OR($A39="",$B39=""),"",'OddsRatio_working_2-way'!M38)</f>
        <v>1.646380862323509</v>
      </c>
      <c r="I39" s="30">
        <f>IF(OR($A39="",$B39=""),"",'OddsRatio_working_2-way'!N38)</f>
        <v>2.5470755065447905</v>
      </c>
      <c r="J39" s="30">
        <f>IF('Log_working_2-way'!$D38="","",A39^('Log_working_2-way'!$D38))</f>
        <v>1.6428198742239617</v>
      </c>
      <c r="K39" s="32">
        <f>IF('Log_working_2-way'!$D38="","",B39^('Log_working_2-way'!$D38))</f>
        <v>2.5556457416740908</v>
      </c>
      <c r="L39" s="37">
        <f t="shared" si="9"/>
        <v>0.60442260442260431</v>
      </c>
      <c r="M39" s="37">
        <f t="shared" si="10"/>
        <v>0.39557739557739557</v>
      </c>
      <c r="N39" s="38">
        <v>135</v>
      </c>
      <c r="O39" s="38">
        <f t="shared" si="11"/>
        <v>51.149068322981378</v>
      </c>
      <c r="P39" s="38">
        <f t="shared" si="12"/>
        <v>80.121951219512198</v>
      </c>
      <c r="Q39" s="38">
        <f t="shared" si="13"/>
        <v>54.878048780487802</v>
      </c>
      <c r="R39" s="38">
        <f t="shared" si="14"/>
        <v>83.850931677018622</v>
      </c>
      <c r="S39" s="39">
        <f t="shared" si="15"/>
        <v>-3.7289804575064238</v>
      </c>
      <c r="T39" s="39">
        <f t="shared" si="16"/>
        <v>-3.7289804575064238</v>
      </c>
      <c r="U39" t="s">
        <v>117</v>
      </c>
      <c r="V39" t="s">
        <v>122</v>
      </c>
      <c r="W39" t="s">
        <v>143</v>
      </c>
      <c r="X39" t="s">
        <v>192</v>
      </c>
      <c r="Y39" s="41"/>
    </row>
    <row r="40" spans="1:25" ht="15" x14ac:dyDescent="0.25">
      <c r="A40">
        <v>1.48</v>
      </c>
      <c r="B40">
        <v>2.76</v>
      </c>
      <c r="C40" s="29">
        <f t="shared" si="0"/>
        <v>3.7994516255385857E-2</v>
      </c>
      <c r="D40" s="30">
        <f>IF(OR($A40="",$B40=""),"",A40*'MPTO_working_2-way'!$G39)</f>
        <v>1.536231884057971</v>
      </c>
      <c r="E40" s="32">
        <f>IF(OR($A40="",$B40=""),"",B40*'MPTO_working_2-way'!$G39)</f>
        <v>2.8648648648648649</v>
      </c>
      <c r="F40" s="30">
        <f>IF(OR($A40="",$B40=""),"",'MPTO_working_2-way'!D39)</f>
        <v>1.5228153892036982</v>
      </c>
      <c r="G40" s="32">
        <f>IF(OR($A40="",$B40=""),"",'MPTO_working_2-way'!E39)</f>
        <v>2.9127210496292069</v>
      </c>
      <c r="H40" s="30">
        <f>IF(OR($A40="",$B40=""),"",'OddsRatio_working_2-way'!M39)</f>
        <v>1.5222329678670938</v>
      </c>
      <c r="I40" s="30">
        <f>IF(OR($A40="",$B40=""),"",'OddsRatio_working_2-way'!N39)</f>
        <v>2.9148542155126762</v>
      </c>
      <c r="J40" s="30">
        <f>IF('Log_working_2-way'!$D39="","",A40^('Log_working_2-way'!$D39))</f>
        <v>1.5160860050648084</v>
      </c>
      <c r="K40" s="32">
        <f>IF('Log_working_2-way'!$D39="","",B40^('Log_working_2-way'!$D39))</f>
        <v>2.9376615335149099</v>
      </c>
      <c r="L40" s="37">
        <f t="shared" si="9"/>
        <v>0.65094339622641517</v>
      </c>
      <c r="M40" s="37">
        <f t="shared" si="10"/>
        <v>0.34905660377358488</v>
      </c>
      <c r="N40" s="38">
        <v>136</v>
      </c>
      <c r="O40" s="38">
        <f t="shared" si="11"/>
        <v>44.108108108108105</v>
      </c>
      <c r="P40" s="38">
        <f t="shared" si="12"/>
        <v>86.724637681159422</v>
      </c>
      <c r="Q40" s="38">
        <f t="shared" si="13"/>
        <v>49.275362318840585</v>
      </c>
      <c r="R40" s="38">
        <f t="shared" si="14"/>
        <v>91.891891891891888</v>
      </c>
      <c r="S40" s="39">
        <f t="shared" si="15"/>
        <v>-5.1672542107324801</v>
      </c>
      <c r="T40" s="39">
        <f t="shared" si="16"/>
        <v>-5.1672542107324659</v>
      </c>
      <c r="U40" t="s">
        <v>123</v>
      </c>
      <c r="V40" t="s">
        <v>116</v>
      </c>
      <c r="W40" t="s">
        <v>143</v>
      </c>
      <c r="X40" t="s">
        <v>192</v>
      </c>
      <c r="Y40" s="41"/>
    </row>
    <row r="41" spans="1:25" s="50" customFormat="1" ht="15" x14ac:dyDescent="0.25">
      <c r="A41">
        <v>1.66</v>
      </c>
      <c r="B41">
        <v>2.3199999999999998</v>
      </c>
      <c r="C41" s="29">
        <f t="shared" si="0"/>
        <v>3.3444121312837582E-2</v>
      </c>
      <c r="D41" s="30">
        <f>IF(OR($A41="",$B41=""),"",A41*'MPTO_working_2-way'!$G40)</f>
        <v>1.7155172413793103</v>
      </c>
      <c r="E41" s="32">
        <f>IF(OR($A41="",$B41=""),"",B41*'MPTO_working_2-way'!$G40)</f>
        <v>2.3975903614457832</v>
      </c>
      <c r="F41" s="30">
        <f>IF(OR($A41="",$B41=""),"",'MPTO_working_2-way'!D40)</f>
        <v>1.707394928178755</v>
      </c>
      <c r="G41" s="32">
        <f>IF(OR($A41="",$B41=""),"",'MPTO_working_2-way'!E40)</f>
        <v>2.4136375031336175</v>
      </c>
      <c r="H41" s="30">
        <f>IF(OR($A41="",$B41=""),"",'OddsRatio_working_2-way'!M40)</f>
        <v>1.7071067811865479</v>
      </c>
      <c r="I41" s="30">
        <f>IF(OR($A41="",$B41=""),"",'OddsRatio_working_2-way'!N40)</f>
        <v>2.4142135623730954</v>
      </c>
      <c r="J41" s="30">
        <f>IF('Log_working_2-way'!$D40="","",A41^('Log_working_2-way'!$D40))</f>
        <v>1.7034185347793582</v>
      </c>
      <c r="K41" s="32">
        <f>IF('Log_working_2-way'!$D40="","",B41^('Log_working_2-way'!$D40))</f>
        <v>2.4216287324780335</v>
      </c>
      <c r="L41" s="37">
        <f t="shared" si="9"/>
        <v>0.58291457286432158</v>
      </c>
      <c r="M41" s="37">
        <f t="shared" si="10"/>
        <v>0.41708542713567837</v>
      </c>
      <c r="N41" s="38">
        <v>137</v>
      </c>
      <c r="O41" s="38">
        <f t="shared" si="11"/>
        <v>54.46987951807229</v>
      </c>
      <c r="P41" s="38">
        <f t="shared" si="12"/>
        <v>77.948275862068954</v>
      </c>
      <c r="Q41" s="38">
        <f t="shared" si="13"/>
        <v>59.051724137931039</v>
      </c>
      <c r="R41" s="38">
        <f t="shared" si="14"/>
        <v>82.530120481927725</v>
      </c>
      <c r="S41" s="39">
        <f t="shared" si="15"/>
        <v>-4.5818446198587495</v>
      </c>
      <c r="T41" s="39">
        <f t="shared" si="16"/>
        <v>-4.5818446198587708</v>
      </c>
      <c r="U41" t="s">
        <v>125</v>
      </c>
      <c r="V41" t="s">
        <v>126</v>
      </c>
      <c r="W41" t="s">
        <v>147</v>
      </c>
      <c r="X41" t="s">
        <v>192</v>
      </c>
      <c r="Y41" s="53"/>
    </row>
    <row r="42" spans="1:25" ht="15" x14ac:dyDescent="0.25">
      <c r="A42">
        <v>1.95</v>
      </c>
      <c r="B42">
        <v>1.93</v>
      </c>
      <c r="C42" s="29">
        <f t="shared" si="0"/>
        <v>3.0955227846419575E-2</v>
      </c>
      <c r="D42" s="30">
        <f>IF(OR($A42="",$B42=""),"",A42*'MPTO_working_2-way'!$G41)</f>
        <v>2.0103626943005182</v>
      </c>
      <c r="E42" s="32">
        <f>IF(OR($A42="",$B42=""),"",B42*'MPTO_working_2-way'!$G41)</f>
        <v>1.9897435897435898</v>
      </c>
      <c r="F42" s="30">
        <f>IF(OR($A42="",$B42=""),"",'MPTO_working_2-way'!D41)</f>
        <v>2.0106851876586083</v>
      </c>
      <c r="G42" s="32">
        <f>IF(OR($A42="",$B42=""),"",'MPTO_working_2-way'!E41)</f>
        <v>1.9894277785119598</v>
      </c>
      <c r="H42" s="30">
        <f>IF(OR($A42="",$B42=""),"",'OddsRatio_working_2-way'!M41)</f>
        <v>2.0106954914038573</v>
      </c>
      <c r="I42" s="30">
        <f>IF(OR($A42="",$B42=""),"",'OddsRatio_working_2-way'!N41)</f>
        <v>1.9894176915848294</v>
      </c>
      <c r="J42" s="30">
        <f>IF('Log_working_2-way'!$D41="","",A42^('Log_working_2-way'!$D41))</f>
        <v>2.0108420160403986</v>
      </c>
      <c r="K42" s="32">
        <f>IF('Log_working_2-way'!$D41="","",B42^('Log_working_2-way'!$D41))</f>
        <v>1.9892742724695103</v>
      </c>
      <c r="L42" s="37">
        <f t="shared" si="9"/>
        <v>0.49742268041237114</v>
      </c>
      <c r="M42" s="37">
        <f t="shared" si="10"/>
        <v>0.50257731958762886</v>
      </c>
      <c r="N42" s="38">
        <v>138</v>
      </c>
      <c r="O42" s="38">
        <f t="shared" si="11"/>
        <v>67.230769230769226</v>
      </c>
      <c r="P42" s="38">
        <f t="shared" si="12"/>
        <v>66.497409326424872</v>
      </c>
      <c r="Q42" s="38">
        <f t="shared" si="13"/>
        <v>71.502590673575142</v>
      </c>
      <c r="R42" s="38">
        <f t="shared" si="14"/>
        <v>70.769230769230774</v>
      </c>
      <c r="S42" s="39">
        <f t="shared" si="15"/>
        <v>-4.2718214428059156</v>
      </c>
      <c r="T42" s="39">
        <f t="shared" si="16"/>
        <v>-4.2718214428059014</v>
      </c>
      <c r="U42" t="s">
        <v>89</v>
      </c>
      <c r="V42" t="s">
        <v>129</v>
      </c>
      <c r="W42" t="s">
        <v>147</v>
      </c>
      <c r="X42" t="s">
        <v>192</v>
      </c>
      <c r="Y42" s="41"/>
    </row>
    <row r="43" spans="1:25" ht="15" x14ac:dyDescent="0.25">
      <c r="A43">
        <v>1.68</v>
      </c>
      <c r="B43">
        <v>2.29</v>
      </c>
      <c r="C43" s="29">
        <f t="shared" si="0"/>
        <v>3.1919317945518833E-2</v>
      </c>
      <c r="D43" s="30">
        <f>IF(OR($A43="",$B43=""),"",A43*'MPTO_working_2-way'!$G42)</f>
        <v>1.7336244541484715</v>
      </c>
      <c r="E43" s="32">
        <f>IF(OR($A43="",$B43=""),"",B43*'MPTO_working_2-way'!$G42)</f>
        <v>2.3630952380952381</v>
      </c>
      <c r="F43" s="30">
        <f>IF(OR($A43="",$B43=""),"",'MPTO_working_2-way'!D42)</f>
        <v>1.7262855604415328</v>
      </c>
      <c r="G43" s="32">
        <f>IF(OR($A43="",$B43=""),"",'MPTO_working_2-way'!E42)</f>
        <v>2.3768688990485605</v>
      </c>
      <c r="H43" s="30">
        <f>IF(OR($A43="",$B43=""),"",'OddsRatio_working_2-way'!M42)</f>
        <v>1.7260384169902692</v>
      </c>
      <c r="I43" s="30">
        <f>IF(OR($A43="",$B43=""),"",'OddsRatio_working_2-way'!N42)</f>
        <v>2.3773375851727168</v>
      </c>
      <c r="J43" s="30">
        <f>IF('Log_working_2-way'!$D42="","",A43^('Log_working_2-way'!$D42))</f>
        <v>1.7227098761530257</v>
      </c>
      <c r="K43" s="32">
        <f>IF('Log_working_2-way'!$D42="","",B43^('Log_working_2-way'!$D42))</f>
        <v>2.3836811049586637</v>
      </c>
      <c r="L43" s="37">
        <f t="shared" si="9"/>
        <v>0.57682619647355171</v>
      </c>
      <c r="M43" s="37">
        <f t="shared" si="10"/>
        <v>0.42317380352644834</v>
      </c>
      <c r="N43" s="38">
        <v>139</v>
      </c>
      <c r="O43" s="38">
        <f t="shared" si="11"/>
        <v>56.261904761904752</v>
      </c>
      <c r="P43" s="38">
        <f t="shared" si="12"/>
        <v>78.301310043668124</v>
      </c>
      <c r="Q43" s="38">
        <f t="shared" si="13"/>
        <v>60.698689956331883</v>
      </c>
      <c r="R43" s="38">
        <f t="shared" si="14"/>
        <v>82.738095238095241</v>
      </c>
      <c r="S43" s="39">
        <f t="shared" si="15"/>
        <v>-4.4367851944271308</v>
      </c>
      <c r="T43" s="39">
        <f t="shared" si="16"/>
        <v>-4.4367851944271166</v>
      </c>
      <c r="U43" t="s">
        <v>90</v>
      </c>
      <c r="V43" t="s">
        <v>124</v>
      </c>
      <c r="W43" t="s">
        <v>147</v>
      </c>
      <c r="X43" t="s">
        <v>192</v>
      </c>
      <c r="Y43" s="41"/>
    </row>
    <row r="44" spans="1:25" ht="15" x14ac:dyDescent="0.25">
      <c r="A44">
        <v>1.1499999999999999</v>
      </c>
      <c r="B44">
        <v>5.57</v>
      </c>
      <c r="C44" s="29">
        <f t="shared" si="0"/>
        <v>4.9098431035828671E-2</v>
      </c>
      <c r="D44" s="30">
        <f>IF(OR($A44="",$B44=""),"",A44*'MPTO_working_2-way'!$G43)</f>
        <v>1.2064631956912029</v>
      </c>
      <c r="E44" s="32">
        <f>IF(OR($A44="",$B44=""),"",B44*'MPTO_working_2-way'!$G43)</f>
        <v>5.8434782608695661</v>
      </c>
      <c r="F44" s="30">
        <f>IF(OR($A44="",$B44=""),"",'MPTO_working_2-way'!D43)</f>
        <v>1.1834095422844211</v>
      </c>
      <c r="G44" s="32">
        <f>IF(OR($A44="",$B44=""),"",'MPTO_working_2-way'!E43)</f>
        <v>6.4522790229161444</v>
      </c>
      <c r="H44" s="30">
        <f>IF(OR($A44="",$B44=""),"",'OddsRatio_working_2-way'!M43)</f>
        <v>1.1811705194329292</v>
      </c>
      <c r="I44" s="30">
        <f>IF(OR($A44="",$B44=""),"",'OddsRatio_working_2-way'!N43)</f>
        <v>6.519661825389913</v>
      </c>
      <c r="J44" s="30">
        <f>IF('Log_working_2-way'!$D43="","",A44^('Log_working_2-way'!$D43))</f>
        <v>1.1699805662531015</v>
      </c>
      <c r="K44" s="32">
        <f>IF('Log_working_2-way'!$D43="","",B44^('Log_working_2-way'!$D43))</f>
        <v>6.8830254660465</v>
      </c>
      <c r="L44" s="37">
        <f t="shared" si="9"/>
        <v>0.82886904761904767</v>
      </c>
      <c r="M44" s="37">
        <f t="shared" si="10"/>
        <v>0.17113095238095236</v>
      </c>
      <c r="N44" s="38">
        <v>140</v>
      </c>
      <c r="O44" s="38">
        <f t="shared" si="11"/>
        <v>18.260869565217394</v>
      </c>
      <c r="P44" s="38">
        <f t="shared" si="12"/>
        <v>114.86535008976662</v>
      </c>
      <c r="Q44" s="38">
        <f t="shared" si="13"/>
        <v>25.134649910233392</v>
      </c>
      <c r="R44" s="38">
        <f t="shared" si="14"/>
        <v>121.73913043478262</v>
      </c>
      <c r="S44" s="39">
        <f t="shared" si="15"/>
        <v>-6.873780345015998</v>
      </c>
      <c r="T44" s="39">
        <f t="shared" si="16"/>
        <v>-6.8737803450160015</v>
      </c>
      <c r="U44" t="s">
        <v>127</v>
      </c>
      <c r="V44" t="s">
        <v>84</v>
      </c>
      <c r="W44" t="s">
        <v>147</v>
      </c>
      <c r="X44" t="s">
        <v>192</v>
      </c>
      <c r="Y44" s="41"/>
    </row>
    <row r="45" spans="1:25" ht="15" x14ac:dyDescent="0.25">
      <c r="A45">
        <v>1.8</v>
      </c>
      <c r="B45">
        <v>2.09</v>
      </c>
      <c r="C45" s="29">
        <f t="shared" si="0"/>
        <v>3.4024455077086735E-2</v>
      </c>
      <c r="D45" s="30">
        <f>IF(OR($A45="",$B45=""),"",A45*'MPTO_working_2-way'!$G44)</f>
        <v>1.8612440191387563</v>
      </c>
      <c r="E45" s="32">
        <f>IF(OR($A45="",$B45=""),"",B45*'MPTO_working_2-way'!$G44)</f>
        <v>2.161111111111111</v>
      </c>
      <c r="F45" s="30">
        <f>IF(OR($A45="",$B45=""),"",'MPTO_working_2-way'!D44)</f>
        <v>1.8568608094768018</v>
      </c>
      <c r="G45" s="32">
        <f>IF(OR($A45="",$B45=""),"",'MPTO_working_2-way'!E44)</f>
        <v>2.1670506912442398</v>
      </c>
      <c r="H45" s="30">
        <f>IF(OR($A45="",$B45=""),"",'OddsRatio_working_2-way'!M44)</f>
        <v>1.8567058737562385</v>
      </c>
      <c r="I45" s="30">
        <f>IF(OR($A45="",$B45=""),"",'OddsRatio_working_2-way'!N44)</f>
        <v>2.1672617529928755</v>
      </c>
      <c r="J45" s="30">
        <f>IF('Log_working_2-way'!$D44="","",A45^('Log_working_2-way'!$D44))</f>
        <v>1.8547149010332622</v>
      </c>
      <c r="K45" s="32">
        <f>IF('Log_working_2-way'!$D44="","",B45^('Log_working_2-way'!$D44))</f>
        <v>2.1699807722915003</v>
      </c>
      <c r="L45" s="37">
        <f t="shared" si="9"/>
        <v>0.53727506426735205</v>
      </c>
      <c r="M45" s="37">
        <f t="shared" si="10"/>
        <v>0.46272493573264784</v>
      </c>
      <c r="N45" s="38">
        <v>141</v>
      </c>
      <c r="O45" s="38">
        <f t="shared" si="11"/>
        <v>62.666666666666679</v>
      </c>
      <c r="P45" s="38">
        <f t="shared" si="12"/>
        <v>73.535885167464116</v>
      </c>
      <c r="Q45" s="38">
        <f t="shared" si="13"/>
        <v>67.464114832535898</v>
      </c>
      <c r="R45" s="38">
        <f t="shared" si="14"/>
        <v>78.333333333333343</v>
      </c>
      <c r="S45" s="39">
        <f t="shared" si="15"/>
        <v>-4.7974481658692198</v>
      </c>
      <c r="T45" s="39">
        <f t="shared" si="16"/>
        <v>-4.797448165869227</v>
      </c>
      <c r="U45" t="s">
        <v>85</v>
      </c>
      <c r="V45" t="s">
        <v>93</v>
      </c>
      <c r="W45" t="s">
        <v>147</v>
      </c>
      <c r="X45" t="s">
        <v>192</v>
      </c>
      <c r="Y45" s="41"/>
    </row>
    <row r="46" spans="1:25" ht="15" x14ac:dyDescent="0.25">
      <c r="A46">
        <v>2.38</v>
      </c>
      <c r="B46">
        <v>1.63</v>
      </c>
      <c r="C46" s="29">
        <f t="shared" si="0"/>
        <v>3.3664999742228252E-2</v>
      </c>
      <c r="D46" s="30">
        <f>IF(OR($A46="",$B46=""),"",A46*'MPTO_working_2-way'!$G45)</f>
        <v>2.4601226993865031</v>
      </c>
      <c r="E46" s="32">
        <f>IF(OR($A46="",$B46=""),"",B46*'MPTO_working_2-way'!$G45)</f>
        <v>1.6848739495798319</v>
      </c>
      <c r="F46" s="30">
        <f>IF(OR($A46="",$B46=""),"",'MPTO_working_2-way'!D45)</f>
        <v>2.4793251102447753</v>
      </c>
      <c r="G46" s="32">
        <f>IF(OR($A46="",$B46=""),"",'MPTO_working_2-way'!E45)</f>
        <v>1.6759839288028686</v>
      </c>
      <c r="H46" s="30">
        <f>IF(OR($A46="",$B46=""),"",'OddsRatio_working_2-way'!M45)</f>
        <v>2.4800257398019103</v>
      </c>
      <c r="I46" s="30">
        <f>IF(OR($A46="",$B46=""),"",'OddsRatio_working_2-way'!N45)</f>
        <v>1.6756639246921761</v>
      </c>
      <c r="J46" s="30">
        <f>IF('Log_working_2-way'!$D45="","",A46^('Log_working_2-way'!$D45))</f>
        <v>2.4889275111820632</v>
      </c>
      <c r="K46" s="32">
        <f>IF('Log_working_2-way'!$D45="","",B46^('Log_working_2-way'!$D45))</f>
        <v>1.6716243688761041</v>
      </c>
      <c r="L46" s="37">
        <f t="shared" si="9"/>
        <v>0.40648379052369077</v>
      </c>
      <c r="M46" s="37">
        <f t="shared" si="10"/>
        <v>0.59351620947630923</v>
      </c>
      <c r="N46" s="38">
        <v>142</v>
      </c>
      <c r="O46" s="38">
        <f t="shared" si="11"/>
        <v>82.336134453781511</v>
      </c>
      <c r="P46" s="38">
        <f t="shared" si="12"/>
        <v>54.883435582822074</v>
      </c>
      <c r="Q46" s="38">
        <f t="shared" si="13"/>
        <v>87.116564417177912</v>
      </c>
      <c r="R46" s="38">
        <f t="shared" si="14"/>
        <v>59.663865546218489</v>
      </c>
      <c r="S46" s="39">
        <f t="shared" si="15"/>
        <v>-4.7804299633964007</v>
      </c>
      <c r="T46" s="39">
        <f t="shared" si="16"/>
        <v>-4.7804299633964149</v>
      </c>
      <c r="U46" t="s">
        <v>69</v>
      </c>
      <c r="V46" t="s">
        <v>189</v>
      </c>
      <c r="W46" t="s">
        <v>68</v>
      </c>
      <c r="X46" t="s">
        <v>192</v>
      </c>
      <c r="Y46" s="41"/>
    </row>
    <row r="47" spans="1:25" ht="15" x14ac:dyDescent="0.25">
      <c r="A47">
        <v>2.61</v>
      </c>
      <c r="B47">
        <v>1.54</v>
      </c>
      <c r="C47" s="29">
        <f t="shared" si="0"/>
        <v>3.2492411802756749E-2</v>
      </c>
      <c r="D47" s="30">
        <f>IF(OR($A47="",$B47=""),"",A47*'MPTO_working_2-way'!$G46)</f>
        <v>2.6948051948051952</v>
      </c>
      <c r="E47" s="32">
        <f>IF(OR($A47="",$B47=""),"",B47*'MPTO_working_2-way'!$G46)</f>
        <v>1.5900383141762455</v>
      </c>
      <c r="F47" s="30">
        <f>IF(OR($A47="",$B47=""),"",'MPTO_working_2-way'!D46)</f>
        <v>2.725571302637825</v>
      </c>
      <c r="G47" s="32">
        <f>IF(OR($A47="",$B47=""),"",'MPTO_working_2-way'!E46)</f>
        <v>1.5795182143278188</v>
      </c>
      <c r="H47" s="30">
        <f>IF(OR($A47="",$B47=""),"",'OddsRatio_working_2-way'!M46)</f>
        <v>2.7266966964355612</v>
      </c>
      <c r="I47" s="30">
        <f>IF(OR($A47="",$B47=""),"",'OddsRatio_working_2-way'!N46)</f>
        <v>1.5791405068790083</v>
      </c>
      <c r="J47" s="30">
        <f>IF('Log_working_2-way'!$D46="","",A47^('Log_working_2-way'!$D46))</f>
        <v>2.7411050265020145</v>
      </c>
      <c r="K47" s="32">
        <f>IF('Log_working_2-way'!$D46="","",B47^('Log_working_2-way'!$D46))</f>
        <v>1.5743478910108941</v>
      </c>
      <c r="L47" s="37">
        <f t="shared" si="9"/>
        <v>0.37108433734939755</v>
      </c>
      <c r="M47" s="37">
        <f t="shared" si="10"/>
        <v>0.62891566265060228</v>
      </c>
      <c r="N47" s="38">
        <v>143</v>
      </c>
      <c r="O47" s="38">
        <f t="shared" si="11"/>
        <v>88.210727969348653</v>
      </c>
      <c r="P47" s="38">
        <f t="shared" si="12"/>
        <v>50.142857142857139</v>
      </c>
      <c r="Q47" s="38">
        <f t="shared" si="13"/>
        <v>92.857142857142861</v>
      </c>
      <c r="R47" s="38">
        <f t="shared" si="14"/>
        <v>54.78927203065134</v>
      </c>
      <c r="S47" s="39">
        <f t="shared" si="15"/>
        <v>-4.646414887794208</v>
      </c>
      <c r="T47" s="39">
        <f t="shared" si="16"/>
        <v>-4.6464148877942009</v>
      </c>
      <c r="U47" t="s">
        <v>71</v>
      </c>
      <c r="V47" t="s">
        <v>70</v>
      </c>
      <c r="W47" t="s">
        <v>68</v>
      </c>
      <c r="X47" t="s">
        <v>192</v>
      </c>
      <c r="Y47" s="41"/>
    </row>
    <row r="48" spans="1:25" ht="15" x14ac:dyDescent="0.25">
      <c r="A48">
        <v>1.58</v>
      </c>
      <c r="B48">
        <v>2.4700000000000002</v>
      </c>
      <c r="C48" s="29">
        <f t="shared" si="0"/>
        <v>3.7769692000204858E-2</v>
      </c>
      <c r="D48" s="30">
        <f>IF(OR($A48="",$B48=""),"",A48*'MPTO_working_2-way'!$G47)</f>
        <v>1.6396761133603237</v>
      </c>
      <c r="E48" s="32">
        <f>IF(OR($A48="",$B48=""),"",B48*'MPTO_working_2-way'!$G47)</f>
        <v>2.5632911392405062</v>
      </c>
      <c r="F48" s="30">
        <f>IF(OR($A48="",$B48=""),"",'MPTO_working_2-way'!D47)</f>
        <v>1.6285940825439218</v>
      </c>
      <c r="G48" s="32">
        <f>IF(OR($A48="",$B48=""),"",'MPTO_working_2-way'!E47)</f>
        <v>2.5908517559583082</v>
      </c>
      <c r="H48" s="30">
        <f>IF(OR($A48="",$B48=""),"",'OddsRatio_working_2-way'!M47)</f>
        <v>1.6281383789653769</v>
      </c>
      <c r="I48" s="30">
        <f>IF(OR($A48="",$B48=""),"",'OddsRatio_working_2-way'!N47)</f>
        <v>2.5920058915156967</v>
      </c>
      <c r="J48" s="30">
        <f>IF('Log_working_2-way'!$D47="","",A48^('Log_working_2-way'!$D47))</f>
        <v>1.6230852355793859</v>
      </c>
      <c r="K48" s="32">
        <f>IF('Log_working_2-way'!$D47="","",B48^('Log_working_2-way'!$D47))</f>
        <v>2.6049168603231139</v>
      </c>
      <c r="L48" s="37">
        <f t="shared" si="9"/>
        <v>0.60987654320987661</v>
      </c>
      <c r="M48" s="37">
        <f t="shared" si="10"/>
        <v>0.39012345679012345</v>
      </c>
      <c r="N48" s="38">
        <v>144</v>
      </c>
      <c r="O48" s="38">
        <f t="shared" si="11"/>
        <v>52.860759493670884</v>
      </c>
      <c r="P48" s="38">
        <f t="shared" si="12"/>
        <v>85.700404858299592</v>
      </c>
      <c r="Q48" s="38">
        <f t="shared" si="13"/>
        <v>58.299595141700401</v>
      </c>
      <c r="R48" s="38">
        <f t="shared" si="14"/>
        <v>91.139240506329102</v>
      </c>
      <c r="S48" s="39">
        <f t="shared" si="15"/>
        <v>-5.4388356480295172</v>
      </c>
      <c r="T48" s="39">
        <f t="shared" si="16"/>
        <v>-5.4388356480295101</v>
      </c>
      <c r="U48" t="s">
        <v>190</v>
      </c>
      <c r="V48" t="s">
        <v>72</v>
      </c>
      <c r="W48" t="s">
        <v>68</v>
      </c>
      <c r="X48" t="s">
        <v>192</v>
      </c>
      <c r="Y48" s="41"/>
    </row>
    <row r="49" spans="1:25" ht="15" x14ac:dyDescent="0.25">
      <c r="A49">
        <v>1.72</v>
      </c>
      <c r="B49">
        <v>2.06</v>
      </c>
      <c r="C49" s="29">
        <f t="shared" si="0"/>
        <v>6.6832242041092726E-2</v>
      </c>
      <c r="D49" s="30">
        <f>IF(OR($A49="",$B49=""),"",A49*'MPTO_working_2-way'!$G48)</f>
        <v>1.8349514563106795</v>
      </c>
      <c r="E49" s="32">
        <f>IF(OR($A49="",$B49=""),"",B49*'MPTO_working_2-way'!$G48)</f>
        <v>2.1976744186046511</v>
      </c>
      <c r="F49" s="30">
        <f>IF(OR($A49="",$B49=""),"",'MPTO_working_2-way'!D48)</f>
        <v>1.8248866913885453</v>
      </c>
      <c r="G49" s="32">
        <f>IF(OR($A49="",$B49=""),"",'MPTO_working_2-way'!E48)</f>
        <v>2.2122877122877123</v>
      </c>
      <c r="H49" s="30">
        <f>IF(OR($A49="",$B49=""),"",'OddsRatio_working_2-way'!M48)</f>
        <v>1.8241633836921338</v>
      </c>
      <c r="I49" s="30">
        <f>IF(OR($A49="",$B49=""),"",'OddsRatio_working_2-way'!N48)</f>
        <v>2.2133516482134197</v>
      </c>
      <c r="J49" s="30">
        <f>IF('Log_working_2-way'!$D48="","",A49^('Log_working_2-way'!$D48))</f>
        <v>1.8194815643601392</v>
      </c>
      <c r="K49" s="32">
        <f>IF('Log_working_2-way'!$D48="","",B49^('Log_working_2-way'!$D48))</f>
        <v>2.2202837055530393</v>
      </c>
      <c r="L49" s="37">
        <f t="shared" si="9"/>
        <v>0.544973544973545</v>
      </c>
      <c r="M49" s="37">
        <f t="shared" si="10"/>
        <v>0.45502645502645506</v>
      </c>
      <c r="N49" s="38">
        <v>145</v>
      </c>
      <c r="O49" s="38">
        <f t="shared" si="11"/>
        <v>60.697674418604656</v>
      </c>
      <c r="P49" s="38">
        <f t="shared" si="12"/>
        <v>74.611650485436883</v>
      </c>
      <c r="Q49" s="38">
        <f t="shared" si="13"/>
        <v>70.388349514563103</v>
      </c>
      <c r="R49" s="38">
        <f t="shared" si="14"/>
        <v>84.302325581395351</v>
      </c>
      <c r="S49" s="39">
        <f t="shared" si="15"/>
        <v>-9.6906750959584471</v>
      </c>
      <c r="T49" s="39">
        <f t="shared" si="16"/>
        <v>-9.6906750959584684</v>
      </c>
      <c r="U49" t="s">
        <v>95</v>
      </c>
      <c r="V49" t="s">
        <v>94</v>
      </c>
      <c r="W49" t="s">
        <v>148</v>
      </c>
      <c r="X49" t="s">
        <v>192</v>
      </c>
      <c r="Y49" s="41"/>
    </row>
    <row r="50" spans="1:25" ht="15" x14ac:dyDescent="0.25">
      <c r="A50">
        <v>2.0499999999999998</v>
      </c>
      <c r="B50">
        <v>1.73</v>
      </c>
      <c r="C50" s="29">
        <f t="shared" si="0"/>
        <v>6.5839560129705488E-2</v>
      </c>
      <c r="D50" s="30">
        <f>IF(OR($A50="",$B50=""),"",A50*'MPTO_working_2-way'!$G49)</f>
        <v>2.1849710982658959</v>
      </c>
      <c r="E50" s="32">
        <f>IF(OR($A50="",$B50=""),"",B50*'MPTO_working_2-way'!$G49)</f>
        <v>1.8439024390243905</v>
      </c>
      <c r="F50" s="30">
        <f>IF(OR($A50="",$B50=""),"",'MPTO_working_2-way'!D49)</f>
        <v>2.1983573531690688</v>
      </c>
      <c r="G50" s="32">
        <f>IF(OR($A50="",$B50=""),"",'MPTO_working_2-way'!E49)</f>
        <v>1.8344756239493085</v>
      </c>
      <c r="H50" s="30">
        <f>IF(OR($A50="",$B50=""),"",'OddsRatio_working_2-way'!M49)</f>
        <v>2.1993148729101804</v>
      </c>
      <c r="I50" s="30">
        <f>IF(OR($A50="",$B50=""),"",'OddsRatio_working_2-way'!N49)</f>
        <v>1.8338093878327919</v>
      </c>
      <c r="J50" s="30">
        <f>IF('Log_working_2-way'!$D49="","",A50^('Log_working_2-way'!$D49))</f>
        <v>2.205652801897259</v>
      </c>
      <c r="K50" s="32">
        <f>IF('Log_working_2-way'!$D49="","",B50^('Log_working_2-way'!$D49))</f>
        <v>1.8294261817476967</v>
      </c>
      <c r="L50" s="37">
        <f t="shared" si="9"/>
        <v>0.45767195767195767</v>
      </c>
      <c r="M50" s="37">
        <f t="shared" si="10"/>
        <v>0.54232804232804221</v>
      </c>
      <c r="N50" s="38">
        <v>146</v>
      </c>
      <c r="O50" s="38">
        <f t="shared" si="11"/>
        <v>74.780487804878035</v>
      </c>
      <c r="P50" s="38">
        <f t="shared" si="12"/>
        <v>61.606936416184965</v>
      </c>
      <c r="Q50" s="38">
        <f t="shared" si="13"/>
        <v>84.393063583815035</v>
      </c>
      <c r="R50" s="38">
        <f t="shared" si="14"/>
        <v>71.219512195121965</v>
      </c>
      <c r="S50" s="39">
        <f t="shared" si="15"/>
        <v>-9.6125757789369999</v>
      </c>
      <c r="T50" s="39">
        <f t="shared" si="16"/>
        <v>-9.6125757789369999</v>
      </c>
      <c r="U50" t="s">
        <v>96</v>
      </c>
      <c r="V50" t="s">
        <v>76</v>
      </c>
      <c r="W50" t="s">
        <v>144</v>
      </c>
      <c r="X50" t="s">
        <v>192</v>
      </c>
      <c r="Y50" s="41"/>
    </row>
    <row r="51" spans="1:25" ht="15" x14ac:dyDescent="0.25">
      <c r="A51">
        <v>2.15</v>
      </c>
      <c r="B51">
        <v>1.78</v>
      </c>
      <c r="C51" s="29">
        <f t="shared" si="0"/>
        <v>2.6914031878756184E-2</v>
      </c>
      <c r="D51" s="30">
        <f>IF(OR($A51="",$B51=""),"",A51*'MPTO_working_2-way'!$G50)</f>
        <v>2.2078651685393256</v>
      </c>
      <c r="E51" s="32">
        <f>IF(OR($A51="",$B51=""),"",B51*'MPTO_working_2-way'!$G50)</f>
        <v>1.827906976744186</v>
      </c>
      <c r="F51" s="30">
        <f>IF(OR($A51="",$B51=""),"",'MPTO_working_2-way'!D50)</f>
        <v>2.2140584321666186</v>
      </c>
      <c r="G51" s="32">
        <f>IF(OR($A51="",$B51=""),"",'MPTO_working_2-way'!E50)</f>
        <v>1.8236835835120324</v>
      </c>
      <c r="H51" s="30">
        <f>IF(OR($A51="",$B51=""),"",'OddsRatio_working_2-way'!M50)</f>
        <v>2.214231845389905</v>
      </c>
      <c r="I51" s="30">
        <f>IF(OR($A51="",$B51=""),"",'OddsRatio_working_2-way'!N50)</f>
        <v>1.8235659473079355</v>
      </c>
      <c r="J51" s="30">
        <f>IF('Log_working_2-way'!$D50="","",A51^('Log_working_2-way'!$D50))</f>
        <v>2.2170516788166044</v>
      </c>
      <c r="K51" s="32">
        <f>IF('Log_working_2-way'!$D50="","",B51^('Log_working_2-way'!$D50))</f>
        <v>1.821657795971604</v>
      </c>
      <c r="L51" s="37">
        <f t="shared" si="9"/>
        <v>0.45292620865139954</v>
      </c>
      <c r="M51" s="37">
        <f t="shared" si="10"/>
        <v>0.54707379134860057</v>
      </c>
      <c r="N51" s="38">
        <v>147</v>
      </c>
      <c r="O51" s="38">
        <f t="shared" si="11"/>
        <v>78.627906976744185</v>
      </c>
      <c r="P51" s="38">
        <f t="shared" si="12"/>
        <v>64.415730337078671</v>
      </c>
      <c r="Q51" s="38">
        <f t="shared" si="13"/>
        <v>82.584269662921358</v>
      </c>
      <c r="R51" s="38">
        <f t="shared" si="14"/>
        <v>68.372093023255815</v>
      </c>
      <c r="S51" s="39">
        <f t="shared" si="15"/>
        <v>-3.9563626861771723</v>
      </c>
      <c r="T51" s="39">
        <f t="shared" si="16"/>
        <v>-3.9563626861771439</v>
      </c>
      <c r="U51" t="s">
        <v>132</v>
      </c>
      <c r="V51" t="s">
        <v>103</v>
      </c>
      <c r="W51" t="s">
        <v>145</v>
      </c>
      <c r="X51" t="s">
        <v>192</v>
      </c>
      <c r="Y51" s="41"/>
    </row>
    <row r="52" spans="1:25" ht="15" x14ac:dyDescent="0.25">
      <c r="A52">
        <v>2.02</v>
      </c>
      <c r="B52">
        <v>1.89</v>
      </c>
      <c r="C52" s="29">
        <f t="shared" si="0"/>
        <v>2.4150034051024338E-2</v>
      </c>
      <c r="D52" s="30">
        <f>IF(OR($A52="",$B52=""),"",A52*'MPTO_working_2-way'!$G51)</f>
        <v>2.0687830687830693</v>
      </c>
      <c r="E52" s="32">
        <f>IF(OR($A52="",$B52=""),"",B52*'MPTO_working_2-way'!$G51)</f>
        <v>1.9356435643564358</v>
      </c>
      <c r="F52" s="30">
        <f>IF(OR($A52="",$B52=""),"",'MPTO_working_2-way'!D51)</f>
        <v>2.0705027387602368</v>
      </c>
      <c r="G52" s="32">
        <f>IF(OR($A52="",$B52=""),"",'MPTO_working_2-way'!E51)</f>
        <v>1.9341405339682862</v>
      </c>
      <c r="H52" s="30">
        <f>IF(OR($A52="",$B52=""),"",'OddsRatio_working_2-way'!M51)</f>
        <v>2.0705453823777571</v>
      </c>
      <c r="I52" s="30">
        <f>IF(OR($A52="",$B52=""),"",'OddsRatio_working_2-way'!N51)</f>
        <v>1.9341033238394147</v>
      </c>
      <c r="J52" s="30">
        <f>IF('Log_working_2-way'!$D51="","",A52^('Log_working_2-way'!$D51))</f>
        <v>2.0713231559049405</v>
      </c>
      <c r="K52" s="32">
        <f>IF('Log_working_2-way'!$D51="","",B52^('Log_working_2-way'!$D51))</f>
        <v>1.9334251710029571</v>
      </c>
      <c r="L52" s="37">
        <f t="shared" si="9"/>
        <v>0.48337595907928377</v>
      </c>
      <c r="M52" s="37">
        <f t="shared" si="10"/>
        <v>0.51662404092071612</v>
      </c>
      <c r="N52" s="38">
        <v>148</v>
      </c>
      <c r="O52" s="38">
        <f t="shared" si="11"/>
        <v>74.732673267326717</v>
      </c>
      <c r="P52" s="38">
        <f t="shared" si="12"/>
        <v>69.693121693121682</v>
      </c>
      <c r="Q52" s="38">
        <f t="shared" si="13"/>
        <v>78.306878306878318</v>
      </c>
      <c r="R52" s="38">
        <f t="shared" si="14"/>
        <v>73.267326732673268</v>
      </c>
      <c r="S52" s="39">
        <f t="shared" si="15"/>
        <v>-3.5742050395516003</v>
      </c>
      <c r="T52" s="39">
        <f t="shared" si="16"/>
        <v>-3.5742050395515861</v>
      </c>
      <c r="U52" t="s">
        <v>133</v>
      </c>
      <c r="V52" t="s">
        <v>134</v>
      </c>
      <c r="W52" t="s">
        <v>145</v>
      </c>
      <c r="X52" t="s">
        <v>192</v>
      </c>
      <c r="Y52" s="41"/>
    </row>
    <row r="53" spans="1:25" ht="15" x14ac:dyDescent="0.25">
      <c r="A53">
        <v>2.06</v>
      </c>
      <c r="B53">
        <v>1.84</v>
      </c>
      <c r="C53" s="29">
        <f t="shared" si="0"/>
        <v>2.891515407344869E-2</v>
      </c>
      <c r="D53" s="30">
        <f>IF(OR($A53="",$B53=""),"",A53*'MPTO_working_2-way'!$G52)</f>
        <v>2.1195652173913042</v>
      </c>
      <c r="E53" s="32">
        <f>IF(OR($A53="",$B53=""),"",B53*'MPTO_working_2-way'!$G52)</f>
        <v>1.8932038834951457</v>
      </c>
      <c r="F53" s="30">
        <f>IF(OR($A53="",$B53=""),"",'MPTO_working_2-way'!D52)</f>
        <v>2.1232354918216445</v>
      </c>
      <c r="G53" s="32">
        <f>IF(OR($A53="",$B53=""),"",'MPTO_working_2-way'!E52)</f>
        <v>1.8902852583283463</v>
      </c>
      <c r="H53" s="30">
        <f>IF(OR($A53="",$B53=""),"",'OddsRatio_working_2-way'!M52)</f>
        <v>2.123345344008138</v>
      </c>
      <c r="I53" s="30">
        <f>IF(OR($A53="",$B53=""),"",'OddsRatio_working_2-way'!N52)</f>
        <v>1.8901981971385247</v>
      </c>
      <c r="J53" s="30">
        <f>IF('Log_working_2-way'!$D52="","",A53^('Log_working_2-way'!$D52))</f>
        <v>2.1250149218724146</v>
      </c>
      <c r="K53" s="32">
        <f>IF('Log_working_2-way'!$D52="","",B53^('Log_working_2-way'!$D52))</f>
        <v>1.8888770989238437</v>
      </c>
      <c r="L53" s="37">
        <f t="shared" si="9"/>
        <v>0.47179487179487184</v>
      </c>
      <c r="M53" s="37">
        <f t="shared" si="10"/>
        <v>0.52820512820512822</v>
      </c>
      <c r="N53" s="38">
        <v>149</v>
      </c>
      <c r="O53" s="38">
        <f t="shared" si="11"/>
        <v>76.669902912621353</v>
      </c>
      <c r="P53" s="38">
        <f t="shared" si="12"/>
        <v>68.021739130434796</v>
      </c>
      <c r="Q53" s="38">
        <f t="shared" si="13"/>
        <v>80.978260869565219</v>
      </c>
      <c r="R53" s="38">
        <f t="shared" si="14"/>
        <v>72.330097087378647</v>
      </c>
      <c r="S53" s="39">
        <f t="shared" si="15"/>
        <v>-4.3083579569438655</v>
      </c>
      <c r="T53" s="39">
        <f t="shared" si="16"/>
        <v>-4.3083579569438513</v>
      </c>
      <c r="U53" t="s">
        <v>109</v>
      </c>
      <c r="V53" t="s">
        <v>106</v>
      </c>
      <c r="W53" t="s">
        <v>146</v>
      </c>
      <c r="X53" t="s">
        <v>192</v>
      </c>
      <c r="Y53" s="41"/>
    </row>
    <row r="54" spans="1:25" ht="15" x14ac:dyDescent="0.25">
      <c r="A54">
        <v>1.93</v>
      </c>
      <c r="B54">
        <v>1.95</v>
      </c>
      <c r="C54" s="29">
        <f t="shared" si="0"/>
        <v>3.0955227846419575E-2</v>
      </c>
      <c r="D54" s="30">
        <f>IF(OR($A54="",$B54=""),"",A54*'MPTO_working_2-way'!$G53)</f>
        <v>1.9897435897435898</v>
      </c>
      <c r="E54" s="32">
        <f>IF(OR($A54="",$B54=""),"",B54*'MPTO_working_2-way'!$G53)</f>
        <v>2.0103626943005182</v>
      </c>
      <c r="F54" s="30">
        <f>IF(OR($A54="",$B54=""),"",'MPTO_working_2-way'!D53)</f>
        <v>1.9894277785119598</v>
      </c>
      <c r="G54" s="32">
        <f>IF(OR($A54="",$B54=""),"",'MPTO_working_2-way'!E53)</f>
        <v>2.0106851876586083</v>
      </c>
      <c r="H54" s="30">
        <f>IF(OR($A54="",$B54=""),"",'OddsRatio_working_2-way'!M53)</f>
        <v>1.9894176915848294</v>
      </c>
      <c r="I54" s="30">
        <f>IF(OR($A54="",$B54=""),"",'OddsRatio_working_2-way'!N53)</f>
        <v>2.0106954914038573</v>
      </c>
      <c r="J54" s="30">
        <f>IF('Log_working_2-way'!$D53="","",A54^('Log_working_2-way'!$D53))</f>
        <v>1.9892742724695103</v>
      </c>
      <c r="K54" s="32">
        <f>IF('Log_working_2-way'!$D53="","",B54^('Log_working_2-way'!$D53))</f>
        <v>2.0108420160403986</v>
      </c>
      <c r="L54" s="37">
        <f t="shared" si="9"/>
        <v>0.50257731958762886</v>
      </c>
      <c r="M54" s="37">
        <f t="shared" si="10"/>
        <v>0.49742268041237114</v>
      </c>
      <c r="N54" s="38">
        <v>150</v>
      </c>
      <c r="O54" s="38">
        <f t="shared" si="11"/>
        <v>72.279792746113998</v>
      </c>
      <c r="P54" s="38">
        <f t="shared" si="12"/>
        <v>73.07692307692308</v>
      </c>
      <c r="Q54" s="38">
        <f t="shared" si="13"/>
        <v>76.923076923076934</v>
      </c>
      <c r="R54" s="38">
        <f t="shared" si="14"/>
        <v>77.720207253886016</v>
      </c>
      <c r="S54" s="39">
        <f t="shared" si="15"/>
        <v>-4.6432841769629363</v>
      </c>
      <c r="T54" s="39">
        <f t="shared" si="16"/>
        <v>-4.6432841769629363</v>
      </c>
      <c r="U54" t="s">
        <v>105</v>
      </c>
      <c r="V54" t="s">
        <v>135</v>
      </c>
      <c r="W54" t="s">
        <v>146</v>
      </c>
      <c r="X54" t="s">
        <v>192</v>
      </c>
      <c r="Y54" s="41"/>
    </row>
    <row r="55" spans="1:25" ht="15" x14ac:dyDescent="0.25">
      <c r="A55">
        <v>1.85</v>
      </c>
      <c r="B55">
        <v>2.04</v>
      </c>
      <c r="C55" s="29">
        <f t="shared" si="0"/>
        <v>3.0736618971912932E-2</v>
      </c>
      <c r="D55" s="30">
        <f>IF(OR($A55="",$B55=""),"",A55*'MPTO_working_2-way'!$G54)</f>
        <v>1.9068627450980391</v>
      </c>
      <c r="E55" s="32">
        <f>IF(OR($A55="",$B55=""),"",B55*'MPTO_working_2-way'!$G54)</f>
        <v>2.1027027027027025</v>
      </c>
      <c r="F55" s="30">
        <f>IF(OR($A55="",$B55=""),"",'MPTO_working_2-way'!D54)</f>
        <v>1.9041372351160444</v>
      </c>
      <c r="G55" s="32">
        <f>IF(OR($A55="",$B55=""),"",'MPTO_working_2-way'!E54)</f>
        <v>2.1060267857142851</v>
      </c>
      <c r="H55" s="30">
        <f>IF(OR($A55="",$B55=""),"",'OddsRatio_working_2-way'!M54)</f>
        <v>1.904050713349474</v>
      </c>
      <c r="I55" s="30">
        <f>IF(OR($A55="",$B55=""),"",'OddsRatio_working_2-way'!N54)</f>
        <v>2.1061326375099441</v>
      </c>
      <c r="J55" s="30">
        <f>IF('Log_working_2-way'!$D54="","",A55^('Log_working_2-way'!$D54))</f>
        <v>1.9028150891340896</v>
      </c>
      <c r="K55" s="32">
        <f>IF('Log_working_2-way'!$D54="","",B55^('Log_working_2-way'!$D54))</f>
        <v>2.1076465292124213</v>
      </c>
      <c r="L55" s="37">
        <f t="shared" si="9"/>
        <v>0.52442159383033427</v>
      </c>
      <c r="M55" s="37">
        <f t="shared" si="10"/>
        <v>0.47557840616966585</v>
      </c>
      <c r="N55" s="38">
        <v>151</v>
      </c>
      <c r="O55" s="38">
        <f t="shared" si="11"/>
        <v>69.378378378378386</v>
      </c>
      <c r="P55" s="38">
        <f t="shared" si="12"/>
        <v>76.980392156862749</v>
      </c>
      <c r="Q55" s="38">
        <f t="shared" si="13"/>
        <v>74.019607843137251</v>
      </c>
      <c r="R55" s="38">
        <f t="shared" si="14"/>
        <v>81.621621621621614</v>
      </c>
      <c r="S55" s="39">
        <f t="shared" si="15"/>
        <v>-4.6412294647588652</v>
      </c>
      <c r="T55" s="39">
        <f t="shared" si="16"/>
        <v>-4.6412294647588652</v>
      </c>
      <c r="U55" t="s">
        <v>140</v>
      </c>
      <c r="V55" t="s">
        <v>110</v>
      </c>
      <c r="W55" t="s">
        <v>146</v>
      </c>
      <c r="X55" t="s">
        <v>192</v>
      </c>
      <c r="Y55" s="41"/>
    </row>
    <row r="56" spans="1:25" ht="15" x14ac:dyDescent="0.25">
      <c r="A56">
        <v>1.83</v>
      </c>
      <c r="B56">
        <v>2.0499999999999998</v>
      </c>
      <c r="C56" s="29">
        <f t="shared" si="0"/>
        <v>3.4252965480474407E-2</v>
      </c>
      <c r="D56" s="30">
        <f>IF(OR($A56="",$B56=""),"",A56*'MPTO_working_2-way'!$G55)</f>
        <v>1.8926829268292682</v>
      </c>
      <c r="E56" s="32">
        <f>IF(OR($A56="",$B56=""),"",B56*'MPTO_working_2-way'!$G55)</f>
        <v>2.1202185792349724</v>
      </c>
      <c r="F56" s="30">
        <f>IF(OR($A56="",$B56=""),"",'MPTO_working_2-way'!D55)</f>
        <v>1.8892106257081707</v>
      </c>
      <c r="G56" s="32">
        <f>IF(OR($A56="",$B56=""),"",'MPTO_working_2-way'!E55)</f>
        <v>2.1245929491717397</v>
      </c>
      <c r="H56" s="30">
        <f>IF(OR($A56="",$B56=""),"",'OddsRatio_working_2-way'!M55)</f>
        <v>1.8890872794479689</v>
      </c>
      <c r="I56" s="30">
        <f>IF(OR($A56="",$B56=""),"",'OddsRatio_working_2-way'!N55)</f>
        <v>2.1247489679763456</v>
      </c>
      <c r="J56" s="30">
        <f>IF('Log_working_2-way'!$D55="","",A56^('Log_working_2-way'!$D55))</f>
        <v>1.8875091450726849</v>
      </c>
      <c r="K56" s="32">
        <f>IF('Log_working_2-way'!$D55="","",B56^('Log_working_2-way'!$D55))</f>
        <v>2.1267489530128172</v>
      </c>
      <c r="L56" s="37">
        <f t="shared" si="9"/>
        <v>0.52835051546391754</v>
      </c>
      <c r="M56" s="37">
        <f t="shared" si="10"/>
        <v>0.47164948453608252</v>
      </c>
      <c r="N56" s="38">
        <v>152</v>
      </c>
      <c r="O56" s="38">
        <f t="shared" si="11"/>
        <v>68.939890710382514</v>
      </c>
      <c r="P56" s="38">
        <f t="shared" si="12"/>
        <v>77.853658536585357</v>
      </c>
      <c r="Q56" s="38">
        <f t="shared" si="13"/>
        <v>74.146341463414643</v>
      </c>
      <c r="R56" s="38">
        <f t="shared" si="14"/>
        <v>83.060109289617472</v>
      </c>
      <c r="S56" s="39">
        <f t="shared" si="15"/>
        <v>-5.2064507530321293</v>
      </c>
      <c r="T56" s="39">
        <f t="shared" si="16"/>
        <v>-5.2064507530321151</v>
      </c>
      <c r="U56" t="s">
        <v>138</v>
      </c>
      <c r="V56" t="s">
        <v>141</v>
      </c>
      <c r="W56" t="s">
        <v>146</v>
      </c>
      <c r="X56" t="s">
        <v>192</v>
      </c>
      <c r="Y56" s="41"/>
    </row>
    <row r="57" spans="1:25" ht="15" x14ac:dyDescent="0.25">
      <c r="A57">
        <v>1.4</v>
      </c>
      <c r="B57">
        <v>3.02</v>
      </c>
      <c r="C57" s="29">
        <f t="shared" si="0"/>
        <v>4.5411542100283864E-2</v>
      </c>
      <c r="D57" s="30">
        <f>IF(OR($A57="",$B57=""),"",A57*'MPTO_working_2-way'!$G56)</f>
        <v>1.4635761589403973</v>
      </c>
      <c r="E57" s="32">
        <f>IF(OR($A57="",$B57=""),"",B57*'MPTO_working_2-way'!$G56)</f>
        <v>3.1571428571428575</v>
      </c>
      <c r="F57" s="30">
        <f>IF(OR($A57="",$B57=""),"",'MPTO_working_2-way'!D56)</f>
        <v>1.4459644322845417</v>
      </c>
      <c r="G57" s="32">
        <f>IF(OR($A57="",$B57=""),"",'MPTO_working_2-way'!E56)</f>
        <v>3.2423312883435584</v>
      </c>
      <c r="H57" s="30">
        <f>IF(OR($A57="",$B57=""),"",'OddsRatio_working_2-way'!M56)</f>
        <v>1.4449941594899844</v>
      </c>
      <c r="I57" s="30">
        <f>IF(OR($A57="",$B57=""),"",'OddsRatio_working_2-way'!N56)</f>
        <v>3.2472205054244236</v>
      </c>
      <c r="J57" s="30">
        <f>IF('Log_working_2-way'!$D56="","",A57^('Log_working_2-way'!$D56))</f>
        <v>1.4368547590781025</v>
      </c>
      <c r="K57" s="32">
        <f>IF('Log_working_2-way'!$D56="","",B57^('Log_working_2-way'!$D56))</f>
        <v>3.2890903194128835</v>
      </c>
      <c r="L57" s="37">
        <f t="shared" si="9"/>
        <v>0.68325791855203621</v>
      </c>
      <c r="M57" s="37">
        <f t="shared" si="10"/>
        <v>0.31674208144796379</v>
      </c>
      <c r="N57" s="38">
        <v>153</v>
      </c>
      <c r="O57" s="38">
        <f t="shared" si="11"/>
        <v>43.714285714285708</v>
      </c>
      <c r="P57" s="38">
        <f t="shared" si="12"/>
        <v>102.33774834437087</v>
      </c>
      <c r="Q57" s="38">
        <f t="shared" si="13"/>
        <v>50.662251655629142</v>
      </c>
      <c r="R57" s="38">
        <f t="shared" si="14"/>
        <v>109.28571428571429</v>
      </c>
      <c r="S57" s="39">
        <f t="shared" si="15"/>
        <v>-6.9479659413434334</v>
      </c>
      <c r="T57" s="39">
        <f t="shared" si="16"/>
        <v>-6.9479659413434263</v>
      </c>
      <c r="U57" t="s">
        <v>131</v>
      </c>
      <c r="V57" t="s">
        <v>128</v>
      </c>
      <c r="W57" t="s">
        <v>147</v>
      </c>
      <c r="X57" t="s">
        <v>193</v>
      </c>
      <c r="Y57" s="41"/>
    </row>
    <row r="58" spans="1:25" ht="15" x14ac:dyDescent="0.25">
      <c r="A58">
        <v>2.0699999999999998</v>
      </c>
      <c r="B58">
        <v>1.83</v>
      </c>
      <c r="C58" s="29">
        <f t="shared" si="0"/>
        <v>2.9539874871307603E-2</v>
      </c>
      <c r="D58" s="30">
        <f>IF(OR($A58="",$B58=""),"",A58*'MPTO_working_2-way'!$G57)</f>
        <v>2.1311475409836067</v>
      </c>
      <c r="E58" s="32">
        <f>IF(OR($A58="",$B58=""),"",B58*'MPTO_working_2-way'!$G57)</f>
        <v>1.8840579710144929</v>
      </c>
      <c r="F58" s="30">
        <f>IF(OR($A58="",$B58=""),"",'MPTO_working_2-way'!D57)</f>
        <v>2.1352836729517204</v>
      </c>
      <c r="G58" s="32">
        <f>IF(OR($A58="",$B58=""),"",'MPTO_working_2-way'!E57)</f>
        <v>1.8808371192373576</v>
      </c>
      <c r="H58" s="30">
        <f>IF(OR($A58="",$B58=""),"",'OddsRatio_working_2-way'!M57)</f>
        <v>2.1354103339788768</v>
      </c>
      <c r="I58" s="30">
        <f>IF(OR($A58="",$B58=""),"",'OddsRatio_working_2-way'!N57)</f>
        <v>1.8807388571985679</v>
      </c>
      <c r="J58" s="30">
        <f>IF('Log_working_2-way'!$D57="","",A58^('Log_working_2-way'!$D57))</f>
        <v>2.137293622577233</v>
      </c>
      <c r="K58" s="32">
        <f>IF('Log_working_2-way'!$D57="","",B58^('Log_working_2-way'!$D57))</f>
        <v>1.8792804075818812</v>
      </c>
      <c r="L58" s="37">
        <f t="shared" si="9"/>
        <v>0.46923076923076917</v>
      </c>
      <c r="M58" s="37">
        <f t="shared" si="10"/>
        <v>0.53076923076923077</v>
      </c>
      <c r="N58" s="38">
        <v>154</v>
      </c>
      <c r="O58" s="38">
        <f t="shared" si="11"/>
        <v>79.603864734299506</v>
      </c>
      <c r="P58" s="38">
        <f t="shared" si="12"/>
        <v>69.846994535519116</v>
      </c>
      <c r="Q58" s="38">
        <f t="shared" si="13"/>
        <v>84.15300546448087</v>
      </c>
      <c r="R58" s="38">
        <f t="shared" si="14"/>
        <v>74.396135265700494</v>
      </c>
      <c r="S58" s="39">
        <f t="shared" si="15"/>
        <v>-4.5491407301813638</v>
      </c>
      <c r="T58" s="39">
        <f t="shared" si="16"/>
        <v>-4.549140730181378</v>
      </c>
      <c r="U58" t="s">
        <v>86</v>
      </c>
      <c r="V58" t="s">
        <v>130</v>
      </c>
      <c r="W58" t="s">
        <v>147</v>
      </c>
      <c r="X58" t="s">
        <v>193</v>
      </c>
      <c r="Y58" s="41"/>
    </row>
    <row r="59" spans="1:25" ht="15" x14ac:dyDescent="0.25">
      <c r="A59">
        <v>2.0299999999999998</v>
      </c>
      <c r="B59">
        <v>1.86</v>
      </c>
      <c r="C59" s="29">
        <f t="shared" si="0"/>
        <v>3.0245246040574214E-2</v>
      </c>
      <c r="D59" s="30">
        <f>IF(OR($A59="",$B59=""),"",A59*'MPTO_working_2-way'!$G58)</f>
        <v>2.0913978494623655</v>
      </c>
      <c r="E59" s="32">
        <f>IF(OR($A59="",$B59=""),"",B59*'MPTO_working_2-way'!$G58)</f>
        <v>1.9162561576354682</v>
      </c>
      <c r="F59" s="30">
        <f>IF(OR($A59="",$B59=""),"",'MPTO_working_2-way'!D58)</f>
        <v>2.0942925287037548</v>
      </c>
      <c r="G59" s="32">
        <f>IF(OR($A59="",$B59=""),"",'MPTO_working_2-way'!E58)</f>
        <v>1.9138324294186226</v>
      </c>
      <c r="H59" s="30">
        <f>IF(OR($A59="",$B59=""),"",'OddsRatio_working_2-way'!M58)</f>
        <v>2.0943831224048783</v>
      </c>
      <c r="I59" s="30">
        <f>IF(OR($A59="",$B59=""),"",'OddsRatio_working_2-way'!N58)</f>
        <v>1.9137567818137824</v>
      </c>
      <c r="J59" s="30">
        <f>IF('Log_working_2-way'!$D58="","",A59^('Log_working_2-way'!$D58))</f>
        <v>2.0957003958101184</v>
      </c>
      <c r="K59" s="32">
        <f>IF('Log_working_2-way'!$D58="","",B59^('Log_working_2-way'!$D58))</f>
        <v>1.9126582447390832</v>
      </c>
      <c r="L59" s="37">
        <f t="shared" si="9"/>
        <v>0.47814910025706941</v>
      </c>
      <c r="M59" s="37">
        <f t="shared" si="10"/>
        <v>0.52185089974293053</v>
      </c>
      <c r="N59" s="38">
        <v>155</v>
      </c>
      <c r="O59" s="38">
        <f t="shared" si="11"/>
        <v>78.645320197044327</v>
      </c>
      <c r="P59" s="38">
        <f t="shared" si="12"/>
        <v>71.666666666666671</v>
      </c>
      <c r="Q59" s="38">
        <f t="shared" si="13"/>
        <v>83.333333333333329</v>
      </c>
      <c r="R59" s="38">
        <f t="shared" si="14"/>
        <v>76.354679802955673</v>
      </c>
      <c r="S59" s="39">
        <f t="shared" si="15"/>
        <v>-4.6880131362890012</v>
      </c>
      <c r="T59" s="39">
        <f t="shared" si="16"/>
        <v>-4.6880131362890012</v>
      </c>
      <c r="U59" t="s">
        <v>136</v>
      </c>
      <c r="V59" t="s">
        <v>139</v>
      </c>
      <c r="W59" t="s">
        <v>146</v>
      </c>
      <c r="X59" t="s">
        <v>193</v>
      </c>
      <c r="Y59" s="41"/>
    </row>
    <row r="60" spans="1:25" ht="15" x14ac:dyDescent="0.25">
      <c r="A60">
        <v>1.66</v>
      </c>
      <c r="B60">
        <v>2.3199999999999998</v>
      </c>
      <c r="C60" s="29">
        <f t="shared" si="0"/>
        <v>3.3444121312837582E-2</v>
      </c>
      <c r="D60" s="30">
        <f>IF(OR($A60="",$B60=""),"",A60*'MPTO_working_2-way'!$G59)</f>
        <v>1.7155172413793103</v>
      </c>
      <c r="E60" s="32">
        <f>IF(OR($A60="",$B60=""),"",B60*'MPTO_working_2-way'!$G59)</f>
        <v>2.3975903614457832</v>
      </c>
      <c r="F60" s="30">
        <f>IF(OR($A60="",$B60=""),"",'MPTO_working_2-way'!D59)</f>
        <v>1.707394928178755</v>
      </c>
      <c r="G60" s="32">
        <f>IF(OR($A60="",$B60=""),"",'MPTO_working_2-way'!E59)</f>
        <v>2.4136375031336175</v>
      </c>
      <c r="H60" s="30">
        <f>IF(OR($A60="",$B60=""),"",'OddsRatio_working_2-way'!M59)</f>
        <v>1.7071067811865479</v>
      </c>
      <c r="I60" s="30">
        <f>IF(OR($A60="",$B60=""),"",'OddsRatio_working_2-way'!N59)</f>
        <v>2.4142135623730954</v>
      </c>
      <c r="J60" s="30">
        <f>IF('Log_working_2-way'!$D59="","",A60^('Log_working_2-way'!$D59))</f>
        <v>1.7034185347793582</v>
      </c>
      <c r="K60" s="32">
        <f>IF('Log_working_2-way'!$D59="","",B60^('Log_working_2-way'!$D59))</f>
        <v>2.4216287324780335</v>
      </c>
      <c r="L60" s="37">
        <f t="shared" si="9"/>
        <v>0.58291457286432158</v>
      </c>
      <c r="M60" s="37">
        <f t="shared" si="10"/>
        <v>0.41708542713567837</v>
      </c>
      <c r="N60" s="38">
        <v>156</v>
      </c>
      <c r="O60" s="38">
        <f t="shared" si="11"/>
        <v>62.024096385542158</v>
      </c>
      <c r="P60" s="38">
        <f t="shared" si="12"/>
        <v>88.75862068965516</v>
      </c>
      <c r="Q60" s="38">
        <f t="shared" si="13"/>
        <v>67.241379310344826</v>
      </c>
      <c r="R60" s="38">
        <f t="shared" si="14"/>
        <v>93.975903614457835</v>
      </c>
      <c r="S60" s="39">
        <f t="shared" si="15"/>
        <v>-5.2172829248026673</v>
      </c>
      <c r="T60" s="39">
        <f t="shared" si="16"/>
        <v>-5.2172829248026744</v>
      </c>
      <c r="U60" t="s">
        <v>142</v>
      </c>
      <c r="V60" t="s">
        <v>137</v>
      </c>
      <c r="W60" t="s">
        <v>146</v>
      </c>
      <c r="X60" t="s">
        <v>193</v>
      </c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35" activePane="bottomLeft" state="frozen"/>
      <selection pane="bottomLeft" activeCell="S3" sqref="S3:S6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35</v>
      </c>
      <c r="O1" s="56"/>
      <c r="P1" s="5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1.65</v>
      </c>
      <c r="B3">
        <v>3.47</v>
      </c>
      <c r="C3">
        <v>6.98</v>
      </c>
      <c r="D3" s="20">
        <f>IF(OR($A3="",$B3="",$C3=""),"",(1/A3)+(1/B3)+(1/C3)-1)</f>
        <v>3.7511519745651034E-2</v>
      </c>
      <c r="E3" s="17">
        <f>IF(OR($A3="",$B3="",$C3=""),"",A3*'MPTO_working_3-way'!$I2)</f>
        <v>1.7118940075803242</v>
      </c>
      <c r="F3" s="21">
        <f>IF(OR($A3="",$B3="",$C3=""),"",B3*'MPTO_working_3-way'!$I2)</f>
        <v>3.6001649735174093</v>
      </c>
      <c r="G3" s="22">
        <f>IF(OR($A3="",$B3="",$C3=""),"",C3*'MPTO_working_3-way'!$I2)</f>
        <v>7.2418304078246445</v>
      </c>
      <c r="H3" s="17">
        <f>IF(OR($A3="",$B3="",$C3=""),"",'MPTO_working_3-way'!E2)</f>
        <v>1.6847588251652654</v>
      </c>
      <c r="I3" s="21">
        <f>IF(OR($A3="",$B3="",$C3=""),"",'MPTO_working_3-way'!F2)</f>
        <v>3.6273862099867813</v>
      </c>
      <c r="J3" s="22">
        <f>IF(OR($A3="",$B3="",$C3=""),"",'MPTO_working_3-way'!G2)</f>
        <v>7.6474445044742785</v>
      </c>
      <c r="K3" s="17">
        <f>IF(OR($A3="",$B3="",$C3=""),"",'OddsRatio_working_3-way'!H2)</f>
        <v>1.6948320473885867</v>
      </c>
      <c r="L3" s="21">
        <f>IF(OR($A3="",$B3="",$C3=""),"",'OddsRatio_working_3-way'!I2)</f>
        <v>3.640361780076629</v>
      </c>
      <c r="M3" s="22">
        <f>IF(OR($A3="",$B3="",$C3=""),"",'OddsRatio_working_3-way'!J2)</f>
        <v>7.3924548359749966</v>
      </c>
      <c r="N3" s="23">
        <f>(1/E3)* 100</f>
        <v>58.414831500780217</v>
      </c>
      <c r="O3" s="24">
        <f>(1/F3)* 100</f>
        <v>27.77650489230183</v>
      </c>
      <c r="P3" s="24">
        <f>(1/G3)* 100</f>
        <v>13.808663606917957</v>
      </c>
      <c r="Q3" t="s">
        <v>149</v>
      </c>
      <c r="R3" t="s">
        <v>150</v>
      </c>
      <c r="S3" t="s">
        <v>191</v>
      </c>
      <c r="T3" s="35">
        <v>100</v>
      </c>
      <c r="U3" s="35">
        <f>(1/A4)*((T3*A4)-T3)</f>
        <v>45.945945945945937</v>
      </c>
      <c r="V3" s="35">
        <f>(1/B4)*((T3*B4)-T3)</f>
        <v>71.910112359550567</v>
      </c>
      <c r="W3" s="35">
        <f>(1/C4)*((T3*C4)-T3)</f>
        <v>78.354978354978357</v>
      </c>
      <c r="X3" s="35">
        <f>((1/B4)+(1/C4))*T3</f>
        <v>49.734909285471083</v>
      </c>
      <c r="Y3" s="35">
        <f>((1/A4)+(1/C4))*T3</f>
        <v>75.699075699075692</v>
      </c>
      <c r="Z3" s="35">
        <f>((1/A4)+(1/B4))*T3</f>
        <v>82.143941694503482</v>
      </c>
      <c r="AA3" s="35">
        <f t="shared" ref="AA3" si="0">U3-X3</f>
        <v>-3.7889633395251465</v>
      </c>
      <c r="AB3" s="35">
        <f t="shared" ref="AB3" si="1">V3-Y3</f>
        <v>-3.7889633395251252</v>
      </c>
      <c r="AC3" s="35">
        <f t="shared" ref="AC3" si="2">W3-Z3</f>
        <v>-3.7889633395251252</v>
      </c>
      <c r="AD3" s="27"/>
      <c r="AE3" s="27"/>
      <c r="AF3">
        <v>2.79</v>
      </c>
      <c r="AG3">
        <v>1.47</v>
      </c>
      <c r="AH3" s="41"/>
      <c r="AI3" s="27"/>
      <c r="AJ3" t="s">
        <v>194</v>
      </c>
    </row>
    <row r="4" spans="1:36" ht="15" x14ac:dyDescent="0.25">
      <c r="A4">
        <v>1.85</v>
      </c>
      <c r="B4">
        <v>3.56</v>
      </c>
      <c r="C4">
        <v>4.62</v>
      </c>
      <c r="D4" s="20">
        <f t="shared" ref="D4:D67" si="3">IF(OR($A4="",$B4="",$C4=""),"",(1/A4)+(1/B4)+(1/C4)-1)</f>
        <v>3.7889633395251199E-2</v>
      </c>
      <c r="E4" s="17">
        <f>IF(OR($A4="",$B4="",$C4=""),"",A4*'MPTO_working_3-way'!$I3)</f>
        <v>1.9200958217812147</v>
      </c>
      <c r="F4" s="21">
        <f>IF(OR($A4="",$B4="",$C4=""),"",B4*'MPTO_working_3-way'!$I3)</f>
        <v>3.6948870948870942</v>
      </c>
      <c r="G4" s="22">
        <f>IF(OR($A4="",$B4="",$C4=""),"",C4*'MPTO_working_3-way'!$I3)</f>
        <v>4.7950501062860607</v>
      </c>
      <c r="H4" s="17">
        <f>IF(OR($A4="",$B4="",$C4=""),"",'MPTO_working_3-way'!E3)</f>
        <v>1.8942599014873192</v>
      </c>
      <c r="I4" s="21">
        <f>IF(OR($A4="",$B4="",$C4=""),"",'MPTO_working_3-way'!F3)</f>
        <v>3.7276017922159794</v>
      </c>
      <c r="J4" s="22">
        <f>IF(OR($A4="",$B4="",$C4=""),"",'MPTO_working_3-way'!G3)</f>
        <v>4.9062817117008635</v>
      </c>
      <c r="K4" s="17">
        <f>IF(OR($A4="",$B4="",$C4=""),"",'OddsRatio_working_3-way'!H3)</f>
        <v>1.9040349399647336</v>
      </c>
      <c r="L4" s="21">
        <f>IF(OR($A4="",$B4="",$C4=""),"",'OddsRatio_working_3-way'!I3)</f>
        <v>3.7227405250702557</v>
      </c>
      <c r="M4" s="22">
        <f>IF(OR($A4="",$B4="",$C4=""),"",'OddsRatio_working_3-way'!J3)</f>
        <v>4.850125273732159</v>
      </c>
      <c r="N4" s="23">
        <f t="shared" ref="N4" si="4">(1/E4)* 100</f>
        <v>52.080734130879478</v>
      </c>
      <c r="O4" s="24">
        <f t="shared" ref="O4" si="5">(1/F4)* 100</f>
        <v>27.064426444417713</v>
      </c>
      <c r="P4" s="24">
        <f t="shared" ref="P4" si="6">(1/G4)* 100</f>
        <v>20.854839424702824</v>
      </c>
      <c r="Q4" t="s">
        <v>151</v>
      </c>
      <c r="R4" t="s">
        <v>152</v>
      </c>
      <c r="S4" t="s">
        <v>191</v>
      </c>
      <c r="T4" s="35">
        <v>100</v>
      </c>
      <c r="U4" s="35">
        <f t="shared" ref="U4:U41" si="7">(1/A5)*((T4*A5)-T4)</f>
        <v>44.751381215469614</v>
      </c>
      <c r="V4" s="35">
        <f t="shared" ref="V4:V41" si="8">(1/B5)*((T4*B5)-T4)</f>
        <v>71.181556195965413</v>
      </c>
      <c r="W4" s="35">
        <f t="shared" ref="W4:W41" si="9">(1/C5)*((T4*C5)-T4)</f>
        <v>80.54474708171206</v>
      </c>
      <c r="X4" s="35">
        <f t="shared" ref="X4:X41" si="10">((1/B5)+(1/C5))*T4</f>
        <v>48.273696722322526</v>
      </c>
      <c r="Y4" s="35">
        <f t="shared" ref="Y4:Y41" si="11">((1/A5)+(1/C5))*T4</f>
        <v>74.703871702818319</v>
      </c>
      <c r="Z4" s="35">
        <f t="shared" ref="Z4:Z41" si="12">((1/A5)+(1/B5))*T4</f>
        <v>84.06706258856498</v>
      </c>
      <c r="AA4" s="35">
        <f t="shared" ref="AA4:AA41" si="13">U4-X4</f>
        <v>-3.5223155068529124</v>
      </c>
      <c r="AB4" s="35">
        <f t="shared" ref="AB4:AB41" si="14">V4-Y4</f>
        <v>-3.5223155068529053</v>
      </c>
      <c r="AC4" s="35">
        <f t="shared" ref="AC4:AC41" si="15">W4-Z4</f>
        <v>-3.5223155068529195</v>
      </c>
      <c r="AD4" s="4"/>
      <c r="AE4" s="4"/>
      <c r="AF4">
        <v>2.14</v>
      </c>
      <c r="AG4">
        <v>1.75</v>
      </c>
      <c r="AH4" s="4"/>
      <c r="AI4" s="4"/>
      <c r="AJ4" t="s">
        <v>194</v>
      </c>
    </row>
    <row r="5" spans="1:36" s="12" customFormat="1" ht="15" x14ac:dyDescent="0.25">
      <c r="A5">
        <v>1.81</v>
      </c>
      <c r="B5">
        <v>3.47</v>
      </c>
      <c r="C5">
        <v>5.14</v>
      </c>
      <c r="D5" s="20">
        <f t="shared" si="3"/>
        <v>3.5223155068529133E-2</v>
      </c>
      <c r="E5" s="17">
        <f>IF(OR($A5="",$B5="",$C5=""),"",A5*'MPTO_working_3-way'!$I4)</f>
        <v>1.8737539106740377</v>
      </c>
      <c r="F5" s="21">
        <f>IF(OR($A5="",$B5="",$C5=""),"",B5*'MPTO_working_3-way'!$I4)</f>
        <v>3.5922243480877962</v>
      </c>
      <c r="G5" s="22">
        <f>IF(OR($A5="",$B5="",$C5=""),"",C5*'MPTO_working_3-way'!$I4)</f>
        <v>5.3210470170522397</v>
      </c>
      <c r="H5" s="17">
        <f>IF(OR($A5="",$B5="",$C5=""),"",'MPTO_working_3-way'!E4)</f>
        <v>1.8493000364443219</v>
      </c>
      <c r="I5" s="21">
        <f>IF(OR($A5="",$B5="",$C5=""),"",'MPTO_working_3-way'!F4)</f>
        <v>3.6173771895953171</v>
      </c>
      <c r="J5" s="22">
        <f>IF(OR($A5="",$B5="",$C5=""),"",'MPTO_working_3-way'!G4)</f>
        <v>5.4701160655313261</v>
      </c>
      <c r="K5" s="17">
        <f>IF(OR($A5="",$B5="",$C5=""),"",'OddsRatio_working_3-way'!H4)</f>
        <v>1.8586053718616298</v>
      </c>
      <c r="L5" s="21">
        <f>IF(OR($A5="",$B5="",$C5=""),"",'OddsRatio_working_3-way'!I4)</f>
        <v>3.6182163808620076</v>
      </c>
      <c r="M5" s="22">
        <f>IF(OR($A5="",$B5="",$C5=""),"",'OddsRatio_working_3-way'!J4)</f>
        <v>5.3884274561816641</v>
      </c>
      <c r="N5" s="23">
        <f t="shared" ref="N5:N60" si="16">(1/E5)* 100</f>
        <v>53.368801223223286</v>
      </c>
      <c r="O5" s="24">
        <f t="shared" ref="O5:O60" si="17">(1/F5)* 100</f>
        <v>27.837904960816758</v>
      </c>
      <c r="P5" s="24">
        <f t="shared" ref="P5:P60" si="18">(1/G5)* 100</f>
        <v>18.793293815959952</v>
      </c>
      <c r="Q5" t="s">
        <v>153</v>
      </c>
      <c r="R5" t="s">
        <v>154</v>
      </c>
      <c r="S5" t="s">
        <v>191</v>
      </c>
      <c r="T5" s="35">
        <v>100</v>
      </c>
      <c r="U5" s="35">
        <f t="shared" ref="U5:U60" si="19">(1/A6)*((T5*A6)-T5)</f>
        <v>65.753424657534239</v>
      </c>
      <c r="V5" s="35">
        <f t="shared" ref="V5:V60" si="20">(1/B6)*((T5*B6)-T5)</f>
        <v>66.101694915254228</v>
      </c>
      <c r="W5" s="35">
        <f t="shared" ref="W5:W60" si="21">(1/C6)*((T5*C6)-T5)</f>
        <v>64.788732394366207</v>
      </c>
      <c r="X5" s="35">
        <f t="shared" ref="X5:X60" si="22">((1/B6)+(1/C6))*T5</f>
        <v>69.109572690379565</v>
      </c>
      <c r="Y5" s="35">
        <f t="shared" ref="Y5:Y60" si="23">((1/A6)+(1/C6))*T5</f>
        <v>69.457842948099554</v>
      </c>
      <c r="Z5" s="35">
        <f t="shared" ref="Z5:Z60" si="24">((1/A6)+(1/B6))*T5</f>
        <v>68.144880427211518</v>
      </c>
      <c r="AA5" s="35">
        <f t="shared" ref="AA5:AA60" si="25">U5-X5</f>
        <v>-3.3561480328453257</v>
      </c>
      <c r="AB5" s="35">
        <f t="shared" ref="AB5:AB60" si="26">V5-Y5</f>
        <v>-3.3561480328453257</v>
      </c>
      <c r="AC5" s="35">
        <f t="shared" ref="AC5:AC60" si="27">W5-Z5</f>
        <v>-3.3561480328453115</v>
      </c>
      <c r="AD5" s="27"/>
      <c r="AE5" s="27"/>
      <c r="AF5">
        <v>2.23</v>
      </c>
      <c r="AG5">
        <v>1.69</v>
      </c>
      <c r="AH5" s="36"/>
      <c r="AI5" s="27"/>
      <c r="AJ5" t="s">
        <v>194</v>
      </c>
    </row>
    <row r="6" spans="1:36" s="12" customFormat="1" ht="15" x14ac:dyDescent="0.25">
      <c r="A6">
        <v>2.92</v>
      </c>
      <c r="B6">
        <v>2.95</v>
      </c>
      <c r="C6">
        <v>2.84</v>
      </c>
      <c r="D6" s="20">
        <f t="shared" si="3"/>
        <v>3.3561480328453186E-2</v>
      </c>
      <c r="E6" s="17">
        <f>IF(OR($A6="",$B6="",$C6=""),"",A6*'MPTO_working_3-way'!$I5)</f>
        <v>3.0179995225590832</v>
      </c>
      <c r="F6" s="21">
        <f>IF(OR($A6="",$B6="",$C6=""),"",B6*'MPTO_working_3-way'!$I5)</f>
        <v>3.0490063669689369</v>
      </c>
      <c r="G6" s="22">
        <f>IF(OR($A6="",$B6="",$C6=""),"",C6*'MPTO_working_3-way'!$I5)</f>
        <v>2.9353146041328069</v>
      </c>
      <c r="H6" s="17">
        <f>IF(OR($A6="",$B6="",$C6=""),"",'MPTO_working_3-way'!E5)</f>
        <v>3.0186073600252703</v>
      </c>
      <c r="I6" s="21">
        <f>IF(OR($A6="",$B6="",$C6=""),"",'MPTO_working_3-way'!F5)</f>
        <v>3.0506788774828162</v>
      </c>
      <c r="J6" s="22">
        <f>IF(OR($A6="",$B6="",$C6=""),"",'MPTO_working_3-way'!G5)</f>
        <v>2.9331920118172921</v>
      </c>
      <c r="K6" s="17">
        <f>IF(OR($A6="",$B6="",$C6=""),"",'OddsRatio_working_3-way'!H5)</f>
        <v>3.0183203820498257</v>
      </c>
      <c r="L6" s="21">
        <f>IF(OR($A6="",$B6="",$C6=""),"",'OddsRatio_working_3-way'!I5)</f>
        <v>3.0498566380193535</v>
      </c>
      <c r="M6" s="22">
        <f>IF(OR($A6="",$B6="",$C6=""),"",'OddsRatio_working_3-way'!J5)</f>
        <v>2.9342236994644151</v>
      </c>
      <c r="N6" s="23">
        <f t="shared" si="16"/>
        <v>33.134531418085174</v>
      </c>
      <c r="O6" s="24">
        <f t="shared" si="17"/>
        <v>32.79757008163007</v>
      </c>
      <c r="P6" s="24">
        <f t="shared" si="18"/>
        <v>34.067898500284763</v>
      </c>
      <c r="Q6" t="s">
        <v>155</v>
      </c>
      <c r="R6" t="s">
        <v>156</v>
      </c>
      <c r="S6" t="s">
        <v>191</v>
      </c>
      <c r="T6" s="35">
        <v>100</v>
      </c>
      <c r="U6" s="35">
        <f t="shared" si="19"/>
        <v>78.494623655913983</v>
      </c>
      <c r="V6" s="35">
        <f t="shared" si="20"/>
        <v>73.68421052631578</v>
      </c>
      <c r="W6" s="35">
        <f t="shared" si="21"/>
        <v>44.134078212290497</v>
      </c>
      <c r="X6" s="35">
        <f t="shared" si="22"/>
        <v>82.181711261393701</v>
      </c>
      <c r="Y6" s="35">
        <f t="shared" si="23"/>
        <v>77.371298131795513</v>
      </c>
      <c r="Z6" s="35">
        <f t="shared" si="24"/>
        <v>47.821165817770229</v>
      </c>
      <c r="AA6" s="35">
        <f t="shared" si="25"/>
        <v>-3.6870876054797179</v>
      </c>
      <c r="AB6" s="35">
        <f t="shared" si="26"/>
        <v>-3.6870876054797321</v>
      </c>
      <c r="AC6" s="35">
        <f t="shared" si="27"/>
        <v>-3.6870876054797321</v>
      </c>
      <c r="AD6" s="27"/>
      <c r="AE6" s="27"/>
      <c r="AF6">
        <v>2.27</v>
      </c>
      <c r="AG6">
        <v>1.67</v>
      </c>
      <c r="AH6" s="36"/>
      <c r="AI6" s="27"/>
      <c r="AJ6" t="s">
        <v>194</v>
      </c>
    </row>
    <row r="7" spans="1:36" s="12" customFormat="1" ht="15" x14ac:dyDescent="0.25">
      <c r="A7">
        <v>4.6500000000000004</v>
      </c>
      <c r="B7">
        <v>3.8</v>
      </c>
      <c r="C7">
        <v>1.79</v>
      </c>
      <c r="D7" s="20">
        <f t="shared" si="3"/>
        <v>3.6870876054797108E-2</v>
      </c>
      <c r="E7" s="17">
        <f>IF(OR($A7="",$B7="",$C7=""),"",A7*'MPTO_working_3-way'!$I6)</f>
        <v>4.8214495736548066</v>
      </c>
      <c r="F7" s="21">
        <f>IF(OR($A7="",$B7="",$C7=""),"",B7*'MPTO_working_3-way'!$I6)</f>
        <v>3.9401093290082287</v>
      </c>
      <c r="G7" s="22">
        <f>IF(OR($A7="",$B7="",$C7=""),"",C7*'MPTO_working_3-way'!$I6)</f>
        <v>1.8559988681380868</v>
      </c>
      <c r="H7" s="17">
        <f>IF(OR($A7="",$B7="",$C7=""),"",'MPTO_working_3-way'!E6)</f>
        <v>4.9318548009854561</v>
      </c>
      <c r="I7" s="21">
        <f>IF(OR($A7="",$B7="",$C7=""),"",'MPTO_working_3-way'!F6)</f>
        <v>3.9861663649004577</v>
      </c>
      <c r="J7" s="22">
        <f>IF(OR($A7="",$B7="",$C7=""),"",'MPTO_working_3-way'!G6)</f>
        <v>1.8302651426014294</v>
      </c>
      <c r="K7" s="17">
        <f>IF(OR($A7="",$B7="",$C7=""),"",'OddsRatio_working_3-way'!H6)</f>
        <v>4.8796268819462547</v>
      </c>
      <c r="L7" s="21">
        <f>IF(OR($A7="",$B7="",$C7=""),"",'OddsRatio_working_3-way'!I6)</f>
        <v>3.9761521286163042</v>
      </c>
      <c r="M7" s="22">
        <f>IF(OR($A7="",$B7="",$C7=""),"",'OddsRatio_working_3-way'!J6)</f>
        <v>1.8397000648596002</v>
      </c>
      <c r="N7" s="23">
        <f t="shared" si="16"/>
        <v>20.74065039410895</v>
      </c>
      <c r="O7" s="24">
        <f t="shared" si="17"/>
        <v>25.380006403317534</v>
      </c>
      <c r="P7" s="24">
        <f t="shared" si="18"/>
        <v>53.879343202573537</v>
      </c>
      <c r="Q7" t="s">
        <v>157</v>
      </c>
      <c r="R7" t="s">
        <v>158</v>
      </c>
      <c r="S7" t="s">
        <v>191</v>
      </c>
      <c r="T7" s="35">
        <v>100</v>
      </c>
      <c r="U7" s="35">
        <f t="shared" si="19"/>
        <v>64.02877697841727</v>
      </c>
      <c r="V7" s="35">
        <f t="shared" si="20"/>
        <v>68.944099378881987</v>
      </c>
      <c r="W7" s="35">
        <f t="shared" si="21"/>
        <v>63.63636363636364</v>
      </c>
      <c r="X7" s="35">
        <f t="shared" si="22"/>
        <v>67.419536984754387</v>
      </c>
      <c r="Y7" s="35">
        <f t="shared" si="23"/>
        <v>72.334859385219104</v>
      </c>
      <c r="Z7" s="35">
        <f t="shared" si="24"/>
        <v>67.027123642700744</v>
      </c>
      <c r="AA7" s="35">
        <f t="shared" si="25"/>
        <v>-3.3907600063371177</v>
      </c>
      <c r="AB7" s="35">
        <f t="shared" si="26"/>
        <v>-3.3907600063371177</v>
      </c>
      <c r="AC7" s="35">
        <f t="shared" si="27"/>
        <v>-3.3907600063371035</v>
      </c>
      <c r="AD7" s="27"/>
      <c r="AE7" s="27"/>
      <c r="AF7">
        <v>1.89</v>
      </c>
      <c r="AG7">
        <v>1.98</v>
      </c>
      <c r="AH7" s="36"/>
      <c r="AI7" s="27"/>
      <c r="AJ7" t="s">
        <v>194</v>
      </c>
    </row>
    <row r="8" spans="1:36" ht="15" x14ac:dyDescent="0.25">
      <c r="A8">
        <v>2.78</v>
      </c>
      <c r="B8">
        <v>3.22</v>
      </c>
      <c r="C8">
        <v>2.75</v>
      </c>
      <c r="D8" s="20">
        <f t="shared" si="3"/>
        <v>3.3907600063371124E-2</v>
      </c>
      <c r="E8" s="17">
        <f>IF(OR($A8="",$B8="",$C8=""),"",A8*'MPTO_working_3-way'!$I7)</f>
        <v>2.8742631281761715</v>
      </c>
      <c r="F8" s="21">
        <f>IF(OR($A8="",$B8="",$C8=""),"",B8*'MPTO_working_3-way'!$I7)</f>
        <v>3.3291824722040553</v>
      </c>
      <c r="G8" s="22">
        <f>IF(OR($A8="",$B8="",$C8=""),"",C8*'MPTO_working_3-way'!$I7)</f>
        <v>2.8432459001742707</v>
      </c>
      <c r="H8" s="17">
        <f>IF(OR($A8="",$B8="",$C8=""),"",'MPTO_working_3-way'!E7)</f>
        <v>2.8701841797413943</v>
      </c>
      <c r="I8" s="21">
        <f>IF(OR($A8="",$B8="",$C8=""),"",'MPTO_working_3-way'!F7)</f>
        <v>3.3416152721908756</v>
      </c>
      <c r="J8" s="22">
        <f>IF(OR($A8="",$B8="",$C8=""),"",'MPTO_working_3-way'!G7)</f>
        <v>2.8382173781038507</v>
      </c>
      <c r="K8" s="17">
        <f>IF(OR($A8="",$B8="",$C8=""),"",'OddsRatio_working_3-way'!H7)</f>
        <v>2.8723369614938465</v>
      </c>
      <c r="L8" s="21">
        <f>IF(OR($A8="",$B8="",$C8=""),"",'OddsRatio_working_3-way'!I7)</f>
        <v>3.3351618283799662</v>
      </c>
      <c r="M8" s="22">
        <f>IF(OR($A8="",$B8="",$C8=""),"",'OddsRatio_working_3-way'!J7)</f>
        <v>2.8407807205697937</v>
      </c>
      <c r="N8" s="23">
        <f t="shared" si="16"/>
        <v>34.791525876565721</v>
      </c>
      <c r="O8" s="24">
        <f t="shared" si="17"/>
        <v>30.037404328215118</v>
      </c>
      <c r="P8" s="24">
        <f t="shared" si="18"/>
        <v>35.171069795219154</v>
      </c>
      <c r="Q8" t="s">
        <v>159</v>
      </c>
      <c r="R8" t="s">
        <v>160</v>
      </c>
      <c r="S8" t="s">
        <v>191</v>
      </c>
      <c r="T8" s="35">
        <v>100</v>
      </c>
      <c r="U8" s="35">
        <f t="shared" si="19"/>
        <v>47.643979057591622</v>
      </c>
      <c r="V8" s="35">
        <f t="shared" si="20"/>
        <v>69.135802469135797</v>
      </c>
      <c r="W8" s="35">
        <f t="shared" si="21"/>
        <v>79.716024340770801</v>
      </c>
      <c r="X8" s="35">
        <f t="shared" si="22"/>
        <v>51.148173190093402</v>
      </c>
      <c r="Y8" s="35">
        <f t="shared" si="23"/>
        <v>72.639996601637591</v>
      </c>
      <c r="Z8" s="35">
        <f t="shared" si="24"/>
        <v>83.220218473272567</v>
      </c>
      <c r="AA8" s="35">
        <f t="shared" si="25"/>
        <v>-3.5041941325017802</v>
      </c>
      <c r="AB8" s="35">
        <f t="shared" si="26"/>
        <v>-3.5041941325017945</v>
      </c>
      <c r="AC8" s="35">
        <f t="shared" si="27"/>
        <v>-3.504194132501766</v>
      </c>
      <c r="AF8">
        <v>2.27</v>
      </c>
      <c r="AG8">
        <v>1.68</v>
      </c>
      <c r="AJ8" t="s">
        <v>194</v>
      </c>
    </row>
    <row r="9" spans="1:36" ht="15" x14ac:dyDescent="0.25">
      <c r="A9">
        <v>1.91</v>
      </c>
      <c r="B9">
        <v>3.24</v>
      </c>
      <c r="C9">
        <v>4.93</v>
      </c>
      <c r="D9" s="20">
        <f t="shared" si="3"/>
        <v>3.5041941325017811E-2</v>
      </c>
      <c r="E9" s="17">
        <f>IF(OR($A9="",$B9="",$C9=""),"",A9*'MPTO_working_3-way'!$I8)</f>
        <v>1.9769301079307839</v>
      </c>
      <c r="F9" s="21">
        <f>IF(OR($A9="",$B9="",$C9=""),"",B9*'MPTO_working_3-way'!$I8)</f>
        <v>3.3535358898930578</v>
      </c>
      <c r="G9" s="22">
        <f>IF(OR($A9="",$B9="",$C9=""),"",C9*'MPTO_working_3-way'!$I8)</f>
        <v>5.1027567707323378</v>
      </c>
      <c r="H9" s="17">
        <f>IF(OR($A9="",$B9="",$C9=""),"",'MPTO_working_3-way'!E8)</f>
        <v>1.9535845414026636</v>
      </c>
      <c r="I9" s="21">
        <f>IF(OR($A9="",$B9="",$C9=""),"",'MPTO_working_3-way'!F8)</f>
        <v>3.3674418351385214</v>
      </c>
      <c r="J9" s="22">
        <f>IF(OR($A9="",$B9="",$C9=""),"",'MPTO_working_3-way'!G8)</f>
        <v>5.2312442901600074</v>
      </c>
      <c r="K9" s="17">
        <f>IF(OR($A9="",$B9="",$C9=""),"",'OddsRatio_working_3-way'!H8)</f>
        <v>1.9629369850235843</v>
      </c>
      <c r="L9" s="21">
        <f>IF(OR($A9="",$B9="",$C9=""),"",'OddsRatio_working_3-way'!I8)</f>
        <v>3.3703064246734389</v>
      </c>
      <c r="M9" s="22">
        <f>IF(OR($A9="",$B9="",$C9=""),"",'OddsRatio_working_3-way'!J8)</f>
        <v>5.1586179682886666</v>
      </c>
      <c r="N9" s="23">
        <f t="shared" si="16"/>
        <v>50.58347768534324</v>
      </c>
      <c r="O9" s="24">
        <f t="shared" si="17"/>
        <v>29.819272339199248</v>
      </c>
      <c r="P9" s="24">
        <f t="shared" si="18"/>
        <v>19.597249975457519</v>
      </c>
      <c r="Q9" t="s">
        <v>161</v>
      </c>
      <c r="R9" t="s">
        <v>162</v>
      </c>
      <c r="S9" t="s">
        <v>191</v>
      </c>
      <c r="T9" s="35">
        <v>100</v>
      </c>
      <c r="U9" s="35">
        <f t="shared" si="19"/>
        <v>68.847352024922117</v>
      </c>
      <c r="V9" s="35">
        <f t="shared" si="20"/>
        <v>66.777408637873762</v>
      </c>
      <c r="W9" s="35">
        <f t="shared" si="21"/>
        <v>61.240310077519375</v>
      </c>
      <c r="X9" s="35">
        <f t="shared" si="22"/>
        <v>71.98228128460687</v>
      </c>
      <c r="Y9" s="35">
        <f t="shared" si="23"/>
        <v>69.912337897558501</v>
      </c>
      <c r="Z9" s="35">
        <f t="shared" si="24"/>
        <v>64.375239337204121</v>
      </c>
      <c r="AA9" s="35">
        <f t="shared" si="25"/>
        <v>-3.1349292596847533</v>
      </c>
      <c r="AB9" s="35">
        <f t="shared" si="26"/>
        <v>-3.1349292596847391</v>
      </c>
      <c r="AC9" s="35">
        <f t="shared" si="27"/>
        <v>-3.1349292596847462</v>
      </c>
      <c r="AF9">
        <v>2.4</v>
      </c>
      <c r="AG9">
        <v>1.61</v>
      </c>
      <c r="AJ9" t="s">
        <v>194</v>
      </c>
    </row>
    <row r="10" spans="1:36" ht="15" x14ac:dyDescent="0.25">
      <c r="A10">
        <v>3.21</v>
      </c>
      <c r="B10">
        <v>3.01</v>
      </c>
      <c r="C10">
        <v>2.58</v>
      </c>
      <c r="D10" s="20">
        <f t="shared" si="3"/>
        <v>3.1349292596847489E-2</v>
      </c>
      <c r="E10" s="17">
        <f>IF(OR($A10="",$B10="",$C10=""),"",A10*'MPTO_working_3-way'!$I9)</f>
        <v>3.3106312292358804</v>
      </c>
      <c r="F10" s="21">
        <f>IF(OR($A10="",$B10="",$C10=""),"",B10*'MPTO_working_3-way'!$I9)</f>
        <v>3.1043613707165107</v>
      </c>
      <c r="G10" s="22">
        <f>IF(OR($A10="",$B10="",$C10=""),"",C10*'MPTO_working_3-way'!$I9)</f>
        <v>2.6608811748998664</v>
      </c>
      <c r="H10" s="17">
        <f>IF(OR($A10="",$B10="",$C10=""),"",'MPTO_working_3-way'!E9)</f>
        <v>3.3214126112912647</v>
      </c>
      <c r="I10" s="21">
        <f>IF(OR($A10="",$B10="",$C10=""),"",'MPTO_working_3-way'!F9)</f>
        <v>3.1077505333919437</v>
      </c>
      <c r="J10" s="22">
        <f>IF(OR($A10="",$B10="",$C10=""),"",'MPTO_working_3-way'!G9)</f>
        <v>2.6514850760604092</v>
      </c>
      <c r="K10" s="17">
        <f>IF(OR($A10="",$B10="",$C10=""),"",'OddsRatio_working_3-way'!H9)</f>
        <v>3.3160707162050622</v>
      </c>
      <c r="L10" s="21">
        <f>IF(OR($A10="",$B10="",$C10=""),"",'OddsRatio_working_3-way'!I9)</f>
        <v>3.1064715563674996</v>
      </c>
      <c r="M10" s="22">
        <f>IF(OR($A10="",$B10="",$C10=""),"",'OddsRatio_working_3-way'!J9)</f>
        <v>2.6558333627167414</v>
      </c>
      <c r="N10" s="23">
        <f t="shared" si="16"/>
        <v>30.205720020070249</v>
      </c>
      <c r="O10" s="24">
        <f t="shared" si="17"/>
        <v>32.212744606121426</v>
      </c>
      <c r="P10" s="24">
        <f t="shared" si="18"/>
        <v>37.581535373808329</v>
      </c>
      <c r="Q10" t="s">
        <v>163</v>
      </c>
      <c r="R10" t="s">
        <v>164</v>
      </c>
      <c r="S10" t="s">
        <v>191</v>
      </c>
      <c r="T10" s="35">
        <v>100</v>
      </c>
      <c r="U10" s="35">
        <f t="shared" si="19"/>
        <v>59.839357429718881</v>
      </c>
      <c r="V10" s="35">
        <f t="shared" si="20"/>
        <v>64.664310954063609</v>
      </c>
      <c r="W10" s="35">
        <f t="shared" si="21"/>
        <v>72.222222222222229</v>
      </c>
      <c r="X10" s="35">
        <f t="shared" si="22"/>
        <v>63.11346682371417</v>
      </c>
      <c r="Y10" s="35">
        <f t="shared" si="23"/>
        <v>67.938420348058898</v>
      </c>
      <c r="Z10" s="35">
        <f t="shared" si="24"/>
        <v>75.496331616217518</v>
      </c>
      <c r="AA10" s="35">
        <f t="shared" si="25"/>
        <v>-3.274109393995289</v>
      </c>
      <c r="AB10" s="35">
        <f t="shared" si="26"/>
        <v>-3.274109393995289</v>
      </c>
      <c r="AC10" s="35">
        <f t="shared" si="27"/>
        <v>-3.274109393995289</v>
      </c>
      <c r="AF10">
        <v>2.52</v>
      </c>
      <c r="AG10">
        <v>1.56</v>
      </c>
      <c r="AJ10" t="s">
        <v>194</v>
      </c>
    </row>
    <row r="11" spans="1:36" ht="15" x14ac:dyDescent="0.25">
      <c r="A11">
        <v>2.4900000000000002</v>
      </c>
      <c r="B11">
        <v>2.83</v>
      </c>
      <c r="C11">
        <v>3.6</v>
      </c>
      <c r="D11" s="20">
        <f t="shared" si="3"/>
        <v>3.2741093939952837E-2</v>
      </c>
      <c r="E11" s="17">
        <f>IF(OR($A11="",$B11="",$C11=""),"",A11*'MPTO_working_3-way'!$I10)</f>
        <v>2.5715253239104827</v>
      </c>
      <c r="F11" s="21">
        <f>IF(OR($A11="",$B11="",$C11=""),"",B11*'MPTO_working_3-way'!$I10)</f>
        <v>2.9226572958500667</v>
      </c>
      <c r="G11" s="22">
        <f>IF(OR($A11="",$B11="",$C11=""),"",C11*'MPTO_working_3-way'!$I10)</f>
        <v>3.7178679381838302</v>
      </c>
      <c r="H11" s="17">
        <f>IF(OR($A11="",$B11="",$C11=""),"",'MPTO_working_3-way'!E10)</f>
        <v>2.5595562165401757</v>
      </c>
      <c r="I11" s="21">
        <f>IF(OR($A11="",$B11="",$C11=""),"",'MPTO_working_3-way'!F10)</f>
        <v>2.9201923763171767</v>
      </c>
      <c r="J11" s="22">
        <f>IF(OR($A11="",$B11="",$C11=""),"",'MPTO_working_3-way'!G10)</f>
        <v>3.7472259314843477</v>
      </c>
      <c r="K11" s="17">
        <f>IF(OR($A11="",$B11="",$C11=""),"",'OddsRatio_working_3-way'!H10)</f>
        <v>2.5652739034909939</v>
      </c>
      <c r="L11" s="21">
        <f>IF(OR($A11="",$B11="",$C11=""),"",'OddsRatio_working_3-way'!I10)</f>
        <v>2.9224504989184688</v>
      </c>
      <c r="M11" s="22">
        <f>IF(OR($A11="",$B11="",$C11=""),"",'OddsRatio_working_3-way'!J10)</f>
        <v>3.7313504356218679</v>
      </c>
      <c r="N11" s="23">
        <f t="shared" si="16"/>
        <v>38.887425711962806</v>
      </c>
      <c r="O11" s="24">
        <f t="shared" si="17"/>
        <v>34.215438170596251</v>
      </c>
      <c r="P11" s="24">
        <f t="shared" si="18"/>
        <v>26.897136117440944</v>
      </c>
      <c r="Q11" t="s">
        <v>165</v>
      </c>
      <c r="R11" t="s">
        <v>166</v>
      </c>
      <c r="S11" t="s">
        <v>191</v>
      </c>
      <c r="T11" s="35">
        <v>100</v>
      </c>
      <c r="U11" s="35">
        <f t="shared" si="19"/>
        <v>46.808510638297875</v>
      </c>
      <c r="V11" s="35">
        <f t="shared" si="20"/>
        <v>70.149253731343279</v>
      </c>
      <c r="W11" s="35">
        <f t="shared" si="21"/>
        <v>79.550102249488745</v>
      </c>
      <c r="X11" s="35">
        <f t="shared" si="22"/>
        <v>50.300644019167962</v>
      </c>
      <c r="Y11" s="35">
        <f t="shared" si="23"/>
        <v>73.64138711221338</v>
      </c>
      <c r="Z11" s="35">
        <f t="shared" si="24"/>
        <v>83.042235630358846</v>
      </c>
      <c r="AA11" s="35">
        <f t="shared" si="25"/>
        <v>-3.4921333808700865</v>
      </c>
      <c r="AB11" s="35">
        <f t="shared" si="26"/>
        <v>-3.4921333808701007</v>
      </c>
      <c r="AC11" s="35">
        <f t="shared" si="27"/>
        <v>-3.4921333808701007</v>
      </c>
      <c r="AF11">
        <v>2.89</v>
      </c>
      <c r="AG11">
        <v>1.43</v>
      </c>
      <c r="AJ11" t="s">
        <v>194</v>
      </c>
    </row>
    <row r="12" spans="1:36" ht="15" x14ac:dyDescent="0.25">
      <c r="A12">
        <v>1.88</v>
      </c>
      <c r="B12">
        <v>3.35</v>
      </c>
      <c r="C12">
        <v>4.8899999999999997</v>
      </c>
      <c r="D12" s="20">
        <f t="shared" si="3"/>
        <v>3.4921333808700883E-2</v>
      </c>
      <c r="E12" s="17">
        <f>IF(OR($A12="",$B12="",$C12=""),"",A12*'MPTO_working_3-way'!$I11)</f>
        <v>1.9456521075603574</v>
      </c>
      <c r="F12" s="21">
        <f>IF(OR($A12="",$B12="",$C12=""),"",B12*'MPTO_working_3-way'!$I11)</f>
        <v>3.4669864682591482</v>
      </c>
      <c r="G12" s="22">
        <f>IF(OR($A12="",$B12="",$C12=""),"",C12*'MPTO_working_3-way'!$I11)</f>
        <v>5.0607653223245466</v>
      </c>
      <c r="H12" s="17">
        <f>IF(OR($A12="",$B12="",$C12=""),"",'MPTO_working_3-way'!E11)</f>
        <v>1.9220624843194221</v>
      </c>
      <c r="I12" s="21">
        <f>IF(OR($A12="",$B12="",$C12=""),"",'MPTO_working_3-way'!F11)</f>
        <v>3.4859357714951491</v>
      </c>
      <c r="J12" s="22">
        <f>IF(OR($A12="",$B12="",$C12=""),"",'MPTO_working_3-way'!G11)</f>
        <v>5.1851478125007002</v>
      </c>
      <c r="K12" s="17">
        <f>IF(OR($A12="",$B12="",$C12=""),"",'OddsRatio_working_3-way'!H11)</f>
        <v>1.931302588787253</v>
      </c>
      <c r="L12" s="21">
        <f>IF(OR($A12="",$B12="",$C12=""),"",'OddsRatio_working_3-way'!I11)</f>
        <v>3.4870012314205052</v>
      </c>
      <c r="M12" s="22">
        <f>IF(OR($A12="",$B12="",$C12=""),"",'OddsRatio_working_3-way'!J11)</f>
        <v>5.1167807617981973</v>
      </c>
      <c r="N12" s="23">
        <f t="shared" si="16"/>
        <v>51.39664979747559</v>
      </c>
      <c r="O12" s="24">
        <f t="shared" si="17"/>
        <v>28.843493020672859</v>
      </c>
      <c r="P12" s="24">
        <f t="shared" si="18"/>
        <v>19.759857181851554</v>
      </c>
      <c r="Q12" t="s">
        <v>167</v>
      </c>
      <c r="R12" t="s">
        <v>168</v>
      </c>
      <c r="S12" t="s">
        <v>191</v>
      </c>
      <c r="T12" s="35">
        <v>100</v>
      </c>
      <c r="U12" s="35">
        <f t="shared" si="19"/>
        <v>87.714987714987714</v>
      </c>
      <c r="V12" s="35">
        <f t="shared" si="20"/>
        <v>79.797979797979792</v>
      </c>
      <c r="W12" s="35">
        <f t="shared" si="21"/>
        <v>30.069930069930074</v>
      </c>
      <c r="X12" s="35">
        <f t="shared" si="22"/>
        <v>90.132090132090141</v>
      </c>
      <c r="Y12" s="35">
        <f t="shared" si="23"/>
        <v>82.215082215082219</v>
      </c>
      <c r="Z12" s="35">
        <f t="shared" si="24"/>
        <v>32.487032487032486</v>
      </c>
      <c r="AA12" s="35">
        <f t="shared" si="25"/>
        <v>-2.4171024171024271</v>
      </c>
      <c r="AB12" s="35">
        <f t="shared" si="26"/>
        <v>-2.4171024171024271</v>
      </c>
      <c r="AC12" s="35">
        <f t="shared" si="27"/>
        <v>-2.4171024171024129</v>
      </c>
      <c r="AF12">
        <v>2.34</v>
      </c>
      <c r="AG12">
        <v>1.64</v>
      </c>
      <c r="AJ12" t="s">
        <v>194</v>
      </c>
    </row>
    <row r="13" spans="1:36" ht="15" x14ac:dyDescent="0.25">
      <c r="A13">
        <v>8.14</v>
      </c>
      <c r="B13">
        <v>4.95</v>
      </c>
      <c r="C13">
        <v>1.43</v>
      </c>
      <c r="D13" s="20">
        <f t="shared" si="3"/>
        <v>2.4171024171024236E-2</v>
      </c>
      <c r="E13" s="17">
        <f>IF(OR($A13="",$B13="",$C13=""),"",A13*'MPTO_working_3-way'!$I12)</f>
        <v>8.3367521367521373</v>
      </c>
      <c r="F13" s="21">
        <f>IF(OR($A13="",$B13="",$C13=""),"",B13*'MPTO_working_3-way'!$I12)</f>
        <v>5.0696465696465705</v>
      </c>
      <c r="G13" s="22">
        <f>IF(OR($A13="",$B13="",$C13=""),"",C13*'MPTO_working_3-way'!$I12)</f>
        <v>1.4645645645645646</v>
      </c>
      <c r="H13" s="17">
        <f>IF(OR($A13="",$B13="",$C13=""),"",'MPTO_working_3-way'!E12)</f>
        <v>8.7113238612110511</v>
      </c>
      <c r="I13" s="21">
        <f>IF(OR($A13="",$B13="",$C13=""),"",'MPTO_working_3-way'!F12)</f>
        <v>5.1556173084557368</v>
      </c>
      <c r="J13" s="22">
        <f>IF(OR($A13="",$B13="",$C13=""),"",'MPTO_working_3-way'!G12)</f>
        <v>1.4466678143576137</v>
      </c>
      <c r="K13" s="17">
        <f>IF(OR($A13="",$B13="",$C13=""),"",'OddsRatio_working_3-way'!H12)</f>
        <v>8.5112330493871031</v>
      </c>
      <c r="L13" s="21">
        <f>IF(OR($A13="",$B13="",$C13=""),"",'OddsRatio_working_3-way'!I12)</f>
        <v>5.1553740259214358</v>
      </c>
      <c r="M13" s="22">
        <f>IF(OR($A13="",$B13="",$C13=""),"",'OddsRatio_working_3-way'!J12)</f>
        <v>1.4523571724420803</v>
      </c>
      <c r="N13" s="23">
        <f t="shared" si="16"/>
        <v>11.995078941972523</v>
      </c>
      <c r="O13" s="24">
        <f t="shared" si="17"/>
        <v>19.725240926799259</v>
      </c>
      <c r="P13" s="24">
        <f t="shared" si="18"/>
        <v>68.279680131228218</v>
      </c>
      <c r="Q13" t="s">
        <v>74</v>
      </c>
      <c r="R13" t="s">
        <v>79</v>
      </c>
      <c r="S13" t="s">
        <v>191</v>
      </c>
      <c r="T13" s="35">
        <v>100</v>
      </c>
      <c r="U13" s="35">
        <f t="shared" si="19"/>
        <v>15.966386554621849</v>
      </c>
      <c r="V13" s="35">
        <f t="shared" si="20"/>
        <v>85.714285714285708</v>
      </c>
      <c r="W13" s="35">
        <f t="shared" si="21"/>
        <v>95</v>
      </c>
      <c r="X13" s="35">
        <f t="shared" si="22"/>
        <v>19.285714285714285</v>
      </c>
      <c r="Y13" s="35">
        <f t="shared" si="23"/>
        <v>89.033613445378151</v>
      </c>
      <c r="Z13" s="35">
        <f t="shared" si="24"/>
        <v>98.319327731092443</v>
      </c>
      <c r="AA13" s="35">
        <f t="shared" si="25"/>
        <v>-3.3193277310924358</v>
      </c>
      <c r="AB13" s="35">
        <f t="shared" si="26"/>
        <v>-3.3193277310924429</v>
      </c>
      <c r="AC13" s="35">
        <f t="shared" si="27"/>
        <v>-3.3193277310924429</v>
      </c>
      <c r="AF13">
        <v>1.56</v>
      </c>
      <c r="AG13">
        <v>2.56</v>
      </c>
      <c r="AJ13" t="s">
        <v>143</v>
      </c>
    </row>
    <row r="14" spans="1:36" ht="15" x14ac:dyDescent="0.25">
      <c r="A14">
        <v>1.19</v>
      </c>
      <c r="B14">
        <v>7</v>
      </c>
      <c r="C14">
        <v>20</v>
      </c>
      <c r="D14" s="20">
        <f t="shared" si="3"/>
        <v>3.3193277310924474E-2</v>
      </c>
      <c r="E14" s="17">
        <f>IF(OR($A14="",$B14="",$C14=""),"",A14*'MPTO_working_3-way'!$I13)</f>
        <v>1.2295</v>
      </c>
      <c r="F14" s="21">
        <f>IF(OR($A14="",$B14="",$C14=""),"",B14*'MPTO_working_3-way'!$I13)</f>
        <v>7.2323529411764715</v>
      </c>
      <c r="G14" s="22">
        <f>IF(OR($A14="",$B14="",$C14=""),"",C14*'MPTO_working_3-way'!$I13)</f>
        <v>20.663865546218489</v>
      </c>
      <c r="H14" s="17">
        <f>IF(OR($A14="",$B14="",$C14=""),"",'MPTO_working_3-way'!E13)</f>
        <v>1.2058773855767608</v>
      </c>
      <c r="I14" s="21">
        <f>IF(OR($A14="",$B14="",$C14=""),"",'MPTO_working_3-way'!F13)</f>
        <v>7.5876726886291204</v>
      </c>
      <c r="J14" s="22">
        <f>IF(OR($A14="",$B14="",$C14=""),"",'MPTO_working_3-way'!G13)</f>
        <v>25.683453237410095</v>
      </c>
      <c r="K14" s="17">
        <f>IF(OR($A14="",$B14="",$C14=""),"",'OddsRatio_working_3-way'!H13)</f>
        <v>1.2120610631096875</v>
      </c>
      <c r="L14" s="21">
        <f>IF(OR($A14="",$B14="",$C14=""),"",'OddsRatio_working_3-way'!I13)</f>
        <v>7.6966651508322332</v>
      </c>
      <c r="M14" s="22">
        <f>IF(OR($A14="",$B14="",$C14=""),"",'OddsRatio_working_3-way'!J13)</f>
        <v>22.206106310968735</v>
      </c>
      <c r="N14" s="23">
        <f t="shared" si="16"/>
        <v>81.333875559170394</v>
      </c>
      <c r="O14" s="24">
        <f t="shared" si="17"/>
        <v>13.826758845058965</v>
      </c>
      <c r="P14" s="24">
        <f t="shared" si="18"/>
        <v>4.8393655957706381</v>
      </c>
      <c r="Q14" t="s">
        <v>82</v>
      </c>
      <c r="R14" t="s">
        <v>83</v>
      </c>
      <c r="S14" t="s">
        <v>191</v>
      </c>
      <c r="T14" s="35">
        <v>100</v>
      </c>
      <c r="U14" s="35">
        <f t="shared" si="19"/>
        <v>34.21052631578948</v>
      </c>
      <c r="V14" s="35">
        <f t="shared" si="20"/>
        <v>77.220956719817764</v>
      </c>
      <c r="W14" s="35">
        <f t="shared" si="21"/>
        <v>85.486211901306234</v>
      </c>
      <c r="X14" s="35">
        <f t="shared" si="22"/>
        <v>37.292831378875988</v>
      </c>
      <c r="Y14" s="35">
        <f t="shared" si="23"/>
        <v>80.303261782904286</v>
      </c>
      <c r="Z14" s="35">
        <f t="shared" si="24"/>
        <v>88.568516964392757</v>
      </c>
      <c r="AA14" s="35">
        <f t="shared" si="25"/>
        <v>-3.0823050630865083</v>
      </c>
      <c r="AB14" s="35">
        <f t="shared" si="26"/>
        <v>-3.0823050630865225</v>
      </c>
      <c r="AC14" s="35">
        <f t="shared" si="27"/>
        <v>-3.0823050630865225</v>
      </c>
      <c r="AF14">
        <v>1.74</v>
      </c>
      <c r="AG14">
        <v>2.19</v>
      </c>
      <c r="AJ14" t="s">
        <v>143</v>
      </c>
    </row>
    <row r="15" spans="1:36" ht="15" x14ac:dyDescent="0.25">
      <c r="A15">
        <v>1.52</v>
      </c>
      <c r="B15">
        <v>4.3899999999999997</v>
      </c>
      <c r="C15">
        <v>6.89</v>
      </c>
      <c r="D15" s="20">
        <f t="shared" si="3"/>
        <v>3.0823050630865101E-2</v>
      </c>
      <c r="E15" s="17">
        <f>IF(OR($A15="",$B15="",$C15=""),"",A15*'MPTO_working_3-way'!$I14)</f>
        <v>1.566851036958915</v>
      </c>
      <c r="F15" s="21">
        <f>IF(OR($A15="",$B15="",$C15=""),"",B15*'MPTO_working_3-way'!$I14)</f>
        <v>4.5253131922694978</v>
      </c>
      <c r="G15" s="22">
        <f>IF(OR($A15="",$B15="",$C15=""),"",C15*'MPTO_working_3-way'!$I14)</f>
        <v>7.1023708188466603</v>
      </c>
      <c r="H15" s="17">
        <f>IF(OR($A15="",$B15="",$C15=""),"",'MPTO_working_3-way'!E14)</f>
        <v>1.5441144544582055</v>
      </c>
      <c r="I15" s="21">
        <f>IF(OR($A15="",$B15="",$C15=""),"",'MPTO_working_3-way'!F14)</f>
        <v>4.5973612069773511</v>
      </c>
      <c r="J15" s="22">
        <f>IF(OR($A15="",$B15="",$C15=""),"",'MPTO_working_3-way'!G14)</f>
        <v>7.4149030078125735</v>
      </c>
      <c r="K15" s="17">
        <f>IF(OR($A15="",$B15="",$C15=""),"",'OddsRatio_working_3-way'!H14)</f>
        <v>1.5516495520246134</v>
      </c>
      <c r="L15" s="21">
        <f>IF(OR($A15="",$B15="",$C15=""),"",'OddsRatio_working_3-way'!I14)</f>
        <v>4.5963307333912304</v>
      </c>
      <c r="M15" s="22">
        <f>IF(OR($A15="",$B15="",$C15=""),"",'OddsRatio_working_3-way'!J14)</f>
        <v>7.2484920412018736</v>
      </c>
      <c r="N15" s="23">
        <f t="shared" si="16"/>
        <v>63.822276426538259</v>
      </c>
      <c r="O15" s="24">
        <f t="shared" si="17"/>
        <v>22.097918033790016</v>
      </c>
      <c r="P15" s="24">
        <f t="shared" si="18"/>
        <v>14.079805539671723</v>
      </c>
      <c r="Q15" t="s">
        <v>87</v>
      </c>
      <c r="R15" t="s">
        <v>92</v>
      </c>
      <c r="S15" t="s">
        <v>191</v>
      </c>
      <c r="T15" s="35">
        <v>100</v>
      </c>
      <c r="U15" s="35">
        <f t="shared" si="19"/>
        <v>27.007299270072991</v>
      </c>
      <c r="V15" s="35">
        <f t="shared" si="20"/>
        <v>80.46875</v>
      </c>
      <c r="W15" s="35">
        <f t="shared" si="21"/>
        <v>89.27038626609442</v>
      </c>
      <c r="X15" s="35">
        <f t="shared" si="22"/>
        <v>30.26086373390558</v>
      </c>
      <c r="Y15" s="35">
        <f t="shared" si="23"/>
        <v>83.722314463832575</v>
      </c>
      <c r="Z15" s="35">
        <f t="shared" si="24"/>
        <v>92.523950729927009</v>
      </c>
      <c r="AA15" s="35">
        <f t="shared" si="25"/>
        <v>-3.2535644638325891</v>
      </c>
      <c r="AB15" s="35">
        <f t="shared" si="26"/>
        <v>-3.2535644638325749</v>
      </c>
      <c r="AC15" s="35">
        <f t="shared" si="27"/>
        <v>-3.2535644638325891</v>
      </c>
      <c r="AF15">
        <v>2.02</v>
      </c>
      <c r="AG15">
        <v>1.87</v>
      </c>
      <c r="AJ15" t="s">
        <v>147</v>
      </c>
    </row>
    <row r="16" spans="1:36" ht="15" x14ac:dyDescent="0.25">
      <c r="A16">
        <v>1.37</v>
      </c>
      <c r="B16">
        <v>5.12</v>
      </c>
      <c r="C16">
        <v>9.32</v>
      </c>
      <c r="D16" s="20">
        <f t="shared" si="3"/>
        <v>3.2535644638325811E-2</v>
      </c>
      <c r="E16" s="17">
        <f>IF(OR($A16="",$B16="",$C16=""),"",A16*'MPTO_working_3-way'!$I15)</f>
        <v>1.4145738331545066</v>
      </c>
      <c r="F16" s="21">
        <f>IF(OR($A16="",$B16="",$C16=""),"",B16*'MPTO_working_3-way'!$I15)</f>
        <v>5.2865825005482279</v>
      </c>
      <c r="G16" s="22">
        <f>IF(OR($A16="",$B16="",$C16=""),"",C16*'MPTO_working_3-way'!$I15)</f>
        <v>9.6232322080291972</v>
      </c>
      <c r="H16" s="17">
        <f>IF(OR($A16="",$B16="",$C16=""),"",'MPTO_working_3-way'!E15)</f>
        <v>1.3906623843649777</v>
      </c>
      <c r="I16" s="21">
        <f>IF(OR($A16="",$B16="",$C16=""),"",'MPTO_working_3-way'!F15)</f>
        <v>5.4210154355903963</v>
      </c>
      <c r="J16" s="22">
        <f>IF(OR($A16="",$B16="",$C16=""),"",'MPTO_working_3-way'!G15)</f>
        <v>10.367967195116483</v>
      </c>
      <c r="K16" s="17">
        <f>IF(OR($A16="",$B16="",$C16=""),"",'OddsRatio_working_3-way'!H15)</f>
        <v>1.3979243076036605</v>
      </c>
      <c r="L16" s="21">
        <f>IF(OR($A16="",$B16="",$C16=""),"",'OddsRatio_working_3-way'!I15)</f>
        <v>5.4309409387218395</v>
      </c>
      <c r="M16" s="22">
        <f>IF(OR($A16="",$B16="",$C16=""),"",'OddsRatio_working_3-way'!J15)</f>
        <v>9.9479195655742014</v>
      </c>
      <c r="N16" s="23">
        <f t="shared" si="16"/>
        <v>70.692669167362936</v>
      </c>
      <c r="O16" s="24">
        <f t="shared" si="17"/>
        <v>18.915811867048291</v>
      </c>
      <c r="P16" s="24">
        <f t="shared" si="18"/>
        <v>10.391518965588761</v>
      </c>
      <c r="Q16" t="s">
        <v>88</v>
      </c>
      <c r="R16" t="s">
        <v>91</v>
      </c>
      <c r="S16" t="s">
        <v>191</v>
      </c>
      <c r="T16" s="35">
        <v>100</v>
      </c>
      <c r="U16" s="35">
        <f t="shared" si="19"/>
        <v>52.153110047846894</v>
      </c>
      <c r="V16" s="35">
        <f t="shared" si="20"/>
        <v>70.845481049562679</v>
      </c>
      <c r="W16" s="35">
        <f t="shared" si="21"/>
        <v>69.325153374233125</v>
      </c>
      <c r="X16" s="35">
        <f t="shared" si="22"/>
        <v>59.829365576204182</v>
      </c>
      <c r="Y16" s="35">
        <f t="shared" si="23"/>
        <v>78.521736577919981</v>
      </c>
      <c r="Z16" s="35">
        <f t="shared" si="24"/>
        <v>77.001408902590427</v>
      </c>
      <c r="AA16" s="35">
        <f t="shared" si="25"/>
        <v>-7.676255528357288</v>
      </c>
      <c r="AB16" s="35">
        <f t="shared" si="26"/>
        <v>-7.6762555283573022</v>
      </c>
      <c r="AC16" s="35">
        <f t="shared" si="27"/>
        <v>-7.6762555283573022</v>
      </c>
      <c r="AF16">
        <v>1.68</v>
      </c>
      <c r="AG16">
        <v>2.29</v>
      </c>
      <c r="AJ16" t="s">
        <v>147</v>
      </c>
    </row>
    <row r="17" spans="1:36" ht="15" x14ac:dyDescent="0.25">
      <c r="A17">
        <v>2.09</v>
      </c>
      <c r="B17">
        <v>3.43</v>
      </c>
      <c r="C17">
        <v>3.26</v>
      </c>
      <c r="D17" s="20">
        <f t="shared" si="3"/>
        <v>7.6762555283572897E-2</v>
      </c>
      <c r="E17" s="17">
        <f>IF(OR($A17="",$B17="",$C17=""),"",A17*'MPTO_working_3-way'!$I16)</f>
        <v>2.2504337405426673</v>
      </c>
      <c r="F17" s="21">
        <f>IF(OR($A17="",$B17="",$C17=""),"",B17*'MPTO_working_3-way'!$I16)</f>
        <v>3.6932955646226553</v>
      </c>
      <c r="G17" s="22">
        <f>IF(OR($A17="",$B17="",$C17=""),"",C17*'MPTO_working_3-way'!$I16)</f>
        <v>3.5102459302244475</v>
      </c>
      <c r="H17" s="17">
        <f>IF(OR($A17="",$B17="",$C17=""),"",'MPTO_working_3-way'!E16)</f>
        <v>2.2080837096572119</v>
      </c>
      <c r="I17" s="21">
        <f>IF(OR($A17="",$B17="",$C17=""),"",'MPTO_working_3-way'!F16)</f>
        <v>3.7599968293913277</v>
      </c>
      <c r="J17" s="22">
        <f>IF(OR($A17="",$B17="",$C17=""),"",'MPTO_working_3-way'!G16)</f>
        <v>3.5566817074656747</v>
      </c>
      <c r="K17" s="17">
        <f>IF(OR($A17="",$B17="",$C17=""),"",'OddsRatio_working_3-way'!H16)</f>
        <v>2.224921713747348</v>
      </c>
      <c r="L17" s="21">
        <f>IF(OR($A17="",$B17="",$C17=""),"",'OddsRatio_working_3-way'!I16)</f>
        <v>3.7307887746844557</v>
      </c>
      <c r="M17" s="22">
        <f>IF(OR($A17="",$B17="",$C17=""),"",'OddsRatio_working_3-way'!J16)</f>
        <v>3.5397459385954186</v>
      </c>
      <c r="N17" s="23">
        <f t="shared" si="16"/>
        <v>44.435878381331996</v>
      </c>
      <c r="O17" s="24">
        <f t="shared" si="17"/>
        <v>27.076089159470513</v>
      </c>
      <c r="P17" s="24">
        <f t="shared" si="18"/>
        <v>28.488032459197505</v>
      </c>
      <c r="Q17" t="s">
        <v>98</v>
      </c>
      <c r="R17" t="s">
        <v>97</v>
      </c>
      <c r="S17" t="s">
        <v>191</v>
      </c>
      <c r="T17" s="35">
        <v>100</v>
      </c>
      <c r="U17" s="35">
        <f t="shared" si="19"/>
        <v>27.007299270072991</v>
      </c>
      <c r="V17" s="35">
        <f t="shared" si="20"/>
        <v>81.273408239700387</v>
      </c>
      <c r="W17" s="35">
        <f t="shared" si="21"/>
        <v>89.247311827956992</v>
      </c>
      <c r="X17" s="35">
        <f t="shared" si="22"/>
        <v>29.479279932342639</v>
      </c>
      <c r="Y17" s="35">
        <f t="shared" si="23"/>
        <v>83.745388901970017</v>
      </c>
      <c r="Z17" s="35">
        <f t="shared" si="24"/>
        <v>91.719292490226636</v>
      </c>
      <c r="AA17" s="35">
        <f t="shared" si="25"/>
        <v>-2.4719806622696474</v>
      </c>
      <c r="AB17" s="35">
        <f t="shared" si="26"/>
        <v>-2.4719806622696296</v>
      </c>
      <c r="AC17" s="35">
        <f t="shared" si="27"/>
        <v>-2.4719806622696439</v>
      </c>
      <c r="AF17">
        <v>1.88</v>
      </c>
      <c r="AG17">
        <v>1.91</v>
      </c>
      <c r="AJ17" t="s">
        <v>144</v>
      </c>
    </row>
    <row r="18" spans="1:36" ht="15" x14ac:dyDescent="0.25">
      <c r="A18">
        <v>1.37</v>
      </c>
      <c r="B18">
        <v>5.34</v>
      </c>
      <c r="C18">
        <v>9.3000000000000007</v>
      </c>
      <c r="D18" s="20">
        <f t="shared" si="3"/>
        <v>2.471980662269635E-2</v>
      </c>
      <c r="E18" s="17">
        <f>IF(OR($A18="",$B18="",$C18=""),"",A18*'MPTO_working_3-way'!$I17)</f>
        <v>1.4038661350730941</v>
      </c>
      <c r="F18" s="21">
        <f>IF(OR($A18="",$B18="",$C18=""),"",B18*'MPTO_working_3-way'!$I17)</f>
        <v>5.472003767365198</v>
      </c>
      <c r="G18" s="22">
        <f>IF(OR($A18="",$B18="",$C18=""),"",C18*'MPTO_working_3-way'!$I17)</f>
        <v>9.5298942015910768</v>
      </c>
      <c r="H18" s="17">
        <f>IF(OR($A18="",$B18="",$C18=""),"",'MPTO_working_3-way'!E17)</f>
        <v>1.385642114335687</v>
      </c>
      <c r="I18" s="21">
        <f>IF(OR($A18="",$B18="",$C18=""),"",'MPTO_working_3-way'!F17)</f>
        <v>5.5857813959827185</v>
      </c>
      <c r="J18" s="22">
        <f>IF(OR($A18="",$B18="",$C18=""),"",'MPTO_working_3-way'!G17)</f>
        <v>10.071817479326974</v>
      </c>
      <c r="K18" s="17">
        <f>IF(OR($A18="",$B18="",$C18=""),"",'OddsRatio_working_3-way'!H17)</f>
        <v>1.391229462111123</v>
      </c>
      <c r="L18" s="21">
        <f>IF(OR($A18="",$B18="",$C18=""),"",'OddsRatio_working_3-way'!I17)</f>
        <v>5.589015852871011</v>
      </c>
      <c r="M18" s="22">
        <f>IF(OR($A18="",$B18="",$C18=""),"",'OddsRatio_working_3-way'!J17)</f>
        <v>9.7762284743846521</v>
      </c>
      <c r="N18" s="23">
        <f t="shared" si="16"/>
        <v>71.231862854782364</v>
      </c>
      <c r="O18" s="24">
        <f t="shared" si="17"/>
        <v>18.2748412192981</v>
      </c>
      <c r="P18" s="24">
        <f t="shared" si="18"/>
        <v>10.493295925919552</v>
      </c>
      <c r="Q18" t="s">
        <v>100</v>
      </c>
      <c r="R18" t="s">
        <v>99</v>
      </c>
      <c r="S18" t="s">
        <v>191</v>
      </c>
      <c r="T18" s="35">
        <v>100</v>
      </c>
      <c r="U18" s="35">
        <f t="shared" si="19"/>
        <v>61.685823754789276</v>
      </c>
      <c r="V18" s="35">
        <f t="shared" si="20"/>
        <v>69.6048632218845</v>
      </c>
      <c r="W18" s="35">
        <f t="shared" si="21"/>
        <v>66.442953020134226</v>
      </c>
      <c r="X18" s="35">
        <f t="shared" si="22"/>
        <v>63.952183757981274</v>
      </c>
      <c r="Y18" s="35">
        <f t="shared" si="23"/>
        <v>71.871223225076506</v>
      </c>
      <c r="Z18" s="35">
        <f t="shared" si="24"/>
        <v>68.709313023326231</v>
      </c>
      <c r="AA18" s="35">
        <f t="shared" si="25"/>
        <v>-2.2663600031919984</v>
      </c>
      <c r="AB18" s="35">
        <f t="shared" si="26"/>
        <v>-2.2663600031920055</v>
      </c>
      <c r="AC18" s="35">
        <f t="shared" si="27"/>
        <v>-2.2663600031920055</v>
      </c>
      <c r="AF18">
        <v>1.71</v>
      </c>
      <c r="AG18">
        <v>2.2400000000000002</v>
      </c>
      <c r="AJ18" t="s">
        <v>145</v>
      </c>
    </row>
    <row r="19" spans="1:36" ht="15" x14ac:dyDescent="0.25">
      <c r="A19">
        <v>2.61</v>
      </c>
      <c r="B19">
        <v>3.29</v>
      </c>
      <c r="C19">
        <v>2.98</v>
      </c>
      <c r="D19" s="20">
        <f t="shared" si="3"/>
        <v>2.2663600031920028E-2</v>
      </c>
      <c r="E19" s="17">
        <f>IF(OR($A19="",$B19="",$C19=""),"",A19*'MPTO_working_3-way'!$I18)</f>
        <v>2.6691519960833112</v>
      </c>
      <c r="F19" s="21">
        <f>IF(OR($A19="",$B19="",$C19=""),"",B19*'MPTO_working_3-way'!$I18)</f>
        <v>3.3645632441050171</v>
      </c>
      <c r="G19" s="22">
        <f>IF(OR($A19="",$B19="",$C19=""),"",C19*'MPTO_working_3-way'!$I18)</f>
        <v>3.0475375280951216</v>
      </c>
      <c r="H19" s="17">
        <f>IF(OR($A19="",$B19="",$C19=""),"",'MPTO_working_3-way'!E18)</f>
        <v>2.6624973441578166</v>
      </c>
      <c r="I19" s="21">
        <f>IF(OR($A19="",$B19="",$C19=""),"",'MPTO_working_3-way'!F18)</f>
        <v>3.3738551961894858</v>
      </c>
      <c r="J19" s="22">
        <f>IF(OR($A19="",$B19="",$C19=""),"",'MPTO_working_3-way'!G18)</f>
        <v>3.0486323646599733</v>
      </c>
      <c r="K19" s="17">
        <f>IF(OR($A19="",$B19="",$C19=""),"",'OddsRatio_working_3-way'!H18)</f>
        <v>2.6656252427877165</v>
      </c>
      <c r="L19" s="21">
        <f>IF(OR($A19="",$B19="",$C19=""),"",'OddsRatio_working_3-way'!I18)</f>
        <v>3.369119134151473</v>
      </c>
      <c r="M19" s="22">
        <f>IF(OR($A19="",$B19="",$C19=""),"",'OddsRatio_working_3-way'!J18)</f>
        <v>3.0484086836768194</v>
      </c>
      <c r="N19" s="23">
        <f t="shared" si="16"/>
        <v>37.465082598045775</v>
      </c>
      <c r="O19" s="24">
        <f t="shared" si="17"/>
        <v>29.721539690242999</v>
      </c>
      <c r="P19" s="24">
        <f t="shared" si="18"/>
        <v>32.813377711711226</v>
      </c>
      <c r="Q19" t="s">
        <v>102</v>
      </c>
      <c r="R19" t="s">
        <v>101</v>
      </c>
      <c r="S19" t="s">
        <v>191</v>
      </c>
      <c r="T19" s="35">
        <v>100</v>
      </c>
      <c r="U19" s="35">
        <f t="shared" si="19"/>
        <v>47.643979057591622</v>
      </c>
      <c r="V19" s="35">
        <f t="shared" si="20"/>
        <v>72.602739726027394</v>
      </c>
      <c r="W19" s="35">
        <f t="shared" si="21"/>
        <v>76.905311778290994</v>
      </c>
      <c r="X19" s="35">
        <f t="shared" si="22"/>
        <v>50.491948495681605</v>
      </c>
      <c r="Y19" s="35">
        <f t="shared" si="23"/>
        <v>75.450709164117384</v>
      </c>
      <c r="Z19" s="35">
        <f t="shared" si="24"/>
        <v>79.753281216380984</v>
      </c>
      <c r="AA19" s="35">
        <f t="shared" si="25"/>
        <v>-2.8479694380899829</v>
      </c>
      <c r="AB19" s="35">
        <f t="shared" si="26"/>
        <v>-2.84796943808999</v>
      </c>
      <c r="AC19" s="35">
        <f t="shared" si="27"/>
        <v>-2.84796943808999</v>
      </c>
      <c r="AF19">
        <v>2.2599999999999998</v>
      </c>
      <c r="AG19">
        <v>1.7</v>
      </c>
      <c r="AJ19" t="s">
        <v>145</v>
      </c>
    </row>
    <row r="20" spans="1:36" ht="15" x14ac:dyDescent="0.25">
      <c r="A20">
        <v>1.91</v>
      </c>
      <c r="B20">
        <v>3.65</v>
      </c>
      <c r="C20">
        <v>4.33</v>
      </c>
      <c r="D20" s="20">
        <f t="shared" si="3"/>
        <v>2.8479694380899812E-2</v>
      </c>
      <c r="E20" s="17">
        <f>IF(OR($A20="",$B20="",$C20=""),"",A20*'MPTO_working_3-way'!$I19)</f>
        <v>1.9643962162675186</v>
      </c>
      <c r="F20" s="21">
        <f>IF(OR($A20="",$B20="",$C20=""),"",B20*'MPTO_working_3-way'!$I19)</f>
        <v>3.7539508844902842</v>
      </c>
      <c r="G20" s="22">
        <f>IF(OR($A20="",$B20="",$C20=""),"",C20*'MPTO_working_3-way'!$I19)</f>
        <v>4.453317076669296</v>
      </c>
      <c r="H20" s="17">
        <f>IF(OR($A20="",$B20="",$C20=""),"",'MPTO_working_3-way'!E19)</f>
        <v>1.9452718086678</v>
      </c>
      <c r="I20" s="21">
        <f>IF(OR($A20="",$B20="",$C20=""),"",'MPTO_working_3-way'!F19)</f>
        <v>3.7810132229310476</v>
      </c>
      <c r="J20" s="22">
        <f>IF(OR($A20="",$B20="",$C20=""),"",'MPTO_working_3-way'!G19)</f>
        <v>4.5156175867167923</v>
      </c>
      <c r="K20" s="17">
        <f>IF(OR($A20="",$B20="",$C20=""),"",'OddsRatio_working_3-way'!H19)</f>
        <v>1.9526400360910352</v>
      </c>
      <c r="L20" s="21">
        <f>IF(OR($A20="",$B20="",$C20=""),"",'OddsRatio_working_3-way'!I19)</f>
        <v>3.7741715336716966</v>
      </c>
      <c r="M20" s="22">
        <f>IF(OR($A20="",$B20="",$C20=""),"",'OddsRatio_working_3-way'!J19)</f>
        <v>4.4860344177836788</v>
      </c>
      <c r="N20" s="23">
        <f t="shared" si="16"/>
        <v>50.906227151061479</v>
      </c>
      <c r="O20" s="24">
        <f t="shared" si="17"/>
        <v>26.638601057130799</v>
      </c>
      <c r="P20" s="24">
        <f t="shared" si="18"/>
        <v>22.455171791807722</v>
      </c>
      <c r="Q20" t="s">
        <v>107</v>
      </c>
      <c r="R20" t="s">
        <v>104</v>
      </c>
      <c r="S20" t="s">
        <v>191</v>
      </c>
      <c r="T20" s="35">
        <v>100</v>
      </c>
      <c r="U20" s="35">
        <f t="shared" si="19"/>
        <v>48.186528497409334</v>
      </c>
      <c r="V20" s="35">
        <f t="shared" si="20"/>
        <v>71.264367816091948</v>
      </c>
      <c r="W20" s="35">
        <f t="shared" si="21"/>
        <v>77.678571428571431</v>
      </c>
      <c r="X20" s="35">
        <f t="shared" si="22"/>
        <v>51.057060755336614</v>
      </c>
      <c r="Y20" s="35">
        <f t="shared" si="23"/>
        <v>74.134900074019257</v>
      </c>
      <c r="Z20" s="35">
        <f t="shared" si="24"/>
        <v>80.549103686498725</v>
      </c>
      <c r="AA20" s="35">
        <f t="shared" si="25"/>
        <v>-2.8705322579272803</v>
      </c>
      <c r="AB20" s="35">
        <f t="shared" si="26"/>
        <v>-2.8705322579273087</v>
      </c>
      <c r="AC20" s="35">
        <f t="shared" si="27"/>
        <v>-2.8705322579272945</v>
      </c>
      <c r="AF20">
        <v>2.0099999999999998</v>
      </c>
      <c r="AG20">
        <v>1.88</v>
      </c>
      <c r="AJ20" t="s">
        <v>146</v>
      </c>
    </row>
    <row r="21" spans="1:36" ht="15" x14ac:dyDescent="0.25">
      <c r="A21">
        <v>1.93</v>
      </c>
      <c r="B21">
        <v>3.48</v>
      </c>
      <c r="C21">
        <v>4.4800000000000004</v>
      </c>
      <c r="D21" s="20">
        <f t="shared" si="3"/>
        <v>2.8705322579273052E-2</v>
      </c>
      <c r="E21" s="17">
        <f>IF(OR($A21="",$B21="",$C21=""),"",A21*'MPTO_working_3-way'!$I20)</f>
        <v>1.985401272577997</v>
      </c>
      <c r="F21" s="21">
        <f>IF(OR($A21="",$B21="",$C21=""),"",B21*'MPTO_working_3-way'!$I20)</f>
        <v>3.57989452257587</v>
      </c>
      <c r="G21" s="22">
        <f>IF(OR($A21="",$B21="",$C21=""),"",C21*'MPTO_working_3-way'!$I20)</f>
        <v>4.608599845155144</v>
      </c>
      <c r="H21" s="17">
        <f>IF(OR($A21="",$B21="",$C21=""),"",'MPTO_working_3-way'!E20)</f>
        <v>1.9663120635351039</v>
      </c>
      <c r="I21" s="21">
        <f>IF(OR($A21="",$B21="",$C21=""),"",'MPTO_working_3-way'!F20)</f>
        <v>3.5998690672701996</v>
      </c>
      <c r="J21" s="22">
        <f>IF(OR($A21="",$B21="",$C21=""),"",'MPTO_working_3-way'!G20)</f>
        <v>4.6806433360822082</v>
      </c>
      <c r="K21" s="17">
        <f>IF(OR($A21="",$B21="",$C21=""),"",'OddsRatio_working_3-way'!H20)</f>
        <v>1.9737972531665917</v>
      </c>
      <c r="L21" s="21">
        <f>IF(OR($A21="",$B21="",$C21=""),"",'OddsRatio_working_3-way'!I20)</f>
        <v>3.5967926751109132</v>
      </c>
      <c r="M21" s="22">
        <f>IF(OR($A21="",$B21="",$C21=""),"",'OddsRatio_working_3-way'!J20)</f>
        <v>4.6438864957201522</v>
      </c>
      <c r="N21" s="23">
        <f t="shared" si="16"/>
        <v>50.367651809829027</v>
      </c>
      <c r="O21" s="24">
        <f t="shared" si="17"/>
        <v>27.933783906025866</v>
      </c>
      <c r="P21" s="24">
        <f t="shared" si="18"/>
        <v>21.698564284145089</v>
      </c>
      <c r="Q21" t="s">
        <v>113</v>
      </c>
      <c r="R21" t="s">
        <v>77</v>
      </c>
      <c r="S21" t="s">
        <v>191</v>
      </c>
      <c r="T21" s="35">
        <v>100</v>
      </c>
      <c r="U21" s="35">
        <f t="shared" si="19"/>
        <v>64.539007092198588</v>
      </c>
      <c r="V21" s="35">
        <f t="shared" si="20"/>
        <v>71.264367816091948</v>
      </c>
      <c r="W21" s="35">
        <f t="shared" si="21"/>
        <v>61.389961389961393</v>
      </c>
      <c r="X21" s="35">
        <f t="shared" si="22"/>
        <v>67.345670793946653</v>
      </c>
      <c r="Y21" s="35">
        <f t="shared" si="23"/>
        <v>74.071031517840026</v>
      </c>
      <c r="Z21" s="35">
        <f t="shared" si="24"/>
        <v>64.196625091709464</v>
      </c>
      <c r="AA21" s="35">
        <f t="shared" si="25"/>
        <v>-2.8066637017480645</v>
      </c>
      <c r="AB21" s="35">
        <f t="shared" si="26"/>
        <v>-2.8066637017480787</v>
      </c>
      <c r="AC21" s="35">
        <f t="shared" si="27"/>
        <v>-2.8066637017480716</v>
      </c>
      <c r="AF21">
        <v>2</v>
      </c>
      <c r="AG21">
        <v>1.88</v>
      </c>
      <c r="AJ21" t="s">
        <v>146</v>
      </c>
    </row>
    <row r="22" spans="1:36" ht="15" x14ac:dyDescent="0.25">
      <c r="A22">
        <v>2.82</v>
      </c>
      <c r="B22">
        <v>3.48</v>
      </c>
      <c r="C22">
        <v>2.59</v>
      </c>
      <c r="D22" s="20">
        <f t="shared" si="3"/>
        <v>2.8066637017480911E-2</v>
      </c>
      <c r="E22" s="17">
        <f>IF(OR($A22="",$B22="",$C22=""),"",A22*'MPTO_working_3-way'!$I21)</f>
        <v>2.8991479163892961</v>
      </c>
      <c r="F22" s="21">
        <f>IF(OR($A22="",$B22="",$C22=""),"",B22*'MPTO_working_3-way'!$I21)</f>
        <v>3.5776718968208336</v>
      </c>
      <c r="G22" s="22">
        <f>IF(OR($A22="",$B22="",$C22=""),"",C22*'MPTO_working_3-way'!$I21)</f>
        <v>2.6626925898752756</v>
      </c>
      <c r="H22" s="17">
        <f>IF(OR($A22="",$B22="",$C22=""),"",'MPTO_working_3-way'!E21)</f>
        <v>2.8964150726667071</v>
      </c>
      <c r="I22" s="21">
        <f>IF(OR($A22="",$B22="",$C22=""),"",'MPTO_working_3-way'!F21)</f>
        <v>3.5971122591426452</v>
      </c>
      <c r="J22" s="22">
        <f>IF(OR($A22="",$B22="",$C22=""),"",'MPTO_working_3-way'!G21)</f>
        <v>2.6543163772707228</v>
      </c>
      <c r="K22" s="17">
        <f>IF(OR($A22="",$B22="",$C22=""),"",'OddsRatio_working_3-way'!H21)</f>
        <v>2.8983100554475945</v>
      </c>
      <c r="L22" s="21">
        <f>IF(OR($A22="",$B22="",$C22=""),"",'OddsRatio_working_3-way'!I21)</f>
        <v>3.5867082074230963</v>
      </c>
      <c r="M22" s="22">
        <f>IF(OR($A22="",$B22="",$C22=""),"",'OddsRatio_working_3-way'!J21)</f>
        <v>2.6584137297591623</v>
      </c>
      <c r="N22" s="23">
        <f t="shared" si="16"/>
        <v>34.492893389359594</v>
      </c>
      <c r="O22" s="24">
        <f t="shared" si="17"/>
        <v>27.951137746550014</v>
      </c>
      <c r="P22" s="24">
        <f t="shared" si="18"/>
        <v>37.555968864090374</v>
      </c>
      <c r="Q22" t="s">
        <v>111</v>
      </c>
      <c r="R22" t="s">
        <v>112</v>
      </c>
      <c r="S22" t="s">
        <v>191</v>
      </c>
      <c r="T22" s="35">
        <v>100</v>
      </c>
      <c r="U22" s="35">
        <f t="shared" si="19"/>
        <v>72.14484679665739</v>
      </c>
      <c r="V22" s="35">
        <f t="shared" si="20"/>
        <v>71.014492753623188</v>
      </c>
      <c r="W22" s="35">
        <f t="shared" si="21"/>
        <v>53.917050691244242</v>
      </c>
      <c r="X22" s="35">
        <f t="shared" si="22"/>
        <v>75.06845655513257</v>
      </c>
      <c r="Y22" s="35">
        <f t="shared" si="23"/>
        <v>73.938102512098382</v>
      </c>
      <c r="Z22" s="35">
        <f t="shared" si="24"/>
        <v>56.840660449719429</v>
      </c>
      <c r="AA22" s="35">
        <f t="shared" si="25"/>
        <v>-2.9236097584751803</v>
      </c>
      <c r="AB22" s="35">
        <f t="shared" si="26"/>
        <v>-2.9236097584751946</v>
      </c>
      <c r="AC22" s="35">
        <f t="shared" si="27"/>
        <v>-2.9236097584751874</v>
      </c>
      <c r="AF22">
        <v>1.81</v>
      </c>
      <c r="AG22">
        <v>2.08</v>
      </c>
      <c r="AJ22" t="s">
        <v>146</v>
      </c>
    </row>
    <row r="23" spans="1:36" ht="15" x14ac:dyDescent="0.25">
      <c r="A23">
        <v>3.59</v>
      </c>
      <c r="B23">
        <v>3.45</v>
      </c>
      <c r="C23">
        <v>2.17</v>
      </c>
      <c r="D23" s="20">
        <f t="shared" si="3"/>
        <v>2.9236097584751874E-2</v>
      </c>
      <c r="E23" s="17">
        <f>IF(OR($A23="",$B23="",$C23=""),"",A23*'MPTO_working_3-way'!$I22)</f>
        <v>3.6949575903292593</v>
      </c>
      <c r="F23" s="21">
        <f>IF(OR($A23="",$B23="",$C23=""),"",B23*'MPTO_working_3-way'!$I22)</f>
        <v>3.5508645366673943</v>
      </c>
      <c r="G23" s="22">
        <f>IF(OR($A23="",$B23="",$C23=""),"",C23*'MPTO_working_3-way'!$I22)</f>
        <v>2.2334423317589116</v>
      </c>
      <c r="H23" s="17">
        <f>IF(OR($A23="",$B23="",$C23=""),"",'MPTO_working_3-way'!E22)</f>
        <v>3.7201527563200338</v>
      </c>
      <c r="I23" s="21">
        <f>IF(OR($A23="",$B23="",$C23=""),"",'MPTO_working_3-way'!F22)</f>
        <v>3.5700298005745821</v>
      </c>
      <c r="J23" s="22">
        <f>IF(OR($A23="",$B23="",$C23=""),"",'MPTO_working_3-way'!G22)</f>
        <v>2.2168813745446716</v>
      </c>
      <c r="K23" s="17">
        <f>IF(OR($A23="",$B23="",$C23=""),"",'OddsRatio_working_3-way'!H22)</f>
        <v>3.7090014801593036</v>
      </c>
      <c r="L23" s="21">
        <f>IF(OR($A23="",$B23="",$C23=""),"",'OddsRatio_working_3-way'!I22)</f>
        <v>3.5625689677182608</v>
      </c>
      <c r="M23" s="22">
        <f>IF(OR($A23="",$B23="",$C23=""),"",'OddsRatio_working_3-way'!J22)</f>
        <v>2.2237574254001489</v>
      </c>
      <c r="N23" s="23">
        <f t="shared" si="16"/>
        <v>27.063910087013731</v>
      </c>
      <c r="O23" s="24">
        <f t="shared" si="17"/>
        <v>28.162155713733128</v>
      </c>
      <c r="P23" s="24">
        <f t="shared" si="18"/>
        <v>44.773934199253134</v>
      </c>
      <c r="Q23" t="s">
        <v>78</v>
      </c>
      <c r="R23" t="s">
        <v>108</v>
      </c>
      <c r="S23" t="s">
        <v>191</v>
      </c>
      <c r="T23" s="35">
        <v>100</v>
      </c>
      <c r="U23" s="35">
        <f t="shared" si="19"/>
        <v>77.32426303854875</v>
      </c>
      <c r="V23" s="35">
        <f t="shared" si="20"/>
        <v>75.124378109452735</v>
      </c>
      <c r="W23" s="35">
        <f t="shared" si="21"/>
        <v>45.054945054945051</v>
      </c>
      <c r="X23" s="35">
        <f t="shared" si="22"/>
        <v>79.820676835602214</v>
      </c>
      <c r="Y23" s="35">
        <f t="shared" si="23"/>
        <v>77.620791906506184</v>
      </c>
      <c r="Z23" s="35">
        <f t="shared" si="24"/>
        <v>47.551358851998515</v>
      </c>
      <c r="AA23" s="35">
        <f t="shared" si="25"/>
        <v>-2.4964137970534637</v>
      </c>
      <c r="AB23" s="35">
        <f t="shared" si="26"/>
        <v>-2.4964137970534495</v>
      </c>
      <c r="AC23" s="35">
        <f t="shared" si="27"/>
        <v>-2.4964137970534637</v>
      </c>
      <c r="AF23">
        <v>1.83</v>
      </c>
      <c r="AG23">
        <v>2.0499999999999998</v>
      </c>
      <c r="AJ23" t="s">
        <v>146</v>
      </c>
    </row>
    <row r="24" spans="1:36" ht="15" x14ac:dyDescent="0.25">
      <c r="A24">
        <v>4.41</v>
      </c>
      <c r="B24">
        <v>4.0199999999999996</v>
      </c>
      <c r="C24">
        <v>1.82</v>
      </c>
      <c r="D24" s="20">
        <f t="shared" si="3"/>
        <v>2.4964137970534539E-2</v>
      </c>
      <c r="E24" s="17">
        <f>IF(OR($A24="",$B24="",$C24=""),"",A24*'MPTO_working_3-way'!$I23)</f>
        <v>4.5200918484500576</v>
      </c>
      <c r="F24" s="21">
        <f>IF(OR($A24="",$B24="",$C24=""),"",B24*'MPTO_working_3-way'!$I23)</f>
        <v>4.1203558346415488</v>
      </c>
      <c r="G24" s="22">
        <f>IF(OR($A24="",$B24="",$C24=""),"",C24*'MPTO_working_3-way'!$I23)</f>
        <v>1.865434731106373</v>
      </c>
      <c r="H24" s="17">
        <f>IF(OR($A24="",$B24="",$C24=""),"",'MPTO_working_3-way'!E23)</f>
        <v>4.5780001668580237</v>
      </c>
      <c r="I24" s="21">
        <f>IF(OR($A24="",$B24="",$C24=""),"",'MPTO_working_3-way'!F23)</f>
        <v>4.1591310216883643</v>
      </c>
      <c r="J24" s="22">
        <f>IF(OR($A24="",$B24="",$C24=""),"",'MPTO_working_3-way'!G23)</f>
        <v>1.8479876066655869</v>
      </c>
      <c r="K24" s="17">
        <f>IF(OR($A24="",$B24="",$C24=""),"",'OddsRatio_working_3-way'!H23)</f>
        <v>4.553329740980236</v>
      </c>
      <c r="L24" s="21">
        <f>IF(OR($A24="",$B24="",$C24=""),"",'OddsRatio_working_3-way'!I23)</f>
        <v>4.1469371899590346</v>
      </c>
      <c r="M24" s="22">
        <f>IF(OR($A24="",$B24="",$C24=""),"",'OddsRatio_working_3-way'!J23)</f>
        <v>1.8544663893266256</v>
      </c>
      <c r="N24" s="23">
        <f t="shared" si="16"/>
        <v>22.123444246888493</v>
      </c>
      <c r="O24" s="24">
        <f t="shared" si="17"/>
        <v>24.26974853949708</v>
      </c>
      <c r="P24" s="24">
        <f t="shared" si="18"/>
        <v>53.606807213614424</v>
      </c>
      <c r="Q24" t="s">
        <v>169</v>
      </c>
      <c r="R24" t="s">
        <v>170</v>
      </c>
      <c r="S24" t="s">
        <v>192</v>
      </c>
      <c r="T24" s="35">
        <v>100</v>
      </c>
      <c r="U24" s="35">
        <f t="shared" si="19"/>
        <v>67.741935483870961</v>
      </c>
      <c r="V24" s="35">
        <f t="shared" si="20"/>
        <v>70.501474926253692</v>
      </c>
      <c r="W24" s="35">
        <f t="shared" si="21"/>
        <v>59.514170040485837</v>
      </c>
      <c r="X24" s="35">
        <f t="shared" si="22"/>
        <v>69.984355033260485</v>
      </c>
      <c r="Y24" s="35">
        <f t="shared" si="23"/>
        <v>72.743894475643202</v>
      </c>
      <c r="Z24" s="35">
        <f t="shared" si="24"/>
        <v>61.756589589875347</v>
      </c>
      <c r="AA24" s="35">
        <f t="shared" si="25"/>
        <v>-2.242419549389524</v>
      </c>
      <c r="AB24" s="35">
        <f t="shared" si="26"/>
        <v>-2.2424195493895098</v>
      </c>
      <c r="AC24" s="35">
        <f t="shared" si="27"/>
        <v>-2.2424195493895098</v>
      </c>
      <c r="AF24">
        <v>1.79</v>
      </c>
      <c r="AG24">
        <v>2.12</v>
      </c>
      <c r="AJ24" t="s">
        <v>195</v>
      </c>
    </row>
    <row r="25" spans="1:36" ht="15" x14ac:dyDescent="0.25">
      <c r="A25">
        <v>3.1</v>
      </c>
      <c r="B25">
        <v>3.39</v>
      </c>
      <c r="C25">
        <v>2.4700000000000002</v>
      </c>
      <c r="D25" s="20">
        <f t="shared" si="3"/>
        <v>2.2424195493895072E-2</v>
      </c>
      <c r="E25" s="17">
        <f>IF(OR($A25="",$B25="",$C25=""),"",A25*'MPTO_working_3-way'!$I24)</f>
        <v>3.1695150060310748</v>
      </c>
      <c r="F25" s="21">
        <f>IF(OR($A25="",$B25="",$C25=""),"",B25*'MPTO_working_3-way'!$I24)</f>
        <v>3.4660180227243043</v>
      </c>
      <c r="G25" s="22">
        <f>IF(OR($A25="",$B25="",$C25=""),"",C25*'MPTO_working_3-way'!$I24)</f>
        <v>2.5253877628699208</v>
      </c>
      <c r="H25" s="17">
        <f>IF(OR($A25="",$B25="",$C25=""),"",'MPTO_working_3-way'!E24)</f>
        <v>3.1735361276852925</v>
      </c>
      <c r="I25" s="21">
        <f>IF(OR($A25="",$B25="",$C25=""),"",'MPTO_working_3-way'!F24)</f>
        <v>3.4781336133526697</v>
      </c>
      <c r="J25" s="22">
        <f>IF(OR($A25="",$B25="",$C25=""),"",'MPTO_working_3-way'!G24)</f>
        <v>2.5164603700832413</v>
      </c>
      <c r="K25" s="17">
        <f>IF(OR($A25="",$B25="",$C25=""),"",'OddsRatio_working_3-way'!H24)</f>
        <v>3.1721450880296125</v>
      </c>
      <c r="L25" s="21">
        <f>IF(OR($A25="",$B25="",$C25=""),"",'OddsRatio_working_3-way'!I24)</f>
        <v>3.4721079811384641</v>
      </c>
      <c r="M25" s="22">
        <f>IF(OR($A25="",$B25="",$C25=""),"",'OddsRatio_working_3-way'!J24)</f>
        <v>2.5205015616207298</v>
      </c>
      <c r="N25" s="23">
        <f t="shared" si="16"/>
        <v>31.550568402331635</v>
      </c>
      <c r="O25" s="24">
        <f t="shared" si="17"/>
        <v>28.851552226320969</v>
      </c>
      <c r="P25" s="24">
        <f t="shared" si="18"/>
        <v>39.597879371347403</v>
      </c>
      <c r="Q25" t="s">
        <v>171</v>
      </c>
      <c r="R25" t="s">
        <v>172</v>
      </c>
      <c r="S25" t="s">
        <v>192</v>
      </c>
      <c r="T25" s="35">
        <v>100</v>
      </c>
      <c r="U25" s="35">
        <f t="shared" si="19"/>
        <v>88.009592326139085</v>
      </c>
      <c r="V25" s="35">
        <f t="shared" si="20"/>
        <v>81.651376146788976</v>
      </c>
      <c r="W25" s="35">
        <f t="shared" si="21"/>
        <v>27.536231884057976</v>
      </c>
      <c r="X25" s="35">
        <f t="shared" si="22"/>
        <v>90.812391969153055</v>
      </c>
      <c r="Y25" s="35">
        <f t="shared" si="23"/>
        <v>84.45417578980296</v>
      </c>
      <c r="Z25" s="35">
        <f t="shared" si="24"/>
        <v>30.339031527071921</v>
      </c>
      <c r="AA25" s="35">
        <f t="shared" si="25"/>
        <v>-2.8027996430139694</v>
      </c>
      <c r="AB25" s="35">
        <f t="shared" si="26"/>
        <v>-2.8027996430139837</v>
      </c>
      <c r="AC25" s="35">
        <f t="shared" si="27"/>
        <v>-2.8027996430139446</v>
      </c>
      <c r="AF25">
        <v>1.98</v>
      </c>
      <c r="AG25">
        <v>1.93</v>
      </c>
      <c r="AJ25" t="s">
        <v>195</v>
      </c>
    </row>
    <row r="26" spans="1:36" ht="15" x14ac:dyDescent="0.25">
      <c r="A26">
        <v>8.34</v>
      </c>
      <c r="B26">
        <v>5.45</v>
      </c>
      <c r="C26">
        <v>1.38</v>
      </c>
      <c r="D26" s="20">
        <f t="shared" si="3"/>
        <v>2.8027996430139535E-2</v>
      </c>
      <c r="E26" s="17">
        <f>IF(OR($A26="",$B26="",$C26=""),"",A26*'MPTO_working_3-way'!$I25)</f>
        <v>8.5737534902273644</v>
      </c>
      <c r="F26" s="21">
        <f>IF(OR($A26="",$B26="",$C26=""),"",B26*'MPTO_working_3-way'!$I25)</f>
        <v>5.6027525805442604</v>
      </c>
      <c r="G26" s="22">
        <f>IF(OR($A26="",$B26="",$C26=""),"",C26*'MPTO_working_3-way'!$I25)</f>
        <v>1.4186786350735925</v>
      </c>
      <c r="H26" s="17">
        <f>IF(OR($A26="",$B26="",$C26=""),"",'MPTO_working_3-way'!E25)</f>
        <v>9.0447470648797843</v>
      </c>
      <c r="I26" s="21">
        <f>IF(OR($A26="",$B26="",$C26=""),"",'MPTO_working_3-way'!F25)</f>
        <v>5.7423882056324267</v>
      </c>
      <c r="J26" s="22">
        <f>IF(OR($A26="",$B26="",$C26=""),"",'MPTO_working_3-way'!G25)</f>
        <v>1.3980245606011368</v>
      </c>
      <c r="K26" s="17">
        <f>IF(OR($A26="",$B26="",$C26=""),"",'OddsRatio_working_3-way'!H25)</f>
        <v>8.8092889504250476</v>
      </c>
      <c r="L26" s="21">
        <f>IF(OR($A26="",$B26="",$C26=""),"",'OddsRatio_working_3-way'!I25)</f>
        <v>5.7345144181732248</v>
      </c>
      <c r="M26" s="22">
        <f>IF(OR($A26="",$B26="",$C26=""),"",'OddsRatio_working_3-way'!J25)</f>
        <v>1.4042956132372637</v>
      </c>
      <c r="N26" s="23">
        <f t="shared" si="16"/>
        <v>11.663503051957717</v>
      </c>
      <c r="O26" s="24">
        <f t="shared" si="17"/>
        <v>17.848369807949975</v>
      </c>
      <c r="P26" s="24">
        <f t="shared" si="18"/>
        <v>70.488127140092303</v>
      </c>
      <c r="Q26" t="s">
        <v>173</v>
      </c>
      <c r="R26" t="s">
        <v>174</v>
      </c>
      <c r="S26" t="s">
        <v>192</v>
      </c>
      <c r="T26" s="35">
        <v>100</v>
      </c>
      <c r="U26" s="35">
        <f t="shared" si="19"/>
        <v>27.007299270072991</v>
      </c>
      <c r="V26" s="35">
        <f t="shared" si="20"/>
        <v>82.269503546099287</v>
      </c>
      <c r="W26" s="35">
        <f t="shared" si="21"/>
        <v>88.179669030732867</v>
      </c>
      <c r="X26" s="35">
        <f t="shared" si="22"/>
        <v>29.550827423167846</v>
      </c>
      <c r="Y26" s="35">
        <f t="shared" si="23"/>
        <v>84.813031699194141</v>
      </c>
      <c r="Z26" s="35">
        <f t="shared" si="24"/>
        <v>90.723197183827722</v>
      </c>
      <c r="AA26" s="35">
        <f t="shared" si="25"/>
        <v>-2.5435281530948544</v>
      </c>
      <c r="AB26" s="35">
        <f t="shared" si="26"/>
        <v>-2.5435281530948544</v>
      </c>
      <c r="AC26" s="35">
        <f t="shared" si="27"/>
        <v>-2.5435281530948544</v>
      </c>
      <c r="AF26">
        <v>1.59</v>
      </c>
      <c r="AG26">
        <v>2.5099999999999998</v>
      </c>
      <c r="AJ26" t="s">
        <v>195</v>
      </c>
    </row>
    <row r="27" spans="1:36" ht="15" x14ac:dyDescent="0.25">
      <c r="A27">
        <v>1.37</v>
      </c>
      <c r="B27">
        <v>5.64</v>
      </c>
      <c r="C27">
        <v>8.4600000000000009</v>
      </c>
      <c r="D27" s="20">
        <f t="shared" si="3"/>
        <v>2.543528153094865E-2</v>
      </c>
      <c r="E27" s="17">
        <f>IF(OR($A27="",$B27="",$C27=""),"",A27*'MPTO_working_3-way'!$I26)</f>
        <v>1.4048463356973997</v>
      </c>
      <c r="F27" s="21">
        <f>IF(OR($A27="",$B27="",$C27=""),"",B27*'MPTO_working_3-way'!$I26)</f>
        <v>5.78345498783455</v>
      </c>
      <c r="G27" s="22">
        <f>IF(OR($A27="",$B27="",$C27=""),"",C27*'MPTO_working_3-way'!$I26)</f>
        <v>8.6751824817518273</v>
      </c>
      <c r="H27" s="17">
        <f>IF(OR($A27="",$B27="",$C27=""),"",'MPTO_working_3-way'!E26)</f>
        <v>1.3861001706185321</v>
      </c>
      <c r="I27" s="21">
        <f>IF(OR($A27="",$B27="",$C27=""),"",'MPTO_working_3-way'!F26)</f>
        <v>5.9232394126264865</v>
      </c>
      <c r="J27" s="22">
        <f>IF(OR($A27="",$B27="",$C27=""),"",'MPTO_working_3-way'!G26)</f>
        <v>9.1137030824072163</v>
      </c>
      <c r="K27" s="17">
        <f>IF(OR($A27="",$B27="",$C27=""),"",'OddsRatio_working_3-way'!H26)</f>
        <v>1.3917711112159612</v>
      </c>
      <c r="L27" s="21">
        <f>IF(OR($A27="",$B27="",$C27=""),"",'OddsRatio_working_3-way'!I26)</f>
        <v>5.9130215028163811</v>
      </c>
      <c r="M27" s="22">
        <f>IF(OR($A27="",$B27="",$C27=""),"",'OddsRatio_working_3-way'!J26)</f>
        <v>8.8989526747866829</v>
      </c>
      <c r="N27" s="23">
        <f t="shared" si="16"/>
        <v>71.18216238956667</v>
      </c>
      <c r="O27" s="24">
        <f t="shared" si="17"/>
        <v>17.290702566259991</v>
      </c>
      <c r="P27" s="24">
        <f t="shared" si="18"/>
        <v>11.527135044173324</v>
      </c>
      <c r="Q27" t="s">
        <v>175</v>
      </c>
      <c r="R27" t="s">
        <v>176</v>
      </c>
      <c r="S27" t="s">
        <v>192</v>
      </c>
      <c r="T27" s="35">
        <v>100</v>
      </c>
      <c r="U27" s="35">
        <f t="shared" si="19"/>
        <v>40.476190476190474</v>
      </c>
      <c r="V27" s="35">
        <f t="shared" si="20"/>
        <v>74.293059125964007</v>
      </c>
      <c r="W27" s="35">
        <f t="shared" si="21"/>
        <v>82.788296041308101</v>
      </c>
      <c r="X27" s="35">
        <f t="shared" si="22"/>
        <v>42.918644832727907</v>
      </c>
      <c r="Y27" s="35">
        <f t="shared" si="23"/>
        <v>76.735513482501432</v>
      </c>
      <c r="Z27" s="35">
        <f t="shared" si="24"/>
        <v>85.230750397845512</v>
      </c>
      <c r="AA27" s="35">
        <f t="shared" si="25"/>
        <v>-2.4424543565374321</v>
      </c>
      <c r="AB27" s="35">
        <f t="shared" si="26"/>
        <v>-2.442454356537425</v>
      </c>
      <c r="AC27" s="35">
        <f t="shared" si="27"/>
        <v>-2.4424543565374108</v>
      </c>
      <c r="AF27">
        <v>1.49</v>
      </c>
      <c r="AG27">
        <v>2.77</v>
      </c>
      <c r="AJ27" t="s">
        <v>195</v>
      </c>
    </row>
    <row r="28" spans="1:36" ht="15" x14ac:dyDescent="0.25">
      <c r="A28">
        <v>1.68</v>
      </c>
      <c r="B28">
        <v>3.89</v>
      </c>
      <c r="C28">
        <v>5.81</v>
      </c>
      <c r="D28" s="20">
        <f t="shared" si="3"/>
        <v>2.4424543565374268E-2</v>
      </c>
      <c r="E28" s="17">
        <f>IF(OR($A28="",$B28="",$C28=""),"",A28*'MPTO_working_3-way'!$I27)</f>
        <v>1.7210332331898288</v>
      </c>
      <c r="F28" s="21">
        <f>IF(OR($A28="",$B28="",$C28=""),"",B28*'MPTO_working_3-way'!$I27)</f>
        <v>3.9850114744693061</v>
      </c>
      <c r="G28" s="22">
        <f>IF(OR($A28="",$B28="",$C28=""),"",C28*'MPTO_working_3-way'!$I27)</f>
        <v>5.9519065981148245</v>
      </c>
      <c r="H28" s="17">
        <f>IF(OR($A28="",$B28="",$C28=""),"",'MPTO_working_3-way'!E27)</f>
        <v>1.703297264616874</v>
      </c>
      <c r="I28" s="21">
        <f>IF(OR($A28="",$B28="",$C28=""),"",'MPTO_working_3-way'!F27)</f>
        <v>4.0172275716194372</v>
      </c>
      <c r="J28" s="22">
        <f>IF(OR($A28="",$B28="",$C28=""),"",'MPTO_working_3-way'!G27)</f>
        <v>6.0984710956273549</v>
      </c>
      <c r="K28" s="17">
        <f>IF(OR($A28="",$B28="",$C28=""),"",'OddsRatio_working_3-way'!H27)</f>
        <v>1.7096982683391162</v>
      </c>
      <c r="L28" s="21">
        <f>IF(OR($A28="",$B28="",$C28=""),"",'OddsRatio_working_3-way'!I27)</f>
        <v>4.0162176404412442</v>
      </c>
      <c r="M28" s="22">
        <f>IF(OR($A28="",$B28="",$C28=""),"",'OddsRatio_working_3-way'!J27)</f>
        <v>6.0200715745752191</v>
      </c>
      <c r="N28" s="23">
        <f t="shared" si="16"/>
        <v>58.104630446128091</v>
      </c>
      <c r="O28" s="24">
        <f t="shared" si="17"/>
        <v>25.094030629690284</v>
      </c>
      <c r="P28" s="24">
        <f t="shared" si="18"/>
        <v>16.801338924181618</v>
      </c>
      <c r="Q28" t="s">
        <v>177</v>
      </c>
      <c r="R28" t="s">
        <v>178</v>
      </c>
      <c r="S28" t="s">
        <v>192</v>
      </c>
      <c r="T28" s="35">
        <v>100</v>
      </c>
      <c r="U28" s="35">
        <f t="shared" si="19"/>
        <v>56.140350877192972</v>
      </c>
      <c r="V28" s="35">
        <f t="shared" si="20"/>
        <v>72.451790633608823</v>
      </c>
      <c r="W28" s="35">
        <f t="shared" si="21"/>
        <v>69.325153374233125</v>
      </c>
      <c r="X28" s="35">
        <f t="shared" si="22"/>
        <v>58.223055992158059</v>
      </c>
      <c r="Y28" s="35">
        <f t="shared" si="23"/>
        <v>74.534495748573889</v>
      </c>
      <c r="Z28" s="35">
        <f t="shared" si="24"/>
        <v>71.407858489198205</v>
      </c>
      <c r="AA28" s="35">
        <f t="shared" si="25"/>
        <v>-2.082705114965087</v>
      </c>
      <c r="AB28" s="35">
        <f t="shared" si="26"/>
        <v>-2.0827051149650657</v>
      </c>
      <c r="AC28" s="35">
        <f t="shared" si="27"/>
        <v>-2.0827051149650799</v>
      </c>
      <c r="AF28">
        <v>2.2000000000000002</v>
      </c>
      <c r="AG28">
        <v>1.74</v>
      </c>
      <c r="AJ28" t="s">
        <v>195</v>
      </c>
    </row>
    <row r="29" spans="1:36" ht="15" x14ac:dyDescent="0.25">
      <c r="A29">
        <v>2.2799999999999998</v>
      </c>
      <c r="B29">
        <v>3.63</v>
      </c>
      <c r="C29">
        <v>3.26</v>
      </c>
      <c r="D29" s="20">
        <f t="shared" si="3"/>
        <v>2.0827051149650888E-2</v>
      </c>
      <c r="E29" s="17">
        <f>IF(OR($A29="",$B29="",$C29=""),"",A29*'MPTO_working_3-way'!$I28)</f>
        <v>2.3274856766212038</v>
      </c>
      <c r="F29" s="21">
        <f>IF(OR($A29="",$B29="",$C29=""),"",B29*'MPTO_working_3-way'!$I28)</f>
        <v>3.7056021956732326</v>
      </c>
      <c r="G29" s="22">
        <f>IF(OR($A29="",$B29="",$C29=""),"",C29*'MPTO_working_3-way'!$I28)</f>
        <v>3.3278961867478616</v>
      </c>
      <c r="H29" s="17">
        <f>IF(OR($A29="",$B29="",$C29=""),"",'MPTO_working_3-way'!E28)</f>
        <v>2.316669540208173</v>
      </c>
      <c r="I29" s="21">
        <f>IF(OR($A29="",$B29="",$C29=""),"",'MPTO_working_3-way'!F28)</f>
        <v>3.7238435837586104</v>
      </c>
      <c r="J29" s="22">
        <f>IF(OR($A29="",$B29="",$C29=""),"",'MPTO_working_3-way'!G28)</f>
        <v>3.3354889945566177</v>
      </c>
      <c r="K29" s="17">
        <f>IF(OR($A29="",$B29="",$C29=""),"",'OddsRatio_working_3-way'!H28)</f>
        <v>2.3213395553864817</v>
      </c>
      <c r="L29" s="21">
        <f>IF(OR($A29="",$B29="",$C29=""),"",'OddsRatio_working_3-way'!I28)</f>
        <v>3.714939867708162</v>
      </c>
      <c r="M29" s="22">
        <f>IF(OR($A29="",$B29="",$C29=""),"",'OddsRatio_working_3-way'!J28)</f>
        <v>3.3329901524792569</v>
      </c>
      <c r="N29" s="23">
        <f t="shared" si="16"/>
        <v>42.964818647206187</v>
      </c>
      <c r="O29" s="24">
        <f t="shared" si="17"/>
        <v>26.986167084195618</v>
      </c>
      <c r="P29" s="24">
        <f t="shared" si="18"/>
        <v>30.049014268598189</v>
      </c>
      <c r="Q29" t="s">
        <v>179</v>
      </c>
      <c r="R29" t="s">
        <v>180</v>
      </c>
      <c r="S29" t="s">
        <v>192</v>
      </c>
      <c r="T29" s="35">
        <v>100</v>
      </c>
      <c r="U29" s="35">
        <f t="shared" si="19"/>
        <v>55.156950672645742</v>
      </c>
      <c r="V29" s="35">
        <f t="shared" si="20"/>
        <v>70.149253731343279</v>
      </c>
      <c r="W29" s="35">
        <f t="shared" si="21"/>
        <v>72.527472527472526</v>
      </c>
      <c r="X29" s="35">
        <f t="shared" si="22"/>
        <v>57.323273741184181</v>
      </c>
      <c r="Y29" s="35">
        <f t="shared" si="23"/>
        <v>72.315576799881725</v>
      </c>
      <c r="Z29" s="35">
        <f t="shared" si="24"/>
        <v>74.693795596010972</v>
      </c>
      <c r="AA29" s="35">
        <f t="shared" si="25"/>
        <v>-2.1663230685384391</v>
      </c>
      <c r="AB29" s="35">
        <f t="shared" si="26"/>
        <v>-2.1663230685384463</v>
      </c>
      <c r="AC29" s="35">
        <f t="shared" si="27"/>
        <v>-2.1663230685384463</v>
      </c>
      <c r="AF29">
        <v>1.88</v>
      </c>
      <c r="AG29">
        <v>2.02</v>
      </c>
      <c r="AJ29" t="s">
        <v>195</v>
      </c>
    </row>
    <row r="30" spans="1:36" s="50" customFormat="1" ht="15" x14ac:dyDescent="0.25">
      <c r="A30">
        <v>2.23</v>
      </c>
      <c r="B30">
        <v>3.35</v>
      </c>
      <c r="C30">
        <v>3.64</v>
      </c>
      <c r="D30" s="20">
        <f t="shared" si="3"/>
        <v>2.1663230685384338E-2</v>
      </c>
      <c r="E30" s="17">
        <f>IF(OR($A30="",$B30="",$C30=""),"",A30*'MPTO_working_3-way'!$I29)</f>
        <v>2.2783090044284071</v>
      </c>
      <c r="F30" s="21">
        <f>IF(OR($A30="",$B30="",$C30=""),"",B30*'MPTO_working_3-way'!$I29)</f>
        <v>3.4225718227960376</v>
      </c>
      <c r="G30" s="22">
        <f>IF(OR($A30="",$B30="",$C30=""),"",C30*'MPTO_working_3-way'!$I29)</f>
        <v>3.718854159694799</v>
      </c>
      <c r="H30" s="17">
        <f>IF(OR($A30="",$B30="",$C30=""),"",'MPTO_working_3-way'!E29)</f>
        <v>2.2664974111575273</v>
      </c>
      <c r="I30" s="21">
        <f>IF(OR($A30="",$B30="",$C30=""),"",'MPTO_working_3-way'!F29)</f>
        <v>3.4330475050625942</v>
      </c>
      <c r="J30" s="22">
        <f>IF(OR($A30="",$B30="",$C30=""),"",'MPTO_working_3-way'!G29)</f>
        <v>3.7382590931711506</v>
      </c>
      <c r="K30" s="17">
        <f>IF(OR($A30="",$B30="",$C30=""),"",'OddsRatio_working_3-way'!H29)</f>
        <v>2.2715128173658767</v>
      </c>
      <c r="L30" s="21">
        <f>IF(OR($A30="",$B30="",$C30=""),"",'OddsRatio_working_3-way'!I29)</f>
        <v>3.42931310634944</v>
      </c>
      <c r="M30" s="22">
        <f>IF(OR($A30="",$B30="",$C30=""),"",'OddsRatio_working_3-way'!J29)</f>
        <v>3.7291006811755412</v>
      </c>
      <c r="N30" s="23">
        <f t="shared" si="16"/>
        <v>43.892202421018155</v>
      </c>
      <c r="O30" s="24">
        <f t="shared" si="17"/>
        <v>29.217794447424026</v>
      </c>
      <c r="P30" s="24">
        <f t="shared" si="18"/>
        <v>26.890003131557826</v>
      </c>
      <c r="Q30" t="s">
        <v>181</v>
      </c>
      <c r="R30" t="s">
        <v>182</v>
      </c>
      <c r="S30" t="s">
        <v>192</v>
      </c>
      <c r="T30" s="35">
        <v>100</v>
      </c>
      <c r="U30" s="35">
        <f t="shared" si="19"/>
        <v>53.271028037383175</v>
      </c>
      <c r="V30" s="35">
        <f t="shared" si="20"/>
        <v>71.264367816091948</v>
      </c>
      <c r="W30" s="35">
        <f t="shared" si="21"/>
        <v>73.190348525469176</v>
      </c>
      <c r="X30" s="35">
        <f t="shared" si="22"/>
        <v>55.545283658438869</v>
      </c>
      <c r="Y30" s="35">
        <f t="shared" si="23"/>
        <v>73.538623437147649</v>
      </c>
      <c r="Z30" s="35">
        <f t="shared" si="24"/>
        <v>75.464604146524877</v>
      </c>
      <c r="AA30" s="35">
        <f t="shared" si="25"/>
        <v>-2.2742556210556941</v>
      </c>
      <c r="AB30" s="35">
        <f t="shared" si="26"/>
        <v>-2.2742556210557012</v>
      </c>
      <c r="AC30" s="35">
        <f t="shared" si="27"/>
        <v>-2.2742556210557012</v>
      </c>
      <c r="AD30" s="51"/>
      <c r="AE30" s="51"/>
      <c r="AF30">
        <v>2</v>
      </c>
      <c r="AG30">
        <v>1.91</v>
      </c>
      <c r="AH30" s="51"/>
      <c r="AI30" s="51"/>
      <c r="AJ30" t="s">
        <v>195</v>
      </c>
    </row>
    <row r="31" spans="1:36" ht="15" x14ac:dyDescent="0.25">
      <c r="A31">
        <v>2.14</v>
      </c>
      <c r="B31">
        <v>3.48</v>
      </c>
      <c r="C31">
        <v>3.73</v>
      </c>
      <c r="D31" s="20">
        <f t="shared" si="3"/>
        <v>2.2742556210556986E-2</v>
      </c>
      <c r="E31" s="17">
        <f>IF(OR($A31="",$B31="",$C31=""),"",A31*'MPTO_working_3-way'!$I30)</f>
        <v>2.188669070290592</v>
      </c>
      <c r="F31" s="21">
        <f>IF(OR($A31="",$B31="",$C31=""),"",B31*'MPTO_working_3-way'!$I30)</f>
        <v>3.5591440956127385</v>
      </c>
      <c r="G31" s="22">
        <f>IF(OR($A31="",$B31="",$C31=""),"",C31*'MPTO_working_3-way'!$I30)</f>
        <v>3.8148297346653774</v>
      </c>
      <c r="H31" s="17">
        <f>IF(OR($A31="",$B31="",$C31=""),"",'MPTO_working_3-way'!E30)</f>
        <v>2.175289777020065</v>
      </c>
      <c r="I31" s="21">
        <f>IF(OR($A31="",$B31="",$C31=""),"",'MPTO_working_3-way'!F30)</f>
        <v>3.5742947758287675</v>
      </c>
      <c r="J31" s="22">
        <f>IF(OR($A31="",$B31="",$C31=""),"",'MPTO_working_3-way'!G30)</f>
        <v>3.8385407991651346</v>
      </c>
      <c r="K31" s="17">
        <f>IF(OR($A31="",$B31="",$C31=""),"",'OddsRatio_working_3-way'!H30)</f>
        <v>2.1808183554237677</v>
      </c>
      <c r="L31" s="21">
        <f>IF(OR($A31="",$B31="",$C31=""),"",'OddsRatio_working_3-way'!I30)</f>
        <v>3.5687978258341606</v>
      </c>
      <c r="M31" s="22">
        <f>IF(OR($A31="",$B31="",$C31=""),"",'OddsRatio_working_3-way'!J30)</f>
        <v>3.8277492195674427</v>
      </c>
      <c r="N31" s="23">
        <f t="shared" si="16"/>
        <v>45.68986758090518</v>
      </c>
      <c r="O31" s="24">
        <f t="shared" si="17"/>
        <v>28.096642707798015</v>
      </c>
      <c r="P31" s="24">
        <f t="shared" si="18"/>
        <v>26.213489711296805</v>
      </c>
      <c r="Q31" t="s">
        <v>183</v>
      </c>
      <c r="R31" t="s">
        <v>184</v>
      </c>
      <c r="S31" t="s">
        <v>192</v>
      </c>
      <c r="T31" s="35">
        <v>100</v>
      </c>
      <c r="U31" s="35">
        <f t="shared" si="19"/>
        <v>62.406015037593981</v>
      </c>
      <c r="V31" s="35">
        <f t="shared" si="20"/>
        <v>70.760233918128648</v>
      </c>
      <c r="W31" s="35">
        <f t="shared" si="21"/>
        <v>64.664310954063609</v>
      </c>
      <c r="X31" s="35">
        <f t="shared" si="22"/>
        <v>64.575455127807729</v>
      </c>
      <c r="Y31" s="35">
        <f t="shared" si="23"/>
        <v>72.929674008342403</v>
      </c>
      <c r="Z31" s="35">
        <f t="shared" si="24"/>
        <v>66.833751044277363</v>
      </c>
      <c r="AA31" s="35">
        <f t="shared" si="25"/>
        <v>-2.1694400902137474</v>
      </c>
      <c r="AB31" s="35">
        <f t="shared" si="26"/>
        <v>-2.1694400902137545</v>
      </c>
      <c r="AC31" s="35">
        <f t="shared" si="27"/>
        <v>-2.1694400902137545</v>
      </c>
      <c r="AF31">
        <v>1.89</v>
      </c>
      <c r="AG31">
        <v>2.02</v>
      </c>
      <c r="AJ31" t="s">
        <v>195</v>
      </c>
    </row>
    <row r="32" spans="1:36" ht="15" x14ac:dyDescent="0.25">
      <c r="A32">
        <v>2.66</v>
      </c>
      <c r="B32">
        <v>3.42</v>
      </c>
      <c r="C32">
        <v>2.83</v>
      </c>
      <c r="D32" s="20">
        <f t="shared" si="3"/>
        <v>2.1694400902137589E-2</v>
      </c>
      <c r="E32" s="17">
        <f>IF(OR($A32="",$B32="",$C32=""),"",A32*'MPTO_working_3-way'!$I31)</f>
        <v>2.7177071063996863</v>
      </c>
      <c r="F32" s="21">
        <f>IF(OR($A32="",$B32="",$C32=""),"",B32*'MPTO_working_3-way'!$I31)</f>
        <v>3.4941948510853105</v>
      </c>
      <c r="G32" s="22">
        <f>IF(OR($A32="",$B32="",$C32=""),"",C32*'MPTO_working_3-way'!$I31)</f>
        <v>2.8913951545530496</v>
      </c>
      <c r="H32" s="17">
        <f>IF(OR($A32="",$B32="",$C32=""),"",'MPTO_working_3-way'!E31)</f>
        <v>2.712170503948482</v>
      </c>
      <c r="I32" s="21">
        <f>IF(OR($A32="",$B32="",$C32=""),"",'MPTO_working_3-way'!F31)</f>
        <v>3.5067270299274331</v>
      </c>
      <c r="J32" s="22">
        <f>IF(OR($A32="",$B32="",$C32=""),"",'MPTO_working_3-way'!G31)</f>
        <v>2.889126114780058</v>
      </c>
      <c r="K32" s="17">
        <f>IF(OR($A32="",$B32="",$C32=""),"",'OddsRatio_working_3-way'!H31)</f>
        <v>2.7149190476921672</v>
      </c>
      <c r="L32" s="21">
        <f>IF(OR($A32="",$B32="",$C32=""),"",'OddsRatio_working_3-way'!I31)</f>
        <v>3.5000627080813511</v>
      </c>
      <c r="M32" s="22">
        <f>IF(OR($A32="",$B32="",$C32=""),"",'OddsRatio_working_3-way'!J31)</f>
        <v>2.8905432875160635</v>
      </c>
      <c r="N32" s="23">
        <f t="shared" si="16"/>
        <v>36.795723779254544</v>
      </c>
      <c r="O32" s="24">
        <f t="shared" si="17"/>
        <v>28.618896272753542</v>
      </c>
      <c r="P32" s="24">
        <f t="shared" si="18"/>
        <v>34.585379947991903</v>
      </c>
      <c r="Q32" t="s">
        <v>185</v>
      </c>
      <c r="R32" t="s">
        <v>186</v>
      </c>
      <c r="S32" t="s">
        <v>192</v>
      </c>
      <c r="T32" s="35">
        <v>100</v>
      </c>
      <c r="U32" s="35">
        <f t="shared" si="19"/>
        <v>61.538461538461533</v>
      </c>
      <c r="V32" s="35">
        <f t="shared" si="20"/>
        <v>70.059880239520965</v>
      </c>
      <c r="W32" s="35">
        <f t="shared" si="21"/>
        <v>66.21621621621621</v>
      </c>
      <c r="X32" s="35">
        <f t="shared" si="22"/>
        <v>63.723903544262825</v>
      </c>
      <c r="Y32" s="35">
        <f t="shared" si="23"/>
        <v>72.245322245322242</v>
      </c>
      <c r="Z32" s="35">
        <f t="shared" si="24"/>
        <v>68.401658222017502</v>
      </c>
      <c r="AA32" s="35">
        <f t="shared" si="25"/>
        <v>-2.185442005801292</v>
      </c>
      <c r="AB32" s="35">
        <f t="shared" si="26"/>
        <v>-2.1854420058012778</v>
      </c>
      <c r="AC32" s="35">
        <f t="shared" si="27"/>
        <v>-2.185442005801292</v>
      </c>
      <c r="AF32">
        <v>2.04</v>
      </c>
      <c r="AG32">
        <v>1.87</v>
      </c>
      <c r="AJ32" t="s">
        <v>195</v>
      </c>
    </row>
    <row r="33" spans="1:36" ht="15" x14ac:dyDescent="0.25">
      <c r="A33">
        <v>2.6</v>
      </c>
      <c r="B33">
        <v>3.34</v>
      </c>
      <c r="C33">
        <v>2.96</v>
      </c>
      <c r="D33" s="20">
        <f t="shared" si="3"/>
        <v>2.1854420058012858E-2</v>
      </c>
      <c r="E33" s="17">
        <f>IF(OR($A33="",$B33="",$C33=""),"",A33*'MPTO_working_3-way'!$I32)</f>
        <v>2.6568214921508337</v>
      </c>
      <c r="F33" s="21">
        <f>IF(OR($A33="",$B33="",$C33=""),"",B33*'MPTO_working_3-way'!$I32)</f>
        <v>3.412993762993763</v>
      </c>
      <c r="G33" s="22">
        <f>IF(OR($A33="",$B33="",$C33=""),"",C33*'MPTO_working_3-way'!$I32)</f>
        <v>3.0246890833717179</v>
      </c>
      <c r="H33" s="17">
        <f>IF(OR($A33="",$B33="",$C33=""),"",'MPTO_working_3-way'!E32)</f>
        <v>2.6501960309910424</v>
      </c>
      <c r="I33" s="21">
        <f>IF(OR($A33="",$B33="",$C33=""),"",'MPTO_working_3-way'!F32)</f>
        <v>3.4232930129484549</v>
      </c>
      <c r="J33" s="22">
        <f>IF(OR($A33="",$B33="",$C33=""),"",'MPTO_working_3-way'!G32)</f>
        <v>3.0252331872905076</v>
      </c>
      <c r="K33" s="17">
        <f>IF(OR($A33="",$B33="",$C33=""),"",'OddsRatio_working_3-way'!H32)</f>
        <v>2.6533215268925363</v>
      </c>
      <c r="L33" s="21">
        <f>IF(OR($A33="",$B33="",$C33=""),"",'OddsRatio_working_3-way'!I32)</f>
        <v>3.4179827330803327</v>
      </c>
      <c r="M33" s="22">
        <f>IF(OR($A33="",$B33="",$C33=""),"",'OddsRatio_working_3-way'!J32)</f>
        <v>3.0253188704433569</v>
      </c>
      <c r="N33" s="23">
        <f t="shared" si="16"/>
        <v>37.6389608016325</v>
      </c>
      <c r="O33" s="24">
        <f t="shared" si="17"/>
        <v>29.299789845582186</v>
      </c>
      <c r="P33" s="24">
        <f t="shared" si="18"/>
        <v>33.06124935278531</v>
      </c>
      <c r="Q33" t="s">
        <v>187</v>
      </c>
      <c r="R33" t="s">
        <v>188</v>
      </c>
      <c r="S33" t="s">
        <v>192</v>
      </c>
      <c r="T33" s="35">
        <v>100</v>
      </c>
      <c r="U33" s="35">
        <f t="shared" si="19"/>
        <v>51.456310679611654</v>
      </c>
      <c r="V33" s="35">
        <f t="shared" si="20"/>
        <v>73.40425531914893</v>
      </c>
      <c r="W33" s="35">
        <f t="shared" si="21"/>
        <v>72.899728997289984</v>
      </c>
      <c r="X33" s="35">
        <f t="shared" si="22"/>
        <v>53.696015683561093</v>
      </c>
      <c r="Y33" s="35">
        <f t="shared" si="23"/>
        <v>75.643960323098383</v>
      </c>
      <c r="Z33" s="35">
        <f t="shared" si="24"/>
        <v>75.139434001239408</v>
      </c>
      <c r="AA33" s="35">
        <f t="shared" si="25"/>
        <v>-2.2397050039494388</v>
      </c>
      <c r="AB33" s="35">
        <f t="shared" si="26"/>
        <v>-2.239705003949453</v>
      </c>
      <c r="AC33" s="35">
        <f t="shared" si="27"/>
        <v>-2.2397050039494246</v>
      </c>
      <c r="AF33">
        <v>1.93</v>
      </c>
      <c r="AG33">
        <v>1.98</v>
      </c>
      <c r="AJ33" t="s">
        <v>195</v>
      </c>
    </row>
    <row r="34" spans="1:36" ht="15" x14ac:dyDescent="0.25">
      <c r="A34">
        <v>2.06</v>
      </c>
      <c r="B34">
        <v>3.76</v>
      </c>
      <c r="C34">
        <v>3.69</v>
      </c>
      <c r="D34" s="20">
        <f t="shared" si="3"/>
        <v>2.2397050039494548E-2</v>
      </c>
      <c r="E34" s="17">
        <f>IF(OR($A34="",$B34="",$C34=""),"",A34*'MPTO_working_3-way'!$I33)</f>
        <v>2.1061379230813588</v>
      </c>
      <c r="F34" s="21">
        <f>IF(OR($A34="",$B34="",$C34=""),"",B34*'MPTO_working_3-way'!$I33)</f>
        <v>3.8442129081484993</v>
      </c>
      <c r="G34" s="22">
        <f>IF(OR($A34="",$B34="",$C34=""),"",C34*'MPTO_working_3-way'!$I33)</f>
        <v>3.7726451146457349</v>
      </c>
      <c r="H34" s="17">
        <f>IF(OR($A34="",$B34="",$C34=""),"",'MPTO_working_3-way'!E33)</f>
        <v>2.0921762218656959</v>
      </c>
      <c r="I34" s="21">
        <f>IF(OR($A34="",$B34="",$C34=""),"",'MPTO_working_3-way'!F33)</f>
        <v>3.8685952179167145</v>
      </c>
      <c r="J34" s="22">
        <f>IF(OR($A34="",$B34="",$C34=""),"",'MPTO_working_3-way'!G33)</f>
        <v>3.794533210742967</v>
      </c>
      <c r="K34" s="17">
        <f>IF(OR($A34="",$B34="",$C34=""),"",'OddsRatio_working_3-way'!H33)</f>
        <v>2.0977987481319476</v>
      </c>
      <c r="L34" s="21">
        <f>IF(OR($A34="",$B34="",$C34=""),"",'OddsRatio_working_3-way'!I33)</f>
        <v>3.8584193819284689</v>
      </c>
      <c r="M34" s="22">
        <f>IF(OR($A34="",$B34="",$C34=""),"",'OddsRatio_working_3-way'!J33)</f>
        <v>3.7859232381839045</v>
      </c>
      <c r="N34" s="23">
        <f t="shared" si="16"/>
        <v>47.480271308013982</v>
      </c>
      <c r="O34" s="24">
        <f t="shared" si="17"/>
        <v>26.013127365560855</v>
      </c>
      <c r="P34" s="24">
        <f t="shared" si="18"/>
        <v>26.506601326425148</v>
      </c>
      <c r="Q34" t="s">
        <v>115</v>
      </c>
      <c r="R34" t="s">
        <v>81</v>
      </c>
      <c r="S34" t="s">
        <v>192</v>
      </c>
      <c r="T34" s="35">
        <v>100</v>
      </c>
      <c r="U34" s="35">
        <f t="shared" si="19"/>
        <v>76.415094339622627</v>
      </c>
      <c r="V34" s="35">
        <f t="shared" si="20"/>
        <v>72.451790633608823</v>
      </c>
      <c r="W34" s="35">
        <f t="shared" si="21"/>
        <v>48.717948717948723</v>
      </c>
      <c r="X34" s="35">
        <f t="shared" si="22"/>
        <v>78.830260648442476</v>
      </c>
      <c r="Y34" s="35">
        <f t="shared" si="23"/>
        <v>74.866956942428644</v>
      </c>
      <c r="Z34" s="35">
        <f t="shared" si="24"/>
        <v>51.133115026768536</v>
      </c>
      <c r="AA34" s="35">
        <f t="shared" si="25"/>
        <v>-2.415166308819849</v>
      </c>
      <c r="AB34" s="35">
        <f t="shared" si="26"/>
        <v>-2.4151663088198205</v>
      </c>
      <c r="AC34" s="35">
        <f t="shared" si="27"/>
        <v>-2.4151663088198134</v>
      </c>
      <c r="AF34">
        <v>1.62</v>
      </c>
      <c r="AG34">
        <v>2.42</v>
      </c>
      <c r="AJ34" t="s">
        <v>143</v>
      </c>
    </row>
    <row r="35" spans="1:36" s="35" customFormat="1" ht="15" x14ac:dyDescent="0.25">
      <c r="A35">
        <v>4.24</v>
      </c>
      <c r="B35">
        <v>3.63</v>
      </c>
      <c r="C35">
        <v>1.95</v>
      </c>
      <c r="D35" s="20">
        <f t="shared" si="3"/>
        <v>2.4151663088198383E-2</v>
      </c>
      <c r="E35" s="17">
        <f>IF(OR($A35="",$B35="",$C35=""),"",A35*'MPTO_working_3-way'!$I34)</f>
        <v>4.3424030514939611</v>
      </c>
      <c r="F35" s="21">
        <f>IF(OR($A35="",$B35="",$C35=""),"",B35*'MPTO_working_3-way'!$I34)</f>
        <v>3.7176705370101599</v>
      </c>
      <c r="G35" s="22">
        <f>IF(OR($A35="",$B35="",$C35=""),"",C35*'MPTO_working_3-way'!$I34)</f>
        <v>1.9970957430219869</v>
      </c>
      <c r="H35" s="17">
        <f>IF(OR($A35="",$B35="",$C35=""),"",'MPTO_working_3-way'!E34)</f>
        <v>4.3898444904693381</v>
      </c>
      <c r="I35" s="21">
        <f>IF(OR($A35="",$B35="",$C35=""),"",'MPTO_working_3-way'!F34)</f>
        <v>3.7392747415397731</v>
      </c>
      <c r="J35" s="22">
        <f>IF(OR($A35="",$B35="",$C35=""),"",'MPTO_working_3-way'!G34)</f>
        <v>1.9811004661515368</v>
      </c>
      <c r="K35" s="17">
        <f>IF(OR($A35="",$B35="",$C35=""),"",'OddsRatio_working_3-way'!H34)</f>
        <v>4.3674102851159748</v>
      </c>
      <c r="L35" s="21">
        <f>IF(OR($A35="",$B35="",$C35=""),"",'OddsRatio_working_3-way'!I34)</f>
        <v>3.7334225462515467</v>
      </c>
      <c r="M35" s="22">
        <f>IF(OR($A35="",$B35="",$C35=""),"",'OddsRatio_working_3-way'!J34)</f>
        <v>1.987357953969189</v>
      </c>
      <c r="N35" s="23">
        <f t="shared" si="16"/>
        <v>23.028723684595786</v>
      </c>
      <c r="O35" s="24">
        <f t="shared" si="17"/>
        <v>26.898564303770289</v>
      </c>
      <c r="P35" s="24">
        <f t="shared" si="18"/>
        <v>50.072712011633911</v>
      </c>
      <c r="Q35" t="s">
        <v>119</v>
      </c>
      <c r="R35" t="s">
        <v>73</v>
      </c>
      <c r="S35" t="s">
        <v>192</v>
      </c>
      <c r="T35" s="35">
        <v>100</v>
      </c>
      <c r="U35" s="35">
        <f t="shared" si="19"/>
        <v>25.373134328358205</v>
      </c>
      <c r="V35" s="35">
        <f t="shared" si="20"/>
        <v>82.269503546099287</v>
      </c>
      <c r="W35" s="35">
        <f t="shared" si="21"/>
        <v>89.701338825952632</v>
      </c>
      <c r="X35" s="35">
        <f t="shared" si="22"/>
        <v>28.029157627948081</v>
      </c>
      <c r="Y35" s="35">
        <f t="shared" si="23"/>
        <v>84.925526845689163</v>
      </c>
      <c r="Z35" s="35">
        <f t="shared" si="24"/>
        <v>92.357362125542494</v>
      </c>
      <c r="AA35" s="35">
        <f t="shared" si="25"/>
        <v>-2.6560232995898758</v>
      </c>
      <c r="AB35" s="35">
        <f t="shared" si="26"/>
        <v>-2.6560232995898758</v>
      </c>
      <c r="AC35" s="35">
        <f t="shared" si="27"/>
        <v>-2.6560232995898616</v>
      </c>
      <c r="AD35" s="36"/>
      <c r="AE35" s="36"/>
      <c r="AF35">
        <v>1.88</v>
      </c>
      <c r="AG35">
        <v>2.04</v>
      </c>
      <c r="AH35" s="36"/>
      <c r="AI35" s="36"/>
      <c r="AJ35" t="s">
        <v>143</v>
      </c>
    </row>
    <row r="36" spans="1:36" ht="15" x14ac:dyDescent="0.25">
      <c r="A36">
        <v>1.34</v>
      </c>
      <c r="B36">
        <v>5.64</v>
      </c>
      <c r="C36">
        <v>9.7100000000000009</v>
      </c>
      <c r="D36" s="20">
        <f t="shared" si="3"/>
        <v>2.6560232995898714E-2</v>
      </c>
      <c r="E36" s="17">
        <f>IF(OR($A36="",$B36="",$C36=""),"",A36*'MPTO_working_3-way'!$I35)</f>
        <v>1.3755907122145044</v>
      </c>
      <c r="F36" s="21">
        <f>IF(OR($A36="",$B36="",$C36=""),"",B36*'MPTO_working_3-way'!$I35)</f>
        <v>5.7897997140968682</v>
      </c>
      <c r="G36" s="22">
        <f>IF(OR($A36="",$B36="",$C36=""),"",C36*'MPTO_working_3-way'!$I35)</f>
        <v>9.967899862390178</v>
      </c>
      <c r="H36" s="17">
        <f>IF(OR($A36="",$B36="",$C36=""),"",'MPTO_working_3-way'!E35)</f>
        <v>1.3560880464664389</v>
      </c>
      <c r="I36" s="21">
        <f>IF(OR($A36="",$B36="",$C36=""),"",'MPTO_working_3-way'!F35)</f>
        <v>5.9364249185171305</v>
      </c>
      <c r="J36" s="22">
        <f>IF(OR($A36="",$B36="",$C36=""),"",'MPTO_working_3-way'!G35)</f>
        <v>10.623244425125712</v>
      </c>
      <c r="K36" s="17">
        <f>IF(OR($A36="",$B36="",$C36=""),"",'OddsRatio_working_3-way'!H35)</f>
        <v>1.3619100419223897</v>
      </c>
      <c r="L36" s="21">
        <f>IF(OR($A36="",$B36="",$C36=""),"",'OddsRatio_working_3-way'!I35)</f>
        <v>5.9390076309408473</v>
      </c>
      <c r="M36" s="22">
        <f>IF(OR($A36="",$B36="",$C36=""),"",'OddsRatio_working_3-way'!J35)</f>
        <v>10.271283721011809</v>
      </c>
      <c r="N36" s="23">
        <f t="shared" si="16"/>
        <v>72.696041861909862</v>
      </c>
      <c r="O36" s="24">
        <f t="shared" si="17"/>
        <v>17.271754626765819</v>
      </c>
      <c r="P36" s="24">
        <f t="shared" si="18"/>
        <v>10.032203511324326</v>
      </c>
      <c r="Q36" t="s">
        <v>75</v>
      </c>
      <c r="R36" t="s">
        <v>120</v>
      </c>
      <c r="S36" t="s">
        <v>192</v>
      </c>
      <c r="T36" s="35">
        <v>100</v>
      </c>
      <c r="U36" s="35">
        <f t="shared" si="19"/>
        <v>37.5</v>
      </c>
      <c r="V36" s="35">
        <f t="shared" si="20"/>
        <v>77.578475336322867</v>
      </c>
      <c r="W36" s="35">
        <f t="shared" si="21"/>
        <v>82.425307557117748</v>
      </c>
      <c r="X36" s="35">
        <f t="shared" si="22"/>
        <v>39.996217106559378</v>
      </c>
      <c r="Y36" s="35">
        <f t="shared" si="23"/>
        <v>80.074692442882238</v>
      </c>
      <c r="Z36" s="35">
        <f t="shared" si="24"/>
        <v>84.921524663677133</v>
      </c>
      <c r="AA36" s="35">
        <f t="shared" si="25"/>
        <v>-2.4962171065593779</v>
      </c>
      <c r="AB36" s="35">
        <f t="shared" si="26"/>
        <v>-2.4962171065593708</v>
      </c>
      <c r="AC36" s="35">
        <f t="shared" si="27"/>
        <v>-2.496217106559385</v>
      </c>
      <c r="AF36">
        <v>1.65</v>
      </c>
      <c r="AG36">
        <v>2.36</v>
      </c>
      <c r="AJ36" t="s">
        <v>143</v>
      </c>
    </row>
    <row r="37" spans="1:36" ht="15" x14ac:dyDescent="0.25">
      <c r="A37">
        <v>1.6</v>
      </c>
      <c r="B37">
        <v>4.46</v>
      </c>
      <c r="C37">
        <v>5.69</v>
      </c>
      <c r="D37" s="20">
        <f t="shared" si="3"/>
        <v>2.4962171065593841E-2</v>
      </c>
      <c r="E37" s="17">
        <f>IF(OR($A37="",$B37="",$C37=""),"",A37*'MPTO_working_3-way'!$I36)</f>
        <v>1.6399394737049502</v>
      </c>
      <c r="F37" s="21">
        <f>IF(OR($A37="",$B37="",$C37=""),"",B37*'MPTO_working_3-way'!$I36)</f>
        <v>4.5713312829525483</v>
      </c>
      <c r="G37" s="22">
        <f>IF(OR($A37="",$B37="",$C37=""),"",C37*'MPTO_working_3-way'!$I36)</f>
        <v>5.8320347533632297</v>
      </c>
      <c r="H37" s="17">
        <f>IF(OR($A37="",$B37="",$C37=""),"",'MPTO_working_3-way'!E36)</f>
        <v>1.6215884632629136</v>
      </c>
      <c r="I37" s="21">
        <f>IF(OR($A37="",$B37="",$C37=""),"",'MPTO_working_3-way'!F36)</f>
        <v>4.6318914734105894</v>
      </c>
      <c r="J37" s="22">
        <f>IF(OR($A37="",$B37="",$C37=""),"",'MPTO_working_3-way'!G36)</f>
        <v>5.9727808167324037</v>
      </c>
      <c r="K37" s="17">
        <f>IF(OR($A37="",$B37="",$C37=""),"",'OddsRatio_working_3-way'!H36)</f>
        <v>1.6278500306682682</v>
      </c>
      <c r="L37" s="21">
        <f>IF(OR($A37="",$B37="",$C37=""),"",'OddsRatio_working_3-way'!I36)</f>
        <v>4.6206018435203475</v>
      </c>
      <c r="M37" s="22">
        <f>IF(OR($A37="",$B37="",$C37=""),"",'OddsRatio_working_3-way'!J36)</f>
        <v>5.9076944063902985</v>
      </c>
      <c r="N37" s="23">
        <f t="shared" si="16"/>
        <v>60.977860221926406</v>
      </c>
      <c r="O37" s="24">
        <f t="shared" si="17"/>
        <v>21.87546555046687</v>
      </c>
      <c r="P37" s="24">
        <f t="shared" si="18"/>
        <v>17.14667422760672</v>
      </c>
      <c r="Q37" t="s">
        <v>80</v>
      </c>
      <c r="R37" t="s">
        <v>118</v>
      </c>
      <c r="S37" t="s">
        <v>192</v>
      </c>
      <c r="T37" s="35">
        <v>100</v>
      </c>
      <c r="U37" s="35">
        <f t="shared" si="19"/>
        <v>66.777408637873762</v>
      </c>
      <c r="V37" s="35">
        <f t="shared" si="20"/>
        <v>71.264367816091948</v>
      </c>
      <c r="W37" s="35">
        <f t="shared" si="21"/>
        <v>59.677419354838712</v>
      </c>
      <c r="X37" s="35">
        <f t="shared" si="22"/>
        <v>69.058212829069348</v>
      </c>
      <c r="Y37" s="35">
        <f t="shared" si="23"/>
        <v>73.545172007287533</v>
      </c>
      <c r="Z37" s="35">
        <f t="shared" si="24"/>
        <v>61.958223546034283</v>
      </c>
      <c r="AA37" s="35">
        <f t="shared" si="25"/>
        <v>-2.2808041911955854</v>
      </c>
      <c r="AB37" s="35">
        <f t="shared" si="26"/>
        <v>-2.2808041911955854</v>
      </c>
      <c r="AC37" s="35">
        <f t="shared" si="27"/>
        <v>-2.2808041911955712</v>
      </c>
      <c r="AF37">
        <v>1.66</v>
      </c>
      <c r="AG37">
        <v>2.34</v>
      </c>
      <c r="AJ37" t="s">
        <v>143</v>
      </c>
    </row>
    <row r="38" spans="1:36" ht="15" x14ac:dyDescent="0.25">
      <c r="A38">
        <v>3.01</v>
      </c>
      <c r="B38">
        <v>3.48</v>
      </c>
      <c r="C38">
        <v>2.48</v>
      </c>
      <c r="D38" s="20">
        <f t="shared" si="3"/>
        <v>2.2808041911955845E-2</v>
      </c>
      <c r="E38" s="17">
        <f>IF(OR($A38="",$B38="",$C38=""),"",A38*'MPTO_working_3-way'!$I37)</f>
        <v>3.0786522061549868</v>
      </c>
      <c r="F38" s="21">
        <f>IF(OR($A38="",$B38="",$C38=""),"",B38*'MPTO_working_3-way'!$I37)</f>
        <v>3.5593719858536064</v>
      </c>
      <c r="G38" s="22">
        <f>IF(OR($A38="",$B38="",$C38=""),"",C38*'MPTO_working_3-way'!$I37)</f>
        <v>2.5365639439416503</v>
      </c>
      <c r="H38" s="17">
        <f>IF(OR($A38="",$B38="",$C38=""),"",'MPTO_working_3-way'!E37)</f>
        <v>3.0804942419184789</v>
      </c>
      <c r="I38" s="21">
        <f>IF(OR($A38="",$B38="",$C38=""),"",'MPTO_working_3-way'!F37)</f>
        <v>3.5745736702629274</v>
      </c>
      <c r="J38" s="22">
        <f>IF(OR($A38="",$B38="",$C38=""),"",'MPTO_working_3-way'!G37)</f>
        <v>2.5276581037616097</v>
      </c>
      <c r="K38" s="17">
        <f>IF(OR($A38="",$B38="",$C38=""),"",'OddsRatio_working_3-way'!H37)</f>
        <v>3.0802796812493738</v>
      </c>
      <c r="L38" s="21">
        <f>IF(OR($A38="",$B38="",$C38=""),"",'OddsRatio_working_3-way'!I37)</f>
        <v>3.5667132385564417</v>
      </c>
      <c r="M38" s="22">
        <f>IF(OR($A38="",$B38="",$C38=""),"",'OddsRatio_working_3-way'!J37)</f>
        <v>2.5317482230094894</v>
      </c>
      <c r="N38" s="23">
        <f t="shared" si="16"/>
        <v>32.481746330447876</v>
      </c>
      <c r="O38" s="24">
        <f t="shared" si="17"/>
        <v>28.094843808806925</v>
      </c>
      <c r="P38" s="24">
        <f t="shared" si="18"/>
        <v>39.423409860745203</v>
      </c>
      <c r="Q38" t="s">
        <v>121</v>
      </c>
      <c r="R38" t="s">
        <v>114</v>
      </c>
      <c r="S38" t="s">
        <v>192</v>
      </c>
      <c r="T38" s="35">
        <v>100</v>
      </c>
      <c r="U38" s="35">
        <f t="shared" si="19"/>
        <v>79.079497907949786</v>
      </c>
      <c r="V38" s="35">
        <f t="shared" si="20"/>
        <v>75.186104218362274</v>
      </c>
      <c r="W38" s="35">
        <f t="shared" si="21"/>
        <v>43.181818181818187</v>
      </c>
      <c r="X38" s="35">
        <f t="shared" si="22"/>
        <v>81.632077599819539</v>
      </c>
      <c r="Y38" s="35">
        <f t="shared" si="23"/>
        <v>77.738683910232027</v>
      </c>
      <c r="Z38" s="35">
        <f t="shared" si="24"/>
        <v>45.734397873687925</v>
      </c>
      <c r="AA38" s="35">
        <f t="shared" si="25"/>
        <v>-2.5525796918697523</v>
      </c>
      <c r="AB38" s="35">
        <f t="shared" si="26"/>
        <v>-2.5525796918697523</v>
      </c>
      <c r="AC38" s="35">
        <f t="shared" si="27"/>
        <v>-2.5525796918697381</v>
      </c>
      <c r="AF38">
        <v>1.71</v>
      </c>
      <c r="AG38">
        <v>2.25</v>
      </c>
      <c r="AJ38" t="s">
        <v>143</v>
      </c>
    </row>
    <row r="39" spans="1:36" ht="15" x14ac:dyDescent="0.25">
      <c r="A39">
        <v>4.78</v>
      </c>
      <c r="B39">
        <v>4.03</v>
      </c>
      <c r="C39">
        <v>1.76</v>
      </c>
      <c r="D39" s="20">
        <f t="shared" si="3"/>
        <v>2.5525796918697496E-2</v>
      </c>
      <c r="E39" s="17">
        <f>IF(OR($A39="",$B39="",$C39=""),"",A39*'MPTO_working_3-way'!$I38)</f>
        <v>4.902013309271374</v>
      </c>
      <c r="F39" s="21">
        <f>IF(OR($A39="",$B39="",$C39=""),"",B39*'MPTO_working_3-way'!$I38)</f>
        <v>4.1328689615823508</v>
      </c>
      <c r="G39" s="22">
        <f>IF(OR($A39="",$B39="",$C39=""),"",C39*'MPTO_working_3-way'!$I38)</f>
        <v>1.8049254025769077</v>
      </c>
      <c r="H39" s="17">
        <f>IF(OR($A39="",$B39="",$C39=""),"",'MPTO_working_3-way'!E38)</f>
        <v>4.9826498663791643</v>
      </c>
      <c r="I39" s="21">
        <f>IF(OR($A39="",$B39="",$C39=""),"",'MPTO_working_3-way'!F38)</f>
        <v>4.1730939469701376</v>
      </c>
      <c r="J39" s="22">
        <f>IF(OR($A39="",$B39="",$C39=""),"",'MPTO_working_3-way'!G38)</f>
        <v>1.7867569247166577</v>
      </c>
      <c r="K39" s="17">
        <f>IF(OR($A39="",$B39="",$C39=""),"",'OddsRatio_working_3-way'!H38)</f>
        <v>4.9459930622857025</v>
      </c>
      <c r="L39" s="21">
        <f>IF(OR($A39="",$B39="",$C39=""),"",'OddsRatio_working_3-way'!I38)</f>
        <v>4.163057930879809</v>
      </c>
      <c r="M39" s="22">
        <f>IF(OR($A39="",$B39="",$C39=""),"",'OddsRatio_working_3-way'!J38)</f>
        <v>1.7933742664913048</v>
      </c>
      <c r="N39" s="23">
        <f t="shared" si="16"/>
        <v>20.399781414478412</v>
      </c>
      <c r="O39" s="24">
        <f t="shared" si="17"/>
        <v>24.196266789381347</v>
      </c>
      <c r="P39" s="24">
        <f t="shared" si="18"/>
        <v>55.403951796140241</v>
      </c>
      <c r="Q39" t="s">
        <v>117</v>
      </c>
      <c r="R39" t="s">
        <v>122</v>
      </c>
      <c r="S39" t="s">
        <v>192</v>
      </c>
      <c r="T39" s="35">
        <v>100</v>
      </c>
      <c r="U39" s="35">
        <f t="shared" si="19"/>
        <v>20</v>
      </c>
      <c r="V39" s="35">
        <f t="shared" si="20"/>
        <v>84.615384615384613</v>
      </c>
      <c r="W39" s="35">
        <f t="shared" si="21"/>
        <v>92.452830188679243</v>
      </c>
      <c r="X39" s="35">
        <f t="shared" si="22"/>
        <v>22.93178519593614</v>
      </c>
      <c r="Y39" s="35">
        <f t="shared" si="23"/>
        <v>87.547169811320757</v>
      </c>
      <c r="Z39" s="35">
        <f t="shared" si="24"/>
        <v>95.384615384615387</v>
      </c>
      <c r="AA39" s="35">
        <f t="shared" si="25"/>
        <v>-2.9317851959361398</v>
      </c>
      <c r="AB39" s="35">
        <f t="shared" si="26"/>
        <v>-2.9317851959361434</v>
      </c>
      <c r="AC39" s="35">
        <f t="shared" si="27"/>
        <v>-2.9317851959361434</v>
      </c>
      <c r="AF39">
        <v>1.61</v>
      </c>
      <c r="AG39">
        <v>2.46</v>
      </c>
      <c r="AJ39" t="s">
        <v>143</v>
      </c>
    </row>
    <row r="40" spans="1:36" ht="15" x14ac:dyDescent="0.25">
      <c r="A40">
        <v>1.25</v>
      </c>
      <c r="B40">
        <v>6.5</v>
      </c>
      <c r="C40">
        <v>13.25</v>
      </c>
      <c r="D40" s="20">
        <f t="shared" si="3"/>
        <v>2.9317851959361541E-2</v>
      </c>
      <c r="E40" s="17">
        <f>IF(OR($A40="",$B40="",$C40=""),"",A40*'MPTO_working_3-way'!$I39)</f>
        <v>1.2866473149492019</v>
      </c>
      <c r="F40" s="21">
        <f>IF(OR($A40="",$B40="",$C40=""),"",B40*'MPTO_working_3-way'!$I39)</f>
        <v>6.6905660377358505</v>
      </c>
      <c r="G40" s="22">
        <f>IF(OR($A40="",$B40="",$C40=""),"",C40*'MPTO_working_3-way'!$I39)</f>
        <v>13.63846153846154</v>
      </c>
      <c r="H40" s="17">
        <f>IF(OR($A40="",$B40="",$C40=""),"",'MPTO_working_3-way'!E39)</f>
        <v>1.2654585527121345</v>
      </c>
      <c r="I40" s="21">
        <f>IF(OR($A40="",$B40="",$C40=""),"",'MPTO_working_3-way'!F39)</f>
        <v>6.9408999328408347</v>
      </c>
      <c r="J40" s="22">
        <f>IF(OR($A40="",$B40="",$C40=""),"",'MPTO_working_3-way'!G39)</f>
        <v>15.220913107511059</v>
      </c>
      <c r="K40" s="17">
        <f>IF(OR($A40="",$B40="",$C40=""),"",'OddsRatio_working_3-way'!H39)</f>
        <v>1.2713443285018988</v>
      </c>
      <c r="L40" s="21">
        <f>IF(OR($A40="",$B40="",$C40=""),"",'OddsRatio_working_3-way'!I39)</f>
        <v>6.9695752270417755</v>
      </c>
      <c r="M40" s="22">
        <f>IF(OR($A40="",$B40="",$C40=""),"",'OddsRatio_working_3-way'!J39)</f>
        <v>14.295872096593047</v>
      </c>
      <c r="N40" s="23">
        <f t="shared" si="16"/>
        <v>77.721376198533548</v>
      </c>
      <c r="O40" s="24">
        <f t="shared" si="17"/>
        <v>14.946418499717989</v>
      </c>
      <c r="P40" s="24">
        <f t="shared" si="18"/>
        <v>7.3322053017484485</v>
      </c>
      <c r="Q40" t="s">
        <v>123</v>
      </c>
      <c r="R40" t="s">
        <v>116</v>
      </c>
      <c r="S40" t="s">
        <v>192</v>
      </c>
      <c r="T40" s="35">
        <v>100</v>
      </c>
      <c r="U40" s="35">
        <f t="shared" si="19"/>
        <v>83.870967741935488</v>
      </c>
      <c r="V40" s="35">
        <f t="shared" si="20"/>
        <v>77.728285077951</v>
      </c>
      <c r="W40" s="35">
        <f t="shared" si="21"/>
        <v>35.064935064935064</v>
      </c>
      <c r="X40" s="35">
        <f t="shared" si="22"/>
        <v>87.206779857113929</v>
      </c>
      <c r="Y40" s="35">
        <f t="shared" si="23"/>
        <v>81.064097193129442</v>
      </c>
      <c r="Z40" s="35">
        <f t="shared" si="24"/>
        <v>38.400747180113513</v>
      </c>
      <c r="AA40" s="35">
        <f t="shared" si="25"/>
        <v>-3.3358121151784417</v>
      </c>
      <c r="AB40" s="35">
        <f t="shared" si="26"/>
        <v>-3.3358121151784417</v>
      </c>
      <c r="AC40" s="35">
        <f t="shared" si="27"/>
        <v>-3.3358121151784488</v>
      </c>
      <c r="AF40">
        <v>1.48</v>
      </c>
      <c r="AG40">
        <v>2.76</v>
      </c>
      <c r="AJ40" t="s">
        <v>143</v>
      </c>
    </row>
    <row r="41" spans="1:36" s="50" customFormat="1" ht="15" x14ac:dyDescent="0.25">
      <c r="A41">
        <v>6.2</v>
      </c>
      <c r="B41">
        <v>4.49</v>
      </c>
      <c r="C41">
        <v>1.54</v>
      </c>
      <c r="D41" s="20">
        <f t="shared" si="3"/>
        <v>3.3358121151784381E-2</v>
      </c>
      <c r="E41" s="17">
        <f>IF(OR($A41="",$B41="",$C41=""),"",A41*'MPTO_working_3-way'!$I40)</f>
        <v>6.4068203511410635</v>
      </c>
      <c r="F41" s="21">
        <f>IF(OR($A41="",$B41="",$C41=""),"",B41*'MPTO_working_3-way'!$I40)</f>
        <v>4.639777963971512</v>
      </c>
      <c r="G41" s="22">
        <f>IF(OR($A41="",$B41="",$C41=""),"",C41*'MPTO_working_3-way'!$I40)</f>
        <v>1.5913715065737479</v>
      </c>
      <c r="H41" s="17">
        <f>IF(OR($A41="",$B41="",$C41=""),"",'MPTO_working_3-way'!E40)</f>
        <v>6.6590775883672322</v>
      </c>
      <c r="I41" s="21">
        <f>IF(OR($A41="",$B41="",$C41=""),"",'MPTO_working_3-way'!F40)</f>
        <v>4.7259476032853769</v>
      </c>
      <c r="J41" s="22">
        <f>IF(OR($A41="",$B41="",$C41=""),"",'MPTO_working_3-way'!G40)</f>
        <v>1.5668301416404089</v>
      </c>
      <c r="K41" s="17">
        <f>IF(OR($A41="",$B41="",$C41=""),"",'OddsRatio_working_3-way'!H40)</f>
        <v>6.5363045369470942</v>
      </c>
      <c r="L41" s="21">
        <f>IF(OR($A41="",$B41="",$C41=""),"",'OddsRatio_working_3-way'!I40)</f>
        <v>4.71571208345103</v>
      </c>
      <c r="M41" s="22">
        <f>IF(OR($A41="",$B41="",$C41=""),"",'OddsRatio_working_3-way'!J40)</f>
        <v>1.5749239326829674</v>
      </c>
      <c r="N41" s="23">
        <f t="shared" si="16"/>
        <v>15.608366478106392</v>
      </c>
      <c r="O41" s="24">
        <f t="shared" si="17"/>
        <v>21.552755493153594</v>
      </c>
      <c r="P41" s="24">
        <f t="shared" si="18"/>
        <v>62.838878028740019</v>
      </c>
      <c r="Q41" t="s">
        <v>125</v>
      </c>
      <c r="R41" t="s">
        <v>126</v>
      </c>
      <c r="S41" t="s">
        <v>192</v>
      </c>
      <c r="T41" s="35">
        <v>100</v>
      </c>
      <c r="U41" s="35">
        <f t="shared" si="19"/>
        <v>61.832061068702288</v>
      </c>
      <c r="V41" s="35">
        <f t="shared" si="20"/>
        <v>69.6048632218845</v>
      </c>
      <c r="W41" s="35">
        <f t="shared" si="21"/>
        <v>65.870307167235495</v>
      </c>
      <c r="X41" s="35">
        <f t="shared" si="22"/>
        <v>64.524829610879991</v>
      </c>
      <c r="Y41" s="35">
        <f t="shared" si="23"/>
        <v>72.297631764062203</v>
      </c>
      <c r="Z41" s="35">
        <f t="shared" si="24"/>
        <v>68.563075709413198</v>
      </c>
      <c r="AA41" s="35">
        <f t="shared" si="25"/>
        <v>-2.6927685421777028</v>
      </c>
      <c r="AB41" s="35">
        <f t="shared" si="26"/>
        <v>-2.6927685421777028</v>
      </c>
      <c r="AC41" s="35">
        <f t="shared" si="27"/>
        <v>-2.6927685421777028</v>
      </c>
      <c r="AD41" s="51"/>
      <c r="AE41" s="51"/>
      <c r="AF41">
        <v>1.66</v>
      </c>
      <c r="AG41">
        <v>2.3199999999999998</v>
      </c>
      <c r="AH41" s="51"/>
      <c r="AI41" s="51"/>
      <c r="AJ41" t="s">
        <v>147</v>
      </c>
    </row>
    <row r="42" spans="1:36" ht="15" x14ac:dyDescent="0.25">
      <c r="A42">
        <v>2.62</v>
      </c>
      <c r="B42">
        <v>3.29</v>
      </c>
      <c r="C42">
        <v>2.93</v>
      </c>
      <c r="D42" s="20">
        <f t="shared" si="3"/>
        <v>2.6927685421777037E-2</v>
      </c>
      <c r="E42" s="17">
        <f>IF(OR($A42="",$B42="",$C42=""),"",A42*'MPTO_working_3-way'!$I41)</f>
        <v>2.6905505358050559</v>
      </c>
      <c r="F42" s="21">
        <f>IF(OR($A42="",$B42="",$C42=""),"",B42*'MPTO_working_3-way'!$I41)</f>
        <v>3.3785920850376465</v>
      </c>
      <c r="G42" s="22">
        <f>IF(OR($A42="",$B42="",$C42=""),"",C42*'MPTO_working_3-way'!$I41)</f>
        <v>3.0088981182858068</v>
      </c>
      <c r="H42" s="17">
        <f>IF(OR($A42="",$B42="",$C42=""),"",'MPTO_working_3-way'!E41)</f>
        <v>2.6830980005180063</v>
      </c>
      <c r="I42" s="21">
        <f>IF(OR($A42="",$B42="",$C42=""),"",'MPTO_working_3-way'!F41)</f>
        <v>3.3901123745923547</v>
      </c>
      <c r="J42" s="22">
        <f>IF(OR($A42="",$B42="",$C42=""),"",'MPTO_working_3-way'!G41)</f>
        <v>3.0091384538911581</v>
      </c>
      <c r="K42" s="17">
        <f>IF(OR($A42="",$B42="",$C42=""),"",'OddsRatio_working_3-way'!H41)</f>
        <v>2.6866295273871197</v>
      </c>
      <c r="L42" s="21">
        <f>IF(OR($A42="",$B42="",$C42=""),"",'OddsRatio_working_3-way'!I41)</f>
        <v>3.3841861837756189</v>
      </c>
      <c r="M42" s="22">
        <f>IF(OR($A42="",$B42="",$C42=""),"",'OddsRatio_working_3-way'!J41)</f>
        <v>3.0093796221340372</v>
      </c>
      <c r="N42" s="23">
        <f t="shared" si="16"/>
        <v>37.167114562328187</v>
      </c>
      <c r="O42" s="24">
        <f t="shared" si="17"/>
        <v>29.598127706170168</v>
      </c>
      <c r="P42" s="24">
        <f t="shared" si="18"/>
        <v>33.234757731501659</v>
      </c>
      <c r="Q42" t="s">
        <v>89</v>
      </c>
      <c r="R42" t="s">
        <v>129</v>
      </c>
      <c r="S42" t="s">
        <v>192</v>
      </c>
      <c r="T42" s="35">
        <v>100</v>
      </c>
      <c r="U42" s="35">
        <f t="shared" si="19"/>
        <v>50.495049504950494</v>
      </c>
      <c r="V42" s="35">
        <f t="shared" si="20"/>
        <v>74.937343358395992</v>
      </c>
      <c r="W42" s="35">
        <f t="shared" si="21"/>
        <v>71.83098591549296</v>
      </c>
      <c r="X42" s="35">
        <f t="shared" si="22"/>
        <v>53.231670726111055</v>
      </c>
      <c r="Y42" s="35">
        <f t="shared" si="23"/>
        <v>77.673964579556554</v>
      </c>
      <c r="Z42" s="35">
        <f t="shared" si="24"/>
        <v>74.567607136653507</v>
      </c>
      <c r="AA42" s="35">
        <f t="shared" si="25"/>
        <v>-2.7366212211605614</v>
      </c>
      <c r="AB42" s="35">
        <f t="shared" si="26"/>
        <v>-2.7366212211605614</v>
      </c>
      <c r="AC42" s="35">
        <f t="shared" si="27"/>
        <v>-2.7366212211605472</v>
      </c>
      <c r="AF42">
        <v>1.95</v>
      </c>
      <c r="AG42">
        <v>1.93</v>
      </c>
      <c r="AJ42" t="s">
        <v>147</v>
      </c>
    </row>
    <row r="43" spans="1:36" ht="15" x14ac:dyDescent="0.25">
      <c r="A43">
        <v>2.02</v>
      </c>
      <c r="B43">
        <v>3.99</v>
      </c>
      <c r="C43">
        <v>3.55</v>
      </c>
      <c r="D43" s="20">
        <f t="shared" si="3"/>
        <v>2.7366212211605623E-2</v>
      </c>
      <c r="E43" s="17">
        <f>IF(OR($A43="",$B43="",$C43=""),"",A43*'MPTO_working_3-way'!$I42)</f>
        <v>2.0752797486674432</v>
      </c>
      <c r="F43" s="21">
        <f>IF(OR($A43="",$B43="",$C43=""),"",B43*'MPTO_working_3-way'!$I42)</f>
        <v>4.0991911867243065</v>
      </c>
      <c r="G43" s="22">
        <f>IF(OR($A43="",$B43="",$C43=""),"",C43*'MPTO_working_3-way'!$I42)</f>
        <v>3.6471500533511998</v>
      </c>
      <c r="H43" s="17">
        <f>IF(OR($A43="",$B43="",$C43=""),"",'MPTO_working_3-way'!E42)</f>
        <v>2.0579204415963468</v>
      </c>
      <c r="I43" s="21">
        <f>IF(OR($A43="",$B43="",$C43=""),"",'MPTO_working_3-way'!F42)</f>
        <v>4.1407096674913983</v>
      </c>
      <c r="J43" s="22">
        <f>IF(OR($A43="",$B43="",$C43=""),"",'MPTO_working_3-way'!G42)</f>
        <v>3.6688083076064295</v>
      </c>
      <c r="K43" s="17">
        <f>IF(OR($A43="",$B43="",$C43=""),"",'OddsRatio_working_3-way'!H42)</f>
        <v>2.0648397848696356</v>
      </c>
      <c r="L43" s="21">
        <f>IF(OR($A43="",$B43="",$C43=""),"",'OddsRatio_working_3-way'!I42)</f>
        <v>4.1214421144707956</v>
      </c>
      <c r="M43" s="22">
        <f>IF(OR($A43="",$B43="",$C43=""),"",'OddsRatio_working_3-way'!J42)</f>
        <v>3.6620994621740901</v>
      </c>
      <c r="N43" s="23">
        <f t="shared" si="16"/>
        <v>48.18627467656394</v>
      </c>
      <c r="O43" s="24">
        <f t="shared" si="17"/>
        <v>24.395056352546156</v>
      </c>
      <c r="P43" s="24">
        <f t="shared" si="18"/>
        <v>27.418668970889904</v>
      </c>
      <c r="Q43" t="s">
        <v>90</v>
      </c>
      <c r="R43" t="s">
        <v>124</v>
      </c>
      <c r="S43" t="s">
        <v>192</v>
      </c>
      <c r="T43" s="35">
        <v>100</v>
      </c>
      <c r="U43" s="35">
        <f t="shared" si="19"/>
        <v>4.7619047619047619</v>
      </c>
      <c r="V43" s="35">
        <f t="shared" si="20"/>
        <v>94.422755158951489</v>
      </c>
      <c r="W43" s="35">
        <f t="shared" si="21"/>
        <v>98.035749361618542</v>
      </c>
      <c r="X43" s="35">
        <f t="shared" si="22"/>
        <v>7.5414954794299796</v>
      </c>
      <c r="Y43" s="35">
        <f t="shared" si="23"/>
        <v>97.202345876476699</v>
      </c>
      <c r="Z43" s="35">
        <f t="shared" si="24"/>
        <v>100.81534007914374</v>
      </c>
      <c r="AA43" s="35">
        <f t="shared" si="25"/>
        <v>-2.7795907175252177</v>
      </c>
      <c r="AB43" s="35">
        <f t="shared" si="26"/>
        <v>-2.7795907175252097</v>
      </c>
      <c r="AC43" s="35">
        <f t="shared" si="27"/>
        <v>-2.7795907175251955</v>
      </c>
      <c r="AF43">
        <v>1.68</v>
      </c>
      <c r="AG43">
        <v>2.29</v>
      </c>
      <c r="AJ43" t="s">
        <v>147</v>
      </c>
    </row>
    <row r="44" spans="1:36" ht="15" x14ac:dyDescent="0.25">
      <c r="A44">
        <v>1.05</v>
      </c>
      <c r="B44">
        <v>17.93</v>
      </c>
      <c r="C44">
        <v>50.91</v>
      </c>
      <c r="D44" s="20">
        <f t="shared" si="3"/>
        <v>2.7795907175252044E-2</v>
      </c>
      <c r="E44" s="17">
        <f>IF(OR($A44="",$B44="",$C44=""),"",A44*'MPTO_working_3-way'!$I43)</f>
        <v>1.0791857025340148</v>
      </c>
      <c r="F44" s="21">
        <f>IF(OR($A44="",$B44="",$C44=""),"",B44*'MPTO_working_3-way'!$I43)</f>
        <v>18.428380615652269</v>
      </c>
      <c r="G44" s="22">
        <f>IF(OR($A44="",$B44="",$C44=""),"",C44*'MPTO_working_3-way'!$I43)</f>
        <v>52.325089634292077</v>
      </c>
      <c r="H44" s="17">
        <f>IF(OR($A44="",$B44="",$C44=""),"",'MPTO_working_3-way'!E43)</f>
        <v>1.0603153494605351</v>
      </c>
      <c r="I44" s="21">
        <f>IF(OR($A44="",$B44="",$C44=""),"",'MPTO_working_3-way'!F43)</f>
        <v>21.502071952494539</v>
      </c>
      <c r="J44" s="22">
        <f>IF(OR($A44="",$B44="",$C44=""),"",'MPTO_working_3-way'!G43)</f>
        <v>96.36507105042584</v>
      </c>
      <c r="K44" s="17">
        <f>IF(OR($A44="",$B44="",$C44=""),"",'OddsRatio_working_3-way'!H43)</f>
        <v>1.0636480063906602</v>
      </c>
      <c r="L44" s="21">
        <f>IF(OR($A44="",$B44="",$C44=""),"",'OddsRatio_working_3-way'!I43)</f>
        <v>22.551214963877495</v>
      </c>
      <c r="M44" s="22">
        <f>IF(OR($A44="",$B44="",$C44=""),"",'OddsRatio_working_3-way'!J43)</f>
        <v>64.533439979156896</v>
      </c>
      <c r="N44" s="23">
        <f t="shared" si="16"/>
        <v>92.662458152653386</v>
      </c>
      <c r="O44" s="24">
        <f t="shared" si="17"/>
        <v>5.426412775252988</v>
      </c>
      <c r="P44" s="24">
        <f t="shared" si="18"/>
        <v>1.9111290720936178</v>
      </c>
      <c r="Q44" t="s">
        <v>127</v>
      </c>
      <c r="R44" t="s">
        <v>84</v>
      </c>
      <c r="S44" t="s">
        <v>192</v>
      </c>
      <c r="T44" s="35">
        <v>100</v>
      </c>
      <c r="U44" s="35">
        <f t="shared" si="19"/>
        <v>45.355191256830594</v>
      </c>
      <c r="V44" s="35">
        <f t="shared" si="20"/>
        <v>75</v>
      </c>
      <c r="W44" s="35">
        <f t="shared" si="21"/>
        <v>76.905311778290994</v>
      </c>
      <c r="X44" s="35">
        <f t="shared" si="22"/>
        <v>48.094688221709006</v>
      </c>
      <c r="Y44" s="35">
        <f t="shared" si="23"/>
        <v>77.739496964878398</v>
      </c>
      <c r="Z44" s="35">
        <f t="shared" si="24"/>
        <v>79.644808743169392</v>
      </c>
      <c r="AA44" s="35">
        <f t="shared" si="25"/>
        <v>-2.7394969648784127</v>
      </c>
      <c r="AB44" s="35">
        <f t="shared" si="26"/>
        <v>-2.7394969648783984</v>
      </c>
      <c r="AC44" s="35">
        <f t="shared" si="27"/>
        <v>-2.7394969648783984</v>
      </c>
      <c r="AF44">
        <v>1.1499999999999999</v>
      </c>
      <c r="AG44">
        <v>5.57</v>
      </c>
      <c r="AJ44" t="s">
        <v>147</v>
      </c>
    </row>
    <row r="45" spans="1:36" ht="15" x14ac:dyDescent="0.25">
      <c r="A45">
        <v>1.83</v>
      </c>
      <c r="B45">
        <v>4</v>
      </c>
      <c r="C45">
        <v>4.33</v>
      </c>
      <c r="D45" s="20">
        <f t="shared" si="3"/>
        <v>2.7394969648784073E-2</v>
      </c>
      <c r="E45" s="17">
        <f>IF(OR($A45="",$B45="",$C45=""),"",A45*'MPTO_working_3-way'!$I44)</f>
        <v>1.880132794457275</v>
      </c>
      <c r="F45" s="21">
        <f>IF(OR($A45="",$B45="",$C45=""),"",B45*'MPTO_working_3-way'!$I44)</f>
        <v>4.1095798785951363</v>
      </c>
      <c r="G45" s="22">
        <f>IF(OR($A45="",$B45="",$C45=""),"",C45*'MPTO_working_3-way'!$I44)</f>
        <v>4.4486202185792347</v>
      </c>
      <c r="H45" s="17">
        <f>IF(OR($A45="",$B45="",$C45=""),"",'MPTO_working_3-way'!E44)</f>
        <v>1.8611007267325221</v>
      </c>
      <c r="I45" s="21">
        <f>IF(OR($A45="",$B45="",$C45=""),"",'MPTO_working_3-way'!F44)</f>
        <v>4.1516456072024246</v>
      </c>
      <c r="J45" s="22">
        <f>IF(OR($A45="",$B45="",$C45=""),"",'MPTO_working_3-way'!G44)</f>
        <v>4.5082568024388747</v>
      </c>
      <c r="K45" s="17">
        <f>IF(OR($A45="",$B45="",$C45=""),"",'OddsRatio_working_3-way'!H44)</f>
        <v>1.868178452558817</v>
      </c>
      <c r="L45" s="21">
        <f>IF(OR($A45="",$B45="",$C45=""),"",'OddsRatio_working_3-way'!I44)</f>
        <v>4.1379944068390966</v>
      </c>
      <c r="M45" s="22">
        <f>IF(OR($A45="",$B45="",$C45=""),"",'OddsRatio_working_3-way'!J44)</f>
        <v>4.4831737915913976</v>
      </c>
      <c r="N45" s="23">
        <f t="shared" si="16"/>
        <v>53.187732427626912</v>
      </c>
      <c r="O45" s="24">
        <f t="shared" si="17"/>
        <v>24.333387585639311</v>
      </c>
      <c r="P45" s="24">
        <f t="shared" si="18"/>
        <v>22.478879986733777</v>
      </c>
      <c r="Q45" t="s">
        <v>85</v>
      </c>
      <c r="R45" t="s">
        <v>93</v>
      </c>
      <c r="S45" t="s">
        <v>192</v>
      </c>
      <c r="T45" s="35">
        <v>100</v>
      </c>
      <c r="U45" s="35">
        <f t="shared" si="19"/>
        <v>63.099630996309962</v>
      </c>
      <c r="V45" s="35">
        <f t="shared" si="20"/>
        <v>69.696969696969703</v>
      </c>
      <c r="W45" s="35">
        <f t="shared" si="21"/>
        <v>64.412811387900362</v>
      </c>
      <c r="X45" s="35">
        <f t="shared" si="22"/>
        <v>65.89021891512995</v>
      </c>
      <c r="Y45" s="35">
        <f t="shared" si="23"/>
        <v>72.487557615789683</v>
      </c>
      <c r="Z45" s="35">
        <f t="shared" si="24"/>
        <v>67.203399306720343</v>
      </c>
      <c r="AA45" s="35">
        <f t="shared" si="25"/>
        <v>-2.7905879188199876</v>
      </c>
      <c r="AB45" s="35">
        <f t="shared" si="26"/>
        <v>-2.7905879188199805</v>
      </c>
      <c r="AC45" s="35">
        <f t="shared" si="27"/>
        <v>-2.7905879188199805</v>
      </c>
      <c r="AF45">
        <v>1.8</v>
      </c>
      <c r="AG45">
        <v>2.09</v>
      </c>
      <c r="AJ45" t="s">
        <v>147</v>
      </c>
    </row>
    <row r="46" spans="1:36" ht="15" x14ac:dyDescent="0.25">
      <c r="A46">
        <v>2.71</v>
      </c>
      <c r="B46">
        <v>3.3</v>
      </c>
      <c r="C46">
        <v>2.81</v>
      </c>
      <c r="D46" s="20">
        <f t="shared" si="3"/>
        <v>2.7905879188199867E-2</v>
      </c>
      <c r="E46" s="17">
        <f>IF(OR($A46="",$B46="",$C46=""),"",A46*'MPTO_working_3-way'!$I45)</f>
        <v>2.7856249326000215</v>
      </c>
      <c r="F46" s="21">
        <f>IF(OR($A46="",$B46="",$C46=""),"",B46*'MPTO_working_3-way'!$I45)</f>
        <v>3.3920894013210594</v>
      </c>
      <c r="G46" s="22">
        <f>IF(OR($A46="",$B46="",$C46=""),"",C46*'MPTO_working_3-way'!$I45)</f>
        <v>2.8884155205188415</v>
      </c>
      <c r="H46" s="17">
        <f>IF(OR($A46="",$B46="",$C46=""),"",'MPTO_working_3-way'!E45)</f>
        <v>2.7800811498602571</v>
      </c>
      <c r="I46" s="21">
        <f>IF(OR($A46="",$B46="",$C46=""),"",'MPTO_working_3-way'!F45)</f>
        <v>3.4045063161493183</v>
      </c>
      <c r="J46" s="22">
        <f>IF(OR($A46="",$B46="",$C46=""),"",'MPTO_working_3-way'!G45)</f>
        <v>2.8854205857148707</v>
      </c>
      <c r="K46" s="17">
        <f>IF(OR($A46="",$B46="",$C46=""),"",'OddsRatio_working_3-way'!H45)</f>
        <v>2.782857954643287</v>
      </c>
      <c r="L46" s="21">
        <f>IF(OR($A46="",$B46="",$C46=""),"",'OddsRatio_working_3-way'!I45)</f>
        <v>3.3979960793447721</v>
      </c>
      <c r="M46" s="22">
        <f>IF(OR($A46="",$B46="",$C46=""),"",'OddsRatio_working_3-way'!J45)</f>
        <v>2.8871186537452331</v>
      </c>
      <c r="N46" s="23">
        <f t="shared" si="16"/>
        <v>35.898587361746117</v>
      </c>
      <c r="O46" s="24">
        <f t="shared" si="17"/>
        <v>29.480355075858171</v>
      </c>
      <c r="P46" s="24">
        <f t="shared" si="18"/>
        <v>34.62105756239572</v>
      </c>
      <c r="Q46" t="s">
        <v>69</v>
      </c>
      <c r="R46" t="s">
        <v>189</v>
      </c>
      <c r="S46" t="s">
        <v>192</v>
      </c>
      <c r="T46" s="35">
        <v>100</v>
      </c>
      <c r="U46" s="35">
        <f t="shared" si="19"/>
        <v>59.514170040485837</v>
      </c>
      <c r="V46" s="35">
        <f t="shared" si="20"/>
        <v>67.637540453074436</v>
      </c>
      <c r="W46" s="35">
        <f t="shared" si="21"/>
        <v>70.059880239520965</v>
      </c>
      <c r="X46" s="35">
        <f t="shared" si="22"/>
        <v>62.302579307404613</v>
      </c>
      <c r="Y46" s="35">
        <f t="shared" si="23"/>
        <v>70.425949719993213</v>
      </c>
      <c r="Z46" s="35">
        <f t="shared" si="24"/>
        <v>72.848289506439727</v>
      </c>
      <c r="AA46" s="35">
        <f t="shared" si="25"/>
        <v>-2.7884092669187766</v>
      </c>
      <c r="AB46" s="35">
        <f t="shared" si="26"/>
        <v>-2.7884092669187766</v>
      </c>
      <c r="AC46" s="35">
        <f t="shared" si="27"/>
        <v>-2.7884092669187623</v>
      </c>
      <c r="AF46">
        <v>2.38</v>
      </c>
      <c r="AG46">
        <v>1.63</v>
      </c>
      <c r="AJ46" t="s">
        <v>68</v>
      </c>
    </row>
    <row r="47" spans="1:36" ht="15" x14ac:dyDescent="0.25">
      <c r="A47">
        <v>2.4700000000000002</v>
      </c>
      <c r="B47">
        <v>3.09</v>
      </c>
      <c r="C47">
        <v>3.34</v>
      </c>
      <c r="D47" s="20">
        <f t="shared" si="3"/>
        <v>2.7884092669187677E-2</v>
      </c>
      <c r="E47" s="17">
        <f>IF(OR($A47="",$B47="",$C47=""),"",A47*'MPTO_working_3-way'!$I46)</f>
        <v>2.5388737088928939</v>
      </c>
      <c r="F47" s="21">
        <f>IF(OR($A47="",$B47="",$C47=""),"",B47*'MPTO_working_3-way'!$I46)</f>
        <v>3.1761618463477896</v>
      </c>
      <c r="G47" s="22">
        <f>IF(OR($A47="",$B47="",$C47=""),"",C47*'MPTO_working_3-way'!$I46)</f>
        <v>3.4331328695150867</v>
      </c>
      <c r="H47" s="17">
        <f>IF(OR($A47="",$B47="",$C47=""),"",'MPTO_working_3-way'!E46)</f>
        <v>2.528038461693574</v>
      </c>
      <c r="I47" s="21">
        <f>IF(OR($A47="",$B47="",$C47=""),"",'MPTO_working_3-way'!F46)</f>
        <v>3.1813709311139893</v>
      </c>
      <c r="J47" s="22">
        <f>IF(OR($A47="",$B47="",$C47=""),"",'MPTO_working_3-way'!G46)</f>
        <v>3.4470099767953615</v>
      </c>
      <c r="K47" s="17">
        <f>IF(OR($A47="",$B47="",$C47=""),"",'OddsRatio_working_3-way'!H46)</f>
        <v>2.5329306624387544</v>
      </c>
      <c r="L47" s="21">
        <f>IF(OR($A47="",$B47="",$C47=""),"",'OddsRatio_working_3-way'!I46)</f>
        <v>3.1794728465965956</v>
      </c>
      <c r="M47" s="22">
        <f>IF(OR($A47="",$B47="",$C47=""),"",'OddsRatio_working_3-way'!J46)</f>
        <v>3.4401753402086279</v>
      </c>
      <c r="N47" s="23">
        <f t="shared" si="16"/>
        <v>39.387544031721923</v>
      </c>
      <c r="O47" s="24">
        <f t="shared" si="17"/>
        <v>31.48454166936996</v>
      </c>
      <c r="P47" s="24">
        <f t="shared" si="18"/>
        <v>29.127914298908131</v>
      </c>
      <c r="Q47" t="s">
        <v>71</v>
      </c>
      <c r="R47" t="s">
        <v>70</v>
      </c>
      <c r="S47" t="s">
        <v>192</v>
      </c>
      <c r="T47" s="35">
        <v>100</v>
      </c>
      <c r="U47" s="35">
        <f t="shared" si="19"/>
        <v>93.626513702995538</v>
      </c>
      <c r="V47" s="35">
        <f t="shared" si="20"/>
        <v>86.431478968792391</v>
      </c>
      <c r="W47" s="35">
        <f t="shared" si="21"/>
        <v>15.966386554621849</v>
      </c>
      <c r="X47" s="35">
        <f t="shared" si="22"/>
        <v>97.602134476585746</v>
      </c>
      <c r="Y47" s="35">
        <f t="shared" si="23"/>
        <v>90.407099742382613</v>
      </c>
      <c r="Z47" s="35">
        <f t="shared" si="24"/>
        <v>19.942007328212057</v>
      </c>
      <c r="AA47" s="35">
        <f t="shared" si="25"/>
        <v>-3.975620773590208</v>
      </c>
      <c r="AB47" s="35">
        <f t="shared" si="26"/>
        <v>-3.9756207735902223</v>
      </c>
      <c r="AC47" s="35">
        <f t="shared" si="27"/>
        <v>-3.975620773590208</v>
      </c>
      <c r="AF47">
        <v>2.61</v>
      </c>
      <c r="AG47">
        <v>1.54</v>
      </c>
      <c r="AJ47" t="s">
        <v>68</v>
      </c>
    </row>
    <row r="48" spans="1:36" ht="15" x14ac:dyDescent="0.25">
      <c r="A48">
        <v>15.69</v>
      </c>
      <c r="B48">
        <v>7.37</v>
      </c>
      <c r="C48">
        <v>1.19</v>
      </c>
      <c r="D48" s="20">
        <f t="shared" si="3"/>
        <v>3.975620773590216E-2</v>
      </c>
      <c r="E48" s="17">
        <f>IF(OR($A48="",$B48="",$C48=""),"",A48*'MPTO_working_3-way'!$I47)</f>
        <v>16.313774899376305</v>
      </c>
      <c r="F48" s="21">
        <f>IF(OR($A48="",$B48="",$C48=""),"",B48*'MPTO_working_3-way'!$I47)</f>
        <v>7.663003251013599</v>
      </c>
      <c r="G48" s="22">
        <f>IF(OR($A48="",$B48="",$C48=""),"",C48*'MPTO_working_3-way'!$I47)</f>
        <v>1.2373098872057235</v>
      </c>
      <c r="H48" s="17">
        <f>IF(OR($A48="",$B48="",$C48=""),"",'MPTO_working_3-way'!E47)</f>
        <v>19.808729395058318</v>
      </c>
      <c r="I48" s="21">
        <f>IF(OR($A48="",$B48="",$C48=""),"",'MPTO_working_3-way'!F47)</f>
        <v>8.1677231449497665</v>
      </c>
      <c r="J48" s="22">
        <f>IF(OR($A48="",$B48="",$C48=""),"",'MPTO_working_3-way'!G47)</f>
        <v>1.2090669401881569</v>
      </c>
      <c r="K48" s="17">
        <f>IF(OR($A48="",$B48="",$C48=""),"",'OddsRatio_working_3-way'!H47)</f>
        <v>17.711094174095116</v>
      </c>
      <c r="L48" s="21">
        <f>IF(OR($A48="",$B48="",$C48=""),"",'OddsRatio_working_3-way'!I47)</f>
        <v>8.2464036684129258</v>
      </c>
      <c r="M48" s="22">
        <f>IF(OR($A48="",$B48="",$C48=""),"",'OddsRatio_working_3-way'!J47)</f>
        <v>1.2161407687595689</v>
      </c>
      <c r="N48" s="23">
        <f t="shared" si="16"/>
        <v>6.1297891270905742</v>
      </c>
      <c r="O48" s="24">
        <f t="shared" si="17"/>
        <v>13.049713894715213</v>
      </c>
      <c r="P48" s="24">
        <f t="shared" si="18"/>
        <v>80.820496978194214</v>
      </c>
      <c r="Q48" t="s">
        <v>190</v>
      </c>
      <c r="R48" t="s">
        <v>72</v>
      </c>
      <c r="S48" t="s">
        <v>192</v>
      </c>
      <c r="T48" s="35">
        <v>100</v>
      </c>
      <c r="U48" s="35">
        <f t="shared" si="19"/>
        <v>46.524064171122987</v>
      </c>
      <c r="V48" s="35">
        <f t="shared" si="20"/>
        <v>73.890339425587456</v>
      </c>
      <c r="W48" s="35">
        <f t="shared" si="21"/>
        <v>71.671388101982998</v>
      </c>
      <c r="X48" s="35">
        <f t="shared" si="22"/>
        <v>54.438272472429524</v>
      </c>
      <c r="Y48" s="35">
        <f t="shared" si="23"/>
        <v>81.804547726894</v>
      </c>
      <c r="Z48" s="35">
        <f t="shared" si="24"/>
        <v>79.585596403289529</v>
      </c>
      <c r="AA48" s="35">
        <f t="shared" si="25"/>
        <v>-7.9142083013065374</v>
      </c>
      <c r="AB48" s="35">
        <f t="shared" si="26"/>
        <v>-7.9142083013065445</v>
      </c>
      <c r="AC48" s="35">
        <f t="shared" si="27"/>
        <v>-7.9142083013065303</v>
      </c>
      <c r="AF48">
        <v>1.58</v>
      </c>
      <c r="AG48">
        <v>2.4700000000000002</v>
      </c>
      <c r="AJ48" t="s">
        <v>68</v>
      </c>
    </row>
    <row r="49" spans="1:36" ht="15" x14ac:dyDescent="0.25">
      <c r="A49">
        <v>1.87</v>
      </c>
      <c r="B49">
        <v>3.83</v>
      </c>
      <c r="C49">
        <v>3.53</v>
      </c>
      <c r="D49" s="20">
        <f t="shared" si="3"/>
        <v>7.9142083013065356E-2</v>
      </c>
      <c r="E49" s="17">
        <f>IF(OR($A49="",$B49="",$C49=""),"",A49*'MPTO_working_3-way'!$I48)</f>
        <v>2.0179956952344322</v>
      </c>
      <c r="F49" s="21">
        <f>IF(OR($A49="",$B49="",$C49=""),"",B49*'MPTO_working_3-way'!$I48)</f>
        <v>4.1331141779400404</v>
      </c>
      <c r="G49" s="22">
        <f>IF(OR($A49="",$B49="",$C49=""),"",C49*'MPTO_working_3-way'!$I48)</f>
        <v>3.8093715530361205</v>
      </c>
      <c r="H49" s="17">
        <f>IF(OR($A49="",$B49="",$C49=""),"",'MPTO_working_3-way'!E48)</f>
        <v>1.9670377041948881</v>
      </c>
      <c r="I49" s="21">
        <f>IF(OR($A49="",$B49="",$C49=""),"",'MPTO_working_3-way'!F48)</f>
        <v>4.260469577916207</v>
      </c>
      <c r="J49" s="22">
        <f>IF(OR($A49="",$B49="",$C49=""),"",'MPTO_working_3-way'!G48)</f>
        <v>3.8924830076734835</v>
      </c>
      <c r="K49" s="17">
        <f>IF(OR($A49="",$B49="",$C49=""),"",'OddsRatio_working_3-way'!H48)</f>
        <v>1.985653448030456</v>
      </c>
      <c r="L49" s="21">
        <f>IF(OR($A49="",$B49="",$C49=""),"",'OddsRatio_working_3-way'!I48)</f>
        <v>4.2062060435933217</v>
      </c>
      <c r="M49" s="22">
        <f>IF(OR($A49="",$B49="",$C49=""),"",'OddsRatio_working_3-way'!J48)</f>
        <v>3.866325544272474</v>
      </c>
      <c r="N49" s="23">
        <f t="shared" si="16"/>
        <v>49.554119583185198</v>
      </c>
      <c r="O49" s="24">
        <f t="shared" si="17"/>
        <v>24.194831232521231</v>
      </c>
      <c r="P49" s="24">
        <f t="shared" si="18"/>
        <v>26.251049184293574</v>
      </c>
      <c r="Q49" t="s">
        <v>95</v>
      </c>
      <c r="R49" t="s">
        <v>94</v>
      </c>
      <c r="S49" t="s">
        <v>192</v>
      </c>
      <c r="T49" s="35">
        <v>100</v>
      </c>
      <c r="U49" s="35">
        <f t="shared" si="19"/>
        <v>62.406015037593981</v>
      </c>
      <c r="V49" s="35">
        <f t="shared" si="20"/>
        <v>68.847352024922117</v>
      </c>
      <c r="W49" s="35">
        <f t="shared" si="21"/>
        <v>60.9375</v>
      </c>
      <c r="X49" s="35">
        <f t="shared" si="22"/>
        <v>70.215147975077883</v>
      </c>
      <c r="Y49" s="35">
        <f t="shared" si="23"/>
        <v>76.656484962406012</v>
      </c>
      <c r="Z49" s="35">
        <f t="shared" si="24"/>
        <v>68.746632937483881</v>
      </c>
      <c r="AA49" s="35">
        <f t="shared" si="25"/>
        <v>-7.809132937483902</v>
      </c>
      <c r="AB49" s="35">
        <f t="shared" si="26"/>
        <v>-7.8091329374838949</v>
      </c>
      <c r="AC49" s="35">
        <f t="shared" si="27"/>
        <v>-7.8091329374838807</v>
      </c>
      <c r="AF49">
        <v>1.72</v>
      </c>
      <c r="AG49">
        <v>2.06</v>
      </c>
      <c r="AJ49" t="s">
        <v>148</v>
      </c>
    </row>
    <row r="50" spans="1:36" ht="15" x14ac:dyDescent="0.25">
      <c r="A50">
        <v>2.66</v>
      </c>
      <c r="B50">
        <v>3.21</v>
      </c>
      <c r="C50">
        <v>2.56</v>
      </c>
      <c r="D50" s="20">
        <f t="shared" si="3"/>
        <v>7.8091329374838869E-2</v>
      </c>
      <c r="E50" s="17">
        <f>IF(OR($A50="",$B50="",$C50=""),"",A50*'MPTO_working_3-way'!$I49)</f>
        <v>2.8677229361370715</v>
      </c>
      <c r="F50" s="21">
        <f>IF(OR($A50="",$B50="",$C50=""),"",B50*'MPTO_working_3-way'!$I49)</f>
        <v>3.4606731672932329</v>
      </c>
      <c r="G50" s="22">
        <f>IF(OR($A50="",$B50="",$C50=""),"",C50*'MPTO_working_3-way'!$I49)</f>
        <v>2.7599138031995873</v>
      </c>
      <c r="H50" s="17">
        <f>IF(OR($A50="",$B50="",$C50=""),"",'MPTO_working_3-way'!E49)</f>
        <v>2.8578825873963254</v>
      </c>
      <c r="I50" s="21">
        <f>IF(OR($A50="",$B50="",$C50=""),"",'MPTO_working_3-way'!F49)</f>
        <v>3.5026755951452562</v>
      </c>
      <c r="J50" s="22">
        <f>IF(OR($A50="",$B50="",$C50=""),"",'MPTO_working_3-way'!G49)</f>
        <v>2.7427727077744035</v>
      </c>
      <c r="K50" s="17">
        <f>IF(OR($A50="",$B50="",$C50=""),"",'OddsRatio_working_3-way'!H49)</f>
        <v>2.8634306404855354</v>
      </c>
      <c r="L50" s="21">
        <f>IF(OR($A50="",$B50="",$C50=""),"",'OddsRatio_working_3-way'!I49)</f>
        <v>3.4808323587186938</v>
      </c>
      <c r="M50" s="22">
        <f>IF(OR($A50="",$B50="",$C50=""),"",'OddsRatio_working_3-way'!J49)</f>
        <v>2.7511757826249608</v>
      </c>
      <c r="N50" s="23">
        <f t="shared" si="16"/>
        <v>34.870872196148653</v>
      </c>
      <c r="O50" s="24">
        <f t="shared" si="17"/>
        <v>28.896112162540632</v>
      </c>
      <c r="P50" s="24">
        <f t="shared" si="18"/>
        <v>36.233015641310715</v>
      </c>
      <c r="Q50" t="s">
        <v>96</v>
      </c>
      <c r="R50" t="s">
        <v>76</v>
      </c>
      <c r="S50" t="s">
        <v>192</v>
      </c>
      <c r="T50" s="35">
        <v>100</v>
      </c>
      <c r="U50" s="35">
        <f t="shared" si="19"/>
        <v>85.31571218795888</v>
      </c>
      <c r="V50" s="35">
        <f t="shared" si="20"/>
        <v>73.821989528795811</v>
      </c>
      <c r="W50" s="35">
        <f t="shared" si="21"/>
        <v>38.271604938271601</v>
      </c>
      <c r="X50" s="35">
        <f t="shared" si="22"/>
        <v>87.906405532932581</v>
      </c>
      <c r="Y50" s="35">
        <f t="shared" si="23"/>
        <v>76.412682873769512</v>
      </c>
      <c r="Z50" s="35">
        <f t="shared" si="24"/>
        <v>40.862298283245302</v>
      </c>
      <c r="AA50" s="35">
        <f t="shared" si="25"/>
        <v>-2.5906933449737011</v>
      </c>
      <c r="AB50" s="35">
        <f t="shared" si="26"/>
        <v>-2.5906933449737011</v>
      </c>
      <c r="AC50" s="35">
        <f t="shared" si="27"/>
        <v>-2.5906933449737011</v>
      </c>
      <c r="AF50">
        <v>2.0499999999999998</v>
      </c>
      <c r="AG50">
        <v>1.73</v>
      </c>
      <c r="AJ50" t="s">
        <v>144</v>
      </c>
    </row>
    <row r="51" spans="1:36" ht="15" x14ac:dyDescent="0.25">
      <c r="A51">
        <v>6.81</v>
      </c>
      <c r="B51">
        <v>3.82</v>
      </c>
      <c r="C51">
        <v>1.62</v>
      </c>
      <c r="D51" s="20">
        <f t="shared" si="3"/>
        <v>2.5906933449737046E-2</v>
      </c>
      <c r="E51" s="17">
        <f>IF(OR($A51="",$B51="",$C51=""),"",A51*'MPTO_working_3-way'!$I50)</f>
        <v>6.9864262167927089</v>
      </c>
      <c r="F51" s="21">
        <f>IF(OR($A51="",$B51="",$C51=""),"",B51*'MPTO_working_3-way'!$I50)</f>
        <v>3.9189644857779955</v>
      </c>
      <c r="G51" s="22">
        <f>IF(OR($A51="",$B51="",$C51=""),"",C51*'MPTO_working_3-way'!$I50)</f>
        <v>1.6619692321885742</v>
      </c>
      <c r="H51" s="17">
        <f>IF(OR($A51="",$B51="",$C51=""),"",'MPTO_working_3-way'!E50)</f>
        <v>7.2355112947654625</v>
      </c>
      <c r="I51" s="21">
        <f>IF(OR($A51="",$B51="",$C51=""),"",'MPTO_working_3-way'!F50)</f>
        <v>3.950313584173176</v>
      </c>
      <c r="J51" s="22">
        <f>IF(OR($A51="",$B51="",$C51=""),"",'MPTO_working_3-way'!G50)</f>
        <v>1.6429849387928424</v>
      </c>
      <c r="K51" s="17">
        <f>IF(OR($A51="",$B51="",$C51=""),"",'OddsRatio_working_3-way'!H50)</f>
        <v>7.0892824112869119</v>
      </c>
      <c r="L51" s="21">
        <f>IF(OR($A51="",$B51="",$C51=""),"",'OddsRatio_working_3-way'!I50)</f>
        <v>3.9555553183871064</v>
      </c>
      <c r="M51" s="22">
        <f>IF(OR($A51="",$B51="",$C51=""),"",'OddsRatio_working_3-way'!J50)</f>
        <v>1.6498029423404277</v>
      </c>
      <c r="N51" s="23">
        <f t="shared" si="16"/>
        <v>14.313469704959894</v>
      </c>
      <c r="O51" s="24">
        <f t="shared" si="17"/>
        <v>25.516944683449445</v>
      </c>
      <c r="P51" s="24">
        <f t="shared" si="18"/>
        <v>60.169585611590662</v>
      </c>
      <c r="Q51" t="s">
        <v>132</v>
      </c>
      <c r="R51" t="s">
        <v>103</v>
      </c>
      <c r="S51" t="s">
        <v>192</v>
      </c>
      <c r="T51" s="35">
        <v>100</v>
      </c>
      <c r="U51" s="35">
        <f t="shared" si="19"/>
        <v>71.346704871060169</v>
      </c>
      <c r="V51" s="35">
        <f t="shared" si="20"/>
        <v>72.14484679665739</v>
      </c>
      <c r="W51" s="35">
        <f t="shared" si="21"/>
        <v>54.337899543379002</v>
      </c>
      <c r="X51" s="35">
        <f t="shared" si="22"/>
        <v>73.517253659963615</v>
      </c>
      <c r="Y51" s="35">
        <f t="shared" si="23"/>
        <v>74.315395585560836</v>
      </c>
      <c r="Z51" s="35">
        <f t="shared" si="24"/>
        <v>56.508448332282448</v>
      </c>
      <c r="AA51" s="35">
        <f t="shared" si="25"/>
        <v>-2.1705487889034458</v>
      </c>
      <c r="AB51" s="35">
        <f t="shared" si="26"/>
        <v>-2.1705487889034458</v>
      </c>
      <c r="AC51" s="35">
        <f t="shared" si="27"/>
        <v>-2.1705487889034458</v>
      </c>
      <c r="AF51">
        <v>2.15</v>
      </c>
      <c r="AG51">
        <v>1.78</v>
      </c>
      <c r="AJ51" t="s">
        <v>145</v>
      </c>
    </row>
    <row r="52" spans="1:36" ht="15" x14ac:dyDescent="0.25">
      <c r="A52">
        <v>3.49</v>
      </c>
      <c r="B52">
        <v>3.59</v>
      </c>
      <c r="C52">
        <v>2.19</v>
      </c>
      <c r="D52" s="20">
        <f t="shared" si="3"/>
        <v>2.1705487889034591E-2</v>
      </c>
      <c r="E52" s="17">
        <f>IF(OR($A52="",$B52="",$C52=""),"",A52*'MPTO_working_3-way'!$I51)</f>
        <v>3.5657521527327312</v>
      </c>
      <c r="F52" s="21">
        <f>IF(OR($A52="",$B52="",$C52=""),"",B52*'MPTO_working_3-way'!$I51)</f>
        <v>3.667922701521634</v>
      </c>
      <c r="G52" s="22">
        <f>IF(OR($A52="",$B52="",$C52=""),"",C52*'MPTO_working_3-way'!$I51)</f>
        <v>2.2375350184769855</v>
      </c>
      <c r="H52" s="17">
        <f>IF(OR($A52="",$B52="",$C52=""),"",'MPTO_working_3-way'!E51)</f>
        <v>3.5804078678844857</v>
      </c>
      <c r="I52" s="21">
        <f>IF(OR($A52="",$B52="",$C52=""),"",'MPTO_working_3-way'!F51)</f>
        <v>3.6857341199044731</v>
      </c>
      <c r="J52" s="22">
        <f>IF(OR($A52="",$B52="",$C52=""),"",'MPTO_working_3-way'!G51)</f>
        <v>2.2252592464656087</v>
      </c>
      <c r="K52" s="17">
        <f>IF(OR($A52="",$B52="",$C52=""),"",'OddsRatio_working_3-way'!H51)</f>
        <v>3.574530056743483</v>
      </c>
      <c r="L52" s="21">
        <f>IF(OR($A52="",$B52="",$C52=""),"",'OddsRatio_working_3-way'!I51)</f>
        <v>3.6779248381388037</v>
      </c>
      <c r="M52" s="22">
        <f>IF(OR($A52="",$B52="",$C52=""),"",'OddsRatio_working_3-way'!J51)</f>
        <v>2.2303978986043149</v>
      </c>
      <c r="N52" s="23">
        <f t="shared" si="16"/>
        <v>28.044573968317376</v>
      </c>
      <c r="O52" s="24">
        <f t="shared" si="17"/>
        <v>27.263388063907428</v>
      </c>
      <c r="P52" s="24">
        <f t="shared" si="18"/>
        <v>44.692037967775192</v>
      </c>
      <c r="Q52" t="s">
        <v>133</v>
      </c>
      <c r="R52" t="s">
        <v>134</v>
      </c>
      <c r="S52" t="s">
        <v>192</v>
      </c>
      <c r="T52" s="35">
        <v>100</v>
      </c>
      <c r="U52" s="35">
        <f t="shared" si="19"/>
        <v>57.446808510638299</v>
      </c>
      <c r="V52" s="35">
        <f t="shared" si="20"/>
        <v>71.509971509971507</v>
      </c>
      <c r="W52" s="35">
        <f t="shared" si="21"/>
        <v>68.253968253968253</v>
      </c>
      <c r="X52" s="35">
        <f t="shared" si="22"/>
        <v>60.236060236060226</v>
      </c>
      <c r="Y52" s="35">
        <f t="shared" si="23"/>
        <v>74.299223235393441</v>
      </c>
      <c r="Z52" s="35">
        <f t="shared" si="24"/>
        <v>71.043219979390187</v>
      </c>
      <c r="AA52" s="35">
        <f t="shared" si="25"/>
        <v>-2.7892517254219271</v>
      </c>
      <c r="AB52" s="35">
        <f t="shared" si="26"/>
        <v>-2.7892517254219342</v>
      </c>
      <c r="AC52" s="35">
        <f t="shared" si="27"/>
        <v>-2.7892517254219342</v>
      </c>
      <c r="AF52">
        <v>2.02</v>
      </c>
      <c r="AG52">
        <v>1.89</v>
      </c>
      <c r="AJ52" t="s">
        <v>145</v>
      </c>
    </row>
    <row r="53" spans="1:36" ht="15" x14ac:dyDescent="0.25">
      <c r="A53">
        <v>2.35</v>
      </c>
      <c r="B53">
        <v>3.51</v>
      </c>
      <c r="C53">
        <v>3.15</v>
      </c>
      <c r="D53" s="20">
        <f t="shared" si="3"/>
        <v>2.7892517254219484E-2</v>
      </c>
      <c r="E53" s="17">
        <f>IF(OR($A53="",$B53="",$C53=""),"",A53*'MPTO_working_3-way'!$I52)</f>
        <v>2.4155474155474157</v>
      </c>
      <c r="F53" s="21">
        <f>IF(OR($A53="",$B53="",$C53=""),"",B53*'MPTO_working_3-way'!$I52)</f>
        <v>3.6079027355623103</v>
      </c>
      <c r="G53" s="22">
        <f>IF(OR($A53="",$B53="",$C53=""),"",C53*'MPTO_working_3-way'!$I52)</f>
        <v>3.2378614293507915</v>
      </c>
      <c r="H53" s="17">
        <f>IF(OR($A53="",$B53="",$C53=""),"",'MPTO_working_3-way'!E52)</f>
        <v>2.4024923889902152</v>
      </c>
      <c r="I53" s="21">
        <f>IF(OR($A53="",$B53="",$C53=""),"",'MPTO_working_3-way'!F52)</f>
        <v>3.6284104358026377</v>
      </c>
      <c r="J53" s="22">
        <f>IF(OR($A53="",$B53="",$C53=""),"",'MPTO_working_3-way'!G52)</f>
        <v>3.2450378890772678</v>
      </c>
      <c r="K53" s="17">
        <f>IF(OR($A53="",$B53="",$C53=""),"",'OddsRatio_working_3-way'!H52)</f>
        <v>2.4082295966863403</v>
      </c>
      <c r="L53" s="21">
        <f>IF(OR($A53="",$B53="",$C53=""),"",'OddsRatio_working_3-way'!I52)</f>
        <v>3.6182639168020101</v>
      </c>
      <c r="M53" s="22">
        <f>IF(OR($A53="",$B53="",$C53=""),"",'OddsRatio_working_3-way'!J52)</f>
        <v>3.24273602435232</v>
      </c>
      <c r="N53" s="23">
        <f t="shared" si="16"/>
        <v>41.398483572030322</v>
      </c>
      <c r="O53" s="24">
        <f t="shared" si="17"/>
        <v>27.716933445661329</v>
      </c>
      <c r="P53" s="24">
        <f t="shared" si="18"/>
        <v>30.884582982308334</v>
      </c>
      <c r="Q53" t="s">
        <v>109</v>
      </c>
      <c r="R53" t="s">
        <v>106</v>
      </c>
      <c r="S53" t="s">
        <v>192</v>
      </c>
      <c r="T53" s="35">
        <v>100</v>
      </c>
      <c r="U53" s="35">
        <f t="shared" si="19"/>
        <v>37.888198757763973</v>
      </c>
      <c r="V53" s="35">
        <f t="shared" si="20"/>
        <v>76.24703087885986</v>
      </c>
      <c r="W53" s="35">
        <f t="shared" si="21"/>
        <v>82.547993019197207</v>
      </c>
      <c r="X53" s="35">
        <f t="shared" si="22"/>
        <v>41.204976101942933</v>
      </c>
      <c r="Y53" s="35">
        <f t="shared" si="23"/>
        <v>79.563808223038819</v>
      </c>
      <c r="Z53" s="35">
        <f t="shared" si="24"/>
        <v>85.864770363376167</v>
      </c>
      <c r="AA53" s="35">
        <f t="shared" si="25"/>
        <v>-3.3167773441789592</v>
      </c>
      <c r="AB53" s="35">
        <f t="shared" si="26"/>
        <v>-3.3167773441789592</v>
      </c>
      <c r="AC53" s="35">
        <f t="shared" si="27"/>
        <v>-3.3167773441789592</v>
      </c>
      <c r="AF53">
        <v>2.06</v>
      </c>
      <c r="AG53">
        <v>1.84</v>
      </c>
      <c r="AJ53" t="s">
        <v>146</v>
      </c>
    </row>
    <row r="54" spans="1:36" ht="15" x14ac:dyDescent="0.25">
      <c r="A54">
        <v>1.61</v>
      </c>
      <c r="B54">
        <v>4.21</v>
      </c>
      <c r="C54">
        <v>5.73</v>
      </c>
      <c r="D54" s="20">
        <f t="shared" si="3"/>
        <v>3.316777344178945E-2</v>
      </c>
      <c r="E54" s="17">
        <f>IF(OR($A54="",$B54="",$C54=""),"",A54*'MPTO_working_3-way'!$I53)</f>
        <v>1.6634001152412812</v>
      </c>
      <c r="F54" s="21">
        <f>IF(OR($A54="",$B54="",$C54=""),"",B54*'MPTO_working_3-way'!$I53)</f>
        <v>4.3496363261899331</v>
      </c>
      <c r="G54" s="22">
        <f>IF(OR($A54="",$B54="",$C54=""),"",C54*'MPTO_working_3-way'!$I53)</f>
        <v>5.9200513418214538</v>
      </c>
      <c r="H54" s="17">
        <f>IF(OR($A54="",$B54="",$C54=""),"",'MPTO_working_3-way'!E53)</f>
        <v>1.6391774210618699</v>
      </c>
      <c r="I54" s="21">
        <f>IF(OR($A54="",$B54="",$C54=""),"",'MPTO_working_3-way'!F53)</f>
        <v>4.4155224441011605</v>
      </c>
      <c r="J54" s="22">
        <f>IF(OR($A54="",$B54="",$C54=""),"",'MPTO_working_3-way'!G53)</f>
        <v>6.1175494968448403</v>
      </c>
      <c r="K54" s="17">
        <f>IF(OR($A54="",$B54="",$C54=""),"",'OddsRatio_working_3-way'!H53)</f>
        <v>1.6474603585333301</v>
      </c>
      <c r="L54" s="21">
        <f>IF(OR($A54="",$B54="",$C54=""),"",'OddsRatio_working_3-way'!I53)</f>
        <v>4.4071274604786694</v>
      </c>
      <c r="M54" s="22">
        <f>IF(OR($A54="",$B54="",$C54=""),"",'OddsRatio_working_3-way'!J53)</f>
        <v>6.0204713046928688</v>
      </c>
      <c r="N54" s="23">
        <f t="shared" si="16"/>
        <v>60.11782678366275</v>
      </c>
      <c r="O54" s="24">
        <f t="shared" si="17"/>
        <v>22.990427819880534</v>
      </c>
      <c r="P54" s="24">
        <f t="shared" si="18"/>
        <v>16.891745396456727</v>
      </c>
      <c r="Q54" t="s">
        <v>105</v>
      </c>
      <c r="R54" t="s">
        <v>135</v>
      </c>
      <c r="S54" t="s">
        <v>192</v>
      </c>
      <c r="T54" s="35">
        <v>100</v>
      </c>
      <c r="U54" s="35">
        <f t="shared" si="19"/>
        <v>57.983193277310924</v>
      </c>
      <c r="V54" s="35">
        <f t="shared" si="20"/>
        <v>71.83098591549296</v>
      </c>
      <c r="W54" s="35">
        <f t="shared" si="21"/>
        <v>67.426710097719877</v>
      </c>
      <c r="X54" s="35">
        <f t="shared" si="22"/>
        <v>60.742303986787171</v>
      </c>
      <c r="Y54" s="35">
        <f t="shared" si="23"/>
        <v>74.590096624969206</v>
      </c>
      <c r="Z54" s="35">
        <f t="shared" si="24"/>
        <v>70.185820807196123</v>
      </c>
      <c r="AA54" s="35">
        <f t="shared" si="25"/>
        <v>-2.7591107094762464</v>
      </c>
      <c r="AB54" s="35">
        <f t="shared" si="26"/>
        <v>-2.7591107094762464</v>
      </c>
      <c r="AC54" s="35">
        <f t="shared" si="27"/>
        <v>-2.7591107094762464</v>
      </c>
      <c r="AF54">
        <v>1.93</v>
      </c>
      <c r="AG54">
        <v>1.95</v>
      </c>
      <c r="AJ54" t="s">
        <v>146</v>
      </c>
    </row>
    <row r="55" spans="1:36" ht="15" x14ac:dyDescent="0.25">
      <c r="A55">
        <v>2.38</v>
      </c>
      <c r="B55">
        <v>3.55</v>
      </c>
      <c r="C55">
        <v>3.07</v>
      </c>
      <c r="D55" s="20">
        <f t="shared" si="3"/>
        <v>2.7591107094762535E-2</v>
      </c>
      <c r="E55" s="17">
        <f>IF(OR($A55="",$B55="",$C55=""),"",A55*'MPTO_working_3-way'!$I54)</f>
        <v>2.4456668348855346</v>
      </c>
      <c r="F55" s="21">
        <f>IF(OR($A55="",$B55="",$C55=""),"",B55*'MPTO_working_3-way'!$I54)</f>
        <v>3.6479484301864069</v>
      </c>
      <c r="G55" s="22">
        <f>IF(OR($A55="",$B55="",$C55=""),"",C55*'MPTO_working_3-way'!$I54)</f>
        <v>3.1547046987809209</v>
      </c>
      <c r="H55" s="17">
        <f>IF(OR($A55="",$B55="",$C55=""),"",'MPTO_working_3-way'!E54)</f>
        <v>2.4332615276566512</v>
      </c>
      <c r="I55" s="21">
        <f>IF(OR($A55="",$B55="",$C55=""),"",'MPTO_working_3-way'!F54)</f>
        <v>3.6698176251513264</v>
      </c>
      <c r="J55" s="22">
        <f>IF(OR($A55="",$B55="",$C55=""),"",'MPTO_working_3-way'!G54)</f>
        <v>3.1591996859284497</v>
      </c>
      <c r="K55" s="17">
        <f>IF(OR($A55="",$B55="",$C55=""),"",'OddsRatio_working_3-way'!H54)</f>
        <v>2.4387966704363069</v>
      </c>
      <c r="L55" s="21">
        <f>IF(OR($A55="",$B55="",$C55=""),"",'OddsRatio_working_3-way'!I54)</f>
        <v>3.658646021458392</v>
      </c>
      <c r="M55" s="22">
        <f>IF(OR($A55="",$B55="",$C55=""),"",'OddsRatio_working_3-way'!J54)</f>
        <v>3.1581950056544597</v>
      </c>
      <c r="N55" s="23">
        <f t="shared" si="16"/>
        <v>40.888643773378206</v>
      </c>
      <c r="O55" s="24">
        <f t="shared" si="17"/>
        <v>27.412668219898627</v>
      </c>
      <c r="P55" s="24">
        <f t="shared" si="18"/>
        <v>31.69868800672317</v>
      </c>
      <c r="Q55" t="s">
        <v>140</v>
      </c>
      <c r="R55" t="s">
        <v>110</v>
      </c>
      <c r="S55" t="s">
        <v>192</v>
      </c>
      <c r="T55" s="35">
        <v>100</v>
      </c>
      <c r="U55" s="35">
        <f t="shared" si="19"/>
        <v>70.674486803519059</v>
      </c>
      <c r="V55" s="35">
        <f t="shared" si="20"/>
        <v>72.752043596730246</v>
      </c>
      <c r="W55" s="35">
        <f t="shared" si="21"/>
        <v>53.703703703703695</v>
      </c>
      <c r="X55" s="35">
        <f t="shared" si="22"/>
        <v>73.544252699566044</v>
      </c>
      <c r="Y55" s="35">
        <f t="shared" si="23"/>
        <v>75.621809492777231</v>
      </c>
      <c r="Z55" s="35">
        <f t="shared" si="24"/>
        <v>56.573469599750695</v>
      </c>
      <c r="AA55" s="35">
        <f t="shared" si="25"/>
        <v>-2.8697658960469852</v>
      </c>
      <c r="AB55" s="35">
        <f t="shared" si="26"/>
        <v>-2.8697658960469852</v>
      </c>
      <c r="AC55" s="35">
        <f t="shared" si="27"/>
        <v>-2.8697658960469994</v>
      </c>
      <c r="AF55">
        <v>1.85</v>
      </c>
      <c r="AG55">
        <v>2.04</v>
      </c>
      <c r="AJ55" t="s">
        <v>146</v>
      </c>
    </row>
    <row r="56" spans="1:36" ht="15" x14ac:dyDescent="0.25">
      <c r="A56">
        <v>3.41</v>
      </c>
      <c r="B56">
        <v>3.67</v>
      </c>
      <c r="C56">
        <v>2.16</v>
      </c>
      <c r="D56" s="20">
        <f t="shared" si="3"/>
        <v>2.8697658960469941E-2</v>
      </c>
      <c r="E56" s="17">
        <f>IF(OR($A56="",$B56="",$C56=""),"",A56*'MPTO_working_3-way'!$I55)</f>
        <v>3.5078590170552024</v>
      </c>
      <c r="F56" s="21">
        <f>IF(OR($A56="",$B56="",$C56=""),"",B56*'MPTO_working_3-way'!$I55)</f>
        <v>3.7753204083849248</v>
      </c>
      <c r="G56" s="22">
        <f>IF(OR($A56="",$B56="",$C56=""),"",C56*'MPTO_working_3-way'!$I55)</f>
        <v>2.2219869433546151</v>
      </c>
      <c r="H56" s="17">
        <f>IF(OR($A56="",$B56="",$C56=""),"",'MPTO_working_3-way'!E55)</f>
        <v>3.5249838171609555</v>
      </c>
      <c r="I56" s="21">
        <f>IF(OR($A56="",$B56="",$C56=""),"",'MPTO_working_3-way'!F55)</f>
        <v>3.803529769544205</v>
      </c>
      <c r="J56" s="22">
        <f>IF(OR($A56="",$B56="",$C56=""),"",'MPTO_working_3-way'!G55)</f>
        <v>2.2055722268977407</v>
      </c>
      <c r="K56" s="17">
        <f>IF(OR($A56="",$B56="",$C56=""),"",'OddsRatio_working_3-way'!H55)</f>
        <v>3.5188268331631494</v>
      </c>
      <c r="L56" s="21">
        <f>IF(OR($A56="",$B56="",$C56=""),"",'OddsRatio_working_3-way'!I55)</f>
        <v>3.7905674873633228</v>
      </c>
      <c r="M56" s="22">
        <f>IF(OR($A56="",$B56="",$C56=""),"",'OddsRatio_working_3-way'!J55)</f>
        <v>2.2123813802776984</v>
      </c>
      <c r="N56" s="23">
        <f t="shared" si="16"/>
        <v>28.507417063741798</v>
      </c>
      <c r="O56" s="24">
        <f t="shared" si="17"/>
        <v>26.487818034702865</v>
      </c>
      <c r="P56" s="24">
        <f t="shared" si="18"/>
        <v>45.004764901555333</v>
      </c>
      <c r="Q56" t="s">
        <v>138</v>
      </c>
      <c r="R56" t="s">
        <v>141</v>
      </c>
      <c r="S56" t="s">
        <v>192</v>
      </c>
      <c r="T56" s="35">
        <v>100</v>
      </c>
      <c r="U56" s="35">
        <f t="shared" si="19"/>
        <v>13.043478260869554</v>
      </c>
      <c r="V56" s="35">
        <f t="shared" si="20"/>
        <v>88.317757009345797</v>
      </c>
      <c r="W56" s="35">
        <f t="shared" si="21"/>
        <v>95.155038759689916</v>
      </c>
      <c r="X56" s="35">
        <f t="shared" si="22"/>
        <v>16.527204230964283</v>
      </c>
      <c r="Y56" s="35">
        <f t="shared" si="23"/>
        <v>91.801482979440522</v>
      </c>
      <c r="Z56" s="35">
        <f t="shared" si="24"/>
        <v>98.63876472978464</v>
      </c>
      <c r="AA56" s="35">
        <f t="shared" si="25"/>
        <v>-3.4837259700947296</v>
      </c>
      <c r="AB56" s="35">
        <f t="shared" si="26"/>
        <v>-3.4837259700947243</v>
      </c>
      <c r="AC56" s="35">
        <f t="shared" si="27"/>
        <v>-3.4837259700947243</v>
      </c>
      <c r="AF56">
        <v>1.83</v>
      </c>
      <c r="AG56">
        <v>2.0499999999999998</v>
      </c>
      <c r="AJ56" t="s">
        <v>146</v>
      </c>
    </row>
    <row r="57" spans="1:36" ht="15" x14ac:dyDescent="0.25">
      <c r="A57">
        <v>1.1499999999999999</v>
      </c>
      <c r="B57">
        <v>8.56</v>
      </c>
      <c r="C57">
        <v>20.64</v>
      </c>
      <c r="D57" s="20">
        <f t="shared" si="3"/>
        <v>3.4837259700947198E-2</v>
      </c>
      <c r="E57" s="17">
        <f>IF(OR($A57="",$B57="",$C57=""),"",A57*'MPTO_working_3-way'!$I56)</f>
        <v>1.1900628486560891</v>
      </c>
      <c r="F57" s="21">
        <f>IF(OR($A57="",$B57="",$C57=""),"",B57*'MPTO_working_3-way'!$I56)</f>
        <v>8.8582069430401091</v>
      </c>
      <c r="G57" s="22">
        <f>IF(OR($A57="",$B57="",$C57=""),"",C57*'MPTO_working_3-way'!$I56)</f>
        <v>21.359041040227552</v>
      </c>
      <c r="H57" s="17">
        <f>IF(OR($A57="",$B57="",$C57=""),"",'MPTO_working_3-way'!E56)</f>
        <v>1.1655652885851255</v>
      </c>
      <c r="I57" s="21">
        <f>IF(OR($A57="",$B57="",$C57=""),"",'MPTO_working_3-way'!F56)</f>
        <v>9.5047990199869776</v>
      </c>
      <c r="J57" s="22">
        <f>IF(OR($A57="",$B57="",$C57=""),"",'MPTO_working_3-way'!G56)</f>
        <v>27.146477026564821</v>
      </c>
      <c r="K57" s="17">
        <f>IF(OR($A57="",$B57="",$C57=""),"",'OddsRatio_working_3-way'!H56)</f>
        <v>1.1714581876726451</v>
      </c>
      <c r="L57" s="21">
        <f>IF(OR($A57="",$B57="",$C57=""),"",'OddsRatio_working_3-way'!I56)</f>
        <v>9.6414926587013046</v>
      </c>
      <c r="M57" s="22">
        <f>IF(OR($A57="",$B57="",$C57=""),"",'OddsRatio_working_3-way'!J56)</f>
        <v>23.449592039271643</v>
      </c>
      <c r="N57" s="23">
        <f t="shared" si="16"/>
        <v>84.029175528777927</v>
      </c>
      <c r="O57" s="24">
        <f t="shared" si="17"/>
        <v>11.288966338562453</v>
      </c>
      <c r="P57" s="24">
        <f t="shared" si="18"/>
        <v>4.681858132659622</v>
      </c>
      <c r="Q57" t="s">
        <v>131</v>
      </c>
      <c r="R57" t="s">
        <v>128</v>
      </c>
      <c r="S57" t="s">
        <v>193</v>
      </c>
      <c r="T57" s="35">
        <v>100</v>
      </c>
      <c r="U57" s="35">
        <f t="shared" si="19"/>
        <v>45.945945945945937</v>
      </c>
      <c r="V57" s="35">
        <f t="shared" si="20"/>
        <v>72.222222222222229</v>
      </c>
      <c r="W57" s="35">
        <f t="shared" si="21"/>
        <v>78.94736842105263</v>
      </c>
      <c r="X57" s="35">
        <f t="shared" si="22"/>
        <v>48.830409356725148</v>
      </c>
      <c r="Y57" s="35">
        <f t="shared" si="23"/>
        <v>75.106685633001419</v>
      </c>
      <c r="Z57" s="35">
        <f t="shared" si="24"/>
        <v>81.831831831831821</v>
      </c>
      <c r="AA57" s="35">
        <f t="shared" si="25"/>
        <v>-2.8844634107792118</v>
      </c>
      <c r="AB57" s="35">
        <f t="shared" si="26"/>
        <v>-2.8844634107791904</v>
      </c>
      <c r="AC57" s="35">
        <f t="shared" si="27"/>
        <v>-2.8844634107791904</v>
      </c>
      <c r="AF57">
        <v>1.4</v>
      </c>
      <c r="AG57">
        <v>3.02</v>
      </c>
      <c r="AJ57" t="s">
        <v>147</v>
      </c>
    </row>
    <row r="58" spans="1:36" ht="15" x14ac:dyDescent="0.25">
      <c r="A58">
        <v>1.85</v>
      </c>
      <c r="B58">
        <v>3.6</v>
      </c>
      <c r="C58">
        <v>4.75</v>
      </c>
      <c r="D58" s="20">
        <f t="shared" si="3"/>
        <v>2.8844634107791922E-2</v>
      </c>
      <c r="E58" s="17">
        <f>IF(OR($A58="",$B58="",$C58=""),"",A58*'MPTO_working_3-way'!$I57)</f>
        <v>1.9033625730994153</v>
      </c>
      <c r="F58" s="21">
        <f>IF(OR($A58="",$B58="",$C58=""),"",B58*'MPTO_working_3-way'!$I57)</f>
        <v>3.703840682788051</v>
      </c>
      <c r="G58" s="22">
        <f>IF(OR($A58="",$B58="",$C58=""),"",C58*'MPTO_working_3-way'!$I57)</f>
        <v>4.8870120120120113</v>
      </c>
      <c r="H58" s="17">
        <f>IF(OR($A58="",$B58="",$C58=""),"",'MPTO_working_3-way'!E57)</f>
        <v>1.8835028528901019</v>
      </c>
      <c r="I58" s="21">
        <f>IF(OR($A58="",$B58="",$C58=""),"",'MPTO_working_3-way'!F57)</f>
        <v>3.7290766208251473</v>
      </c>
      <c r="J58" s="22">
        <f>IF(OR($A58="",$B58="",$C58=""),"",'MPTO_working_3-way'!G57)</f>
        <v>4.9773174249377208</v>
      </c>
      <c r="K58" s="17">
        <f>IF(OR($A58="",$B58="",$C58=""),"",'OddsRatio_working_3-way'!H57)</f>
        <v>1.891074681945599</v>
      </c>
      <c r="L58" s="21">
        <f>IF(OR($A58="",$B58="",$C58=""),"",'OddsRatio_working_3-way'!I57)</f>
        <v>3.7256402035983016</v>
      </c>
      <c r="M58" s="22">
        <f>IF(OR($A58="",$B58="",$C58=""),"",'OddsRatio_working_3-way'!J57)</f>
        <v>4.9312118321129352</v>
      </c>
      <c r="N58" s="23">
        <f t="shared" si="16"/>
        <v>52.538597434518778</v>
      </c>
      <c r="O58" s="24">
        <f t="shared" si="17"/>
        <v>26.999001459405488</v>
      </c>
      <c r="P58" s="24">
        <f t="shared" si="18"/>
        <v>20.462401106075738</v>
      </c>
      <c r="Q58" t="s">
        <v>86</v>
      </c>
      <c r="R58" t="s">
        <v>130</v>
      </c>
      <c r="S58" t="s">
        <v>193</v>
      </c>
      <c r="T58" s="35">
        <v>100</v>
      </c>
      <c r="U58" s="35">
        <f t="shared" si="19"/>
        <v>58.333333333333336</v>
      </c>
      <c r="V58" s="35">
        <f t="shared" si="20"/>
        <v>71.098265895953759</v>
      </c>
      <c r="W58" s="35">
        <f t="shared" si="21"/>
        <v>67.741935483870961</v>
      </c>
      <c r="X58" s="35">
        <f t="shared" si="22"/>
        <v>61.159798620175273</v>
      </c>
      <c r="Y58" s="35">
        <f t="shared" si="23"/>
        <v>73.924731182795696</v>
      </c>
      <c r="Z58" s="35">
        <f t="shared" si="24"/>
        <v>70.568400770712913</v>
      </c>
      <c r="AA58" s="35">
        <f t="shared" si="25"/>
        <v>-2.8264652868419375</v>
      </c>
      <c r="AB58" s="35">
        <f t="shared" si="26"/>
        <v>-2.8264652868419375</v>
      </c>
      <c r="AC58" s="35">
        <f t="shared" si="27"/>
        <v>-2.8264652868419518</v>
      </c>
      <c r="AF58">
        <v>2.0699999999999998</v>
      </c>
      <c r="AG58">
        <v>1.83</v>
      </c>
      <c r="AJ58" t="s">
        <v>147</v>
      </c>
    </row>
    <row r="59" spans="1:36" ht="15" x14ac:dyDescent="0.25">
      <c r="A59">
        <v>2.4</v>
      </c>
      <c r="B59">
        <v>3.46</v>
      </c>
      <c r="C59">
        <v>3.1</v>
      </c>
      <c r="D59" s="20">
        <f t="shared" si="3"/>
        <v>2.8264652868419393E-2</v>
      </c>
      <c r="E59" s="17">
        <f>IF(OR($A59="",$B59="",$C59=""),"",A59*'MPTO_working_3-way'!$I58)</f>
        <v>2.4678351668842065</v>
      </c>
      <c r="F59" s="21">
        <f>IF(OR($A59="",$B59="",$C59=""),"",B59*'MPTO_working_3-way'!$I58)</f>
        <v>3.557795698924731</v>
      </c>
      <c r="G59" s="22">
        <f>IF(OR($A59="",$B59="",$C59=""),"",C59*'MPTO_working_3-way'!$I58)</f>
        <v>3.1876204238921004</v>
      </c>
      <c r="H59" s="17">
        <f>IF(OR($A59="",$B59="",$C59=""),"",'MPTO_working_3-way'!E58)</f>
        <v>2.4555236181415814</v>
      </c>
      <c r="I59" s="21">
        <f>IF(OR($A59="",$B59="",$C59=""),"",'MPTO_working_3-way'!F58)</f>
        <v>3.5765917637687328</v>
      </c>
      <c r="J59" s="22">
        <f>IF(OR($A59="",$B59="",$C59=""),"",'MPTO_working_3-way'!G58)</f>
        <v>3.193265079968906</v>
      </c>
      <c r="K59" s="17">
        <f>IF(OR($A59="",$B59="",$C59=""),"",'OddsRatio_working_3-way'!H58)</f>
        <v>2.4610093485379991</v>
      </c>
      <c r="L59" s="21">
        <f>IF(OR($A59="",$B59="",$C59=""),"",'OddsRatio_working_3-way'!I58)</f>
        <v>3.5672021410024826</v>
      </c>
      <c r="M59" s="22">
        <f>IF(OR($A59="",$B59="",$C59=""),"",'OddsRatio_working_3-way'!J58)</f>
        <v>3.1915140228069983</v>
      </c>
      <c r="N59" s="23">
        <f t="shared" si="16"/>
        <v>40.521344918775974</v>
      </c>
      <c r="O59" s="24">
        <f t="shared" si="17"/>
        <v>28.107291273139406</v>
      </c>
      <c r="P59" s="24">
        <f t="shared" si="18"/>
        <v>31.371363808084624</v>
      </c>
      <c r="Q59" t="s">
        <v>136</v>
      </c>
      <c r="R59" t="s">
        <v>139</v>
      </c>
      <c r="S59" t="s">
        <v>193</v>
      </c>
      <c r="T59" s="35">
        <v>100</v>
      </c>
      <c r="U59" s="35">
        <f t="shared" si="19"/>
        <v>39.024390243902438</v>
      </c>
      <c r="V59" s="35">
        <f t="shared" si="20"/>
        <v>77.011494252873561</v>
      </c>
      <c r="W59" s="35">
        <f t="shared" si="21"/>
        <v>80.98859315589354</v>
      </c>
      <c r="X59" s="35">
        <f t="shared" si="22"/>
        <v>41.999912591232899</v>
      </c>
      <c r="Y59" s="35">
        <f t="shared" si="23"/>
        <v>79.987016600204015</v>
      </c>
      <c r="Z59" s="35">
        <f t="shared" si="24"/>
        <v>83.964115503224008</v>
      </c>
      <c r="AA59" s="35">
        <f t="shared" si="25"/>
        <v>-2.9755223473304611</v>
      </c>
      <c r="AB59" s="35">
        <f t="shared" si="26"/>
        <v>-2.975522347330454</v>
      </c>
      <c r="AC59" s="35">
        <f t="shared" si="27"/>
        <v>-2.9755223473304682</v>
      </c>
      <c r="AF59">
        <v>2.0299999999999998</v>
      </c>
      <c r="AG59">
        <v>1.86</v>
      </c>
      <c r="AJ59" t="s">
        <v>146</v>
      </c>
    </row>
    <row r="60" spans="1:36" ht="15" x14ac:dyDescent="0.25">
      <c r="A60">
        <v>1.64</v>
      </c>
      <c r="B60">
        <v>4.3499999999999996</v>
      </c>
      <c r="C60">
        <v>5.26</v>
      </c>
      <c r="D60" s="20">
        <f t="shared" si="3"/>
        <v>2.9755223473304726E-2</v>
      </c>
      <c r="E60" s="17">
        <f>IF(OR($A60="",$B60="",$C60=""),"",A60*'MPTO_working_3-way'!$I59)</f>
        <v>1.6887985664962197</v>
      </c>
      <c r="F60" s="21">
        <f>IF(OR($A60="",$B60="",$C60=""),"",B60*'MPTO_working_3-way'!$I59)</f>
        <v>4.4794352221088749</v>
      </c>
      <c r="G60" s="22">
        <f>IF(OR($A60="",$B60="",$C60=""),"",C60*'MPTO_working_3-way'!$I59)</f>
        <v>5.4165124754695828</v>
      </c>
      <c r="H60" s="17">
        <f>IF(OR($A60="",$B60="",$C60=""),"",'MPTO_working_3-way'!E59)</f>
        <v>1.6671176505084528</v>
      </c>
      <c r="I60" s="21">
        <f>IF(OR($A60="",$B60="",$C60=""),"",'MPTO_working_3-way'!F59)</f>
        <v>4.5461437068099366</v>
      </c>
      <c r="J60" s="22">
        <f>IF(OR($A60="",$B60="",$C60=""),"",'MPTO_working_3-way'!G59)</f>
        <v>5.5495232048207992</v>
      </c>
      <c r="K60" s="17">
        <f>IF(OR($A60="",$B60="",$C60=""),"",'OddsRatio_working_3-way'!H59)</f>
        <v>1.6745918746663033</v>
      </c>
      <c r="L60" s="21">
        <f>IF(OR($A60="",$B60="",$C60=""),"",'OddsRatio_working_3-way'!I59)</f>
        <v>4.531066843956431</v>
      </c>
      <c r="M60" s="22">
        <f>IF(OR($A60="",$B60="",$C60=""),"",'OddsRatio_working_3-way'!J59)</f>
        <v>5.4902521657475809</v>
      </c>
      <c r="N60" s="23">
        <f t="shared" si="16"/>
        <v>59.213693085654242</v>
      </c>
      <c r="O60" s="24">
        <f t="shared" si="17"/>
        <v>22.324242910453556</v>
      </c>
      <c r="P60" s="24">
        <f t="shared" si="18"/>
        <v>18.462064003892198</v>
      </c>
      <c r="Q60" t="s">
        <v>142</v>
      </c>
      <c r="R60" t="s">
        <v>137</v>
      </c>
      <c r="S60" t="s">
        <v>193</v>
      </c>
      <c r="T60" s="35">
        <v>100</v>
      </c>
      <c r="U60" s="35" t="e">
        <f t="shared" si="19"/>
        <v>#DIV/0!</v>
      </c>
      <c r="V60" s="35" t="e">
        <f t="shared" si="20"/>
        <v>#DIV/0!</v>
      </c>
      <c r="W60" s="35" t="e">
        <f t="shared" si="21"/>
        <v>#DIV/0!</v>
      </c>
      <c r="X60" s="35" t="e">
        <f t="shared" si="22"/>
        <v>#DIV/0!</v>
      </c>
      <c r="Y60" s="35" t="e">
        <f t="shared" si="23"/>
        <v>#DIV/0!</v>
      </c>
      <c r="Z60" s="35" t="e">
        <f t="shared" si="24"/>
        <v>#DIV/0!</v>
      </c>
      <c r="AA60" s="35" t="e">
        <f t="shared" si="25"/>
        <v>#DIV/0!</v>
      </c>
      <c r="AB60" s="35" t="e">
        <f t="shared" si="26"/>
        <v>#DIV/0!</v>
      </c>
      <c r="AC60" s="35" t="e">
        <f t="shared" si="27"/>
        <v>#DIV/0!</v>
      </c>
      <c r="AF60">
        <v>1.66</v>
      </c>
      <c r="AG60">
        <v>2.3199999999999998</v>
      </c>
      <c r="AJ60" t="s">
        <v>146</v>
      </c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F113"/>
      <c r="AG113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51"/>
      <c r="AE178" s="51"/>
      <c r="AF178"/>
      <c r="AG178"/>
      <c r="AH178" s="51"/>
      <c r="AI178" s="51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8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8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8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8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8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8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8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8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8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8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8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9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9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9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9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2021-12-21T16:24:59Z</dcterms:modified>
</cp:coreProperties>
</file>