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S188" i="8" s="1"/>
  <c r="R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S192" i="8" s="1"/>
  <c r="R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S193" i="8" s="1"/>
  <c r="R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S194" i="8" s="1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S195" i="8" s="1"/>
  <c r="R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S196" i="8" s="1"/>
  <c r="R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S197" i="8" s="1"/>
  <c r="R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S198" i="8" s="1"/>
  <c r="R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S199" i="8" s="1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S200" i="8" s="1"/>
  <c r="R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S201" i="8" s="1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S202" i="8" s="1"/>
  <c r="R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S203" i="8" s="1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S204" i="8" s="1"/>
  <c r="R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S205" i="8" s="1"/>
  <c r="R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S206" i="8" s="1"/>
  <c r="R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S207" i="8" s="1"/>
  <c r="R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S208" i="8" s="1"/>
  <c r="R208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X189" i="2"/>
  <c r="Y189" i="2"/>
  <c r="Z189" i="2"/>
  <c r="AC189" i="2" s="1"/>
  <c r="AA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X191" i="2"/>
  <c r="AA191" i="2" s="1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X195" i="2"/>
  <c r="AA195" i="2" s="1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X197" i="2"/>
  <c r="Y197" i="2"/>
  <c r="Z197" i="2"/>
  <c r="AC197" i="2" s="1"/>
  <c r="AA197" i="2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X199" i="2"/>
  <c r="AA199" i="2" s="1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C201" i="2" s="1"/>
  <c r="AA201" i="2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X203" i="2"/>
  <c r="AA203" i="2" s="1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C205" i="2" s="1"/>
  <c r="AA205" i="2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X207" i="2"/>
  <c r="AA207" i="2" s="1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55" i="3"/>
  <c r="D353" i="3"/>
  <c r="D354" i="3"/>
  <c r="D326" i="3"/>
  <c r="D333" i="3"/>
  <c r="D330" i="3"/>
  <c r="D340" i="3"/>
  <c r="D331" i="3"/>
  <c r="D339" i="3"/>
  <c r="D329" i="3"/>
  <c r="D348" i="3"/>
  <c r="D324" i="3"/>
  <c r="D332" i="3"/>
  <c r="D317" i="3"/>
  <c r="D346" i="3"/>
  <c r="D325" i="3"/>
  <c r="D351" i="3"/>
  <c r="D338" i="3"/>
  <c r="D347" i="3"/>
  <c r="D335" i="3"/>
  <c r="D314" i="3"/>
  <c r="D328" i="3"/>
  <c r="D320" i="3"/>
  <c r="D323" i="3"/>
  <c r="D327" i="3"/>
  <c r="D318" i="3"/>
  <c r="D352" i="3"/>
  <c r="D322" i="3"/>
  <c r="D313" i="3"/>
  <c r="D316" i="3"/>
  <c r="D337" i="3"/>
  <c r="D315" i="3"/>
  <c r="D350" i="3"/>
  <c r="D321" i="3"/>
  <c r="D334" i="3"/>
  <c r="D319" i="3"/>
  <c r="D349" i="3"/>
  <c r="D345" i="3"/>
  <c r="D341" i="3"/>
  <c r="D343" i="3"/>
  <c r="D336" i="3"/>
  <c r="D342" i="3"/>
  <c r="D344" i="3"/>
  <c r="D293" i="3"/>
  <c r="D273" i="3"/>
  <c r="D300" i="3"/>
  <c r="D310" i="3"/>
  <c r="D301" i="3"/>
  <c r="D283" i="3"/>
  <c r="D306" i="3"/>
  <c r="D282" i="3"/>
  <c r="D289" i="3"/>
  <c r="D309" i="3"/>
  <c r="D278" i="3"/>
  <c r="D270" i="3"/>
  <c r="D311" i="3"/>
  <c r="D307" i="3"/>
  <c r="D266" i="3"/>
  <c r="D296" i="3"/>
  <c r="D267" i="3"/>
  <c r="D269" i="3"/>
  <c r="D277" i="3"/>
  <c r="D295" i="3"/>
  <c r="D303" i="3"/>
  <c r="D299" i="3"/>
  <c r="D304" i="3"/>
  <c r="D284" i="3"/>
  <c r="D287" i="3"/>
  <c r="D298" i="3"/>
  <c r="D271" i="3"/>
  <c r="D275" i="3"/>
  <c r="D280" i="3"/>
  <c r="D297" i="3"/>
  <c r="D285" i="3"/>
  <c r="D288" i="3"/>
  <c r="D276" i="3"/>
  <c r="D291" i="3"/>
  <c r="D272" i="3"/>
  <c r="D268" i="3"/>
  <c r="D302" i="3"/>
  <c r="D274" i="3"/>
  <c r="D308" i="3"/>
  <c r="D292" i="3"/>
  <c r="D305" i="3"/>
  <c r="D294" i="3"/>
  <c r="D286" i="3"/>
  <c r="D281" i="3"/>
  <c r="D290" i="3"/>
  <c r="D312" i="3"/>
  <c r="D279" i="3"/>
  <c r="D961" i="10"/>
  <c r="D987" i="10"/>
  <c r="D911" i="10"/>
  <c r="D942" i="10"/>
  <c r="D846" i="10"/>
  <c r="D905" i="10"/>
  <c r="D873" i="10"/>
  <c r="D887" i="10"/>
  <c r="D934" i="10"/>
  <c r="D879" i="10"/>
  <c r="D991" i="10"/>
  <c r="D711" i="10"/>
  <c r="D703" i="10"/>
  <c r="D690" i="10"/>
  <c r="D760" i="10"/>
  <c r="D714" i="10"/>
  <c r="D761" i="10"/>
  <c r="D816" i="10"/>
  <c r="D696" i="10"/>
  <c r="D740" i="10"/>
  <c r="D972" i="10"/>
  <c r="D957" i="10"/>
  <c r="D930" i="10"/>
  <c r="D824" i="10"/>
  <c r="D1000" i="10"/>
  <c r="D872" i="10"/>
  <c r="D949" i="10"/>
  <c r="D995" i="10"/>
  <c r="D916" i="10"/>
  <c r="D947" i="10"/>
  <c r="D896" i="10"/>
  <c r="D709" i="10"/>
  <c r="D707" i="10"/>
  <c r="D785" i="10"/>
  <c r="D791" i="10"/>
  <c r="D737" i="10"/>
  <c r="D815" i="10"/>
  <c r="D697" i="10"/>
  <c r="D796" i="10"/>
  <c r="D913" i="10"/>
  <c r="D975" i="10"/>
  <c r="D952" i="10"/>
  <c r="D839" i="10"/>
  <c r="D869" i="10"/>
  <c r="D939" i="10"/>
  <c r="D969" i="10"/>
  <c r="D908" i="10"/>
  <c r="D958" i="10"/>
  <c r="D980" i="10"/>
  <c r="D973" i="10"/>
  <c r="D1001" i="10"/>
  <c r="D704" i="10"/>
  <c r="D810" i="10"/>
  <c r="D691" i="10"/>
  <c r="D692" i="10"/>
  <c r="D763" i="10"/>
  <c r="D767" i="10"/>
  <c r="D713" i="10"/>
  <c r="D724" i="10"/>
  <c r="D863" i="10"/>
  <c r="D935" i="10"/>
  <c r="D848" i="10"/>
  <c r="D800" i="10"/>
  <c r="D775" i="10"/>
  <c r="D842" i="10"/>
  <c r="D838" i="10"/>
  <c r="D751" i="10"/>
  <c r="D804" i="10"/>
  <c r="D902" i="10"/>
  <c r="D970" i="10"/>
  <c r="D712" i="10"/>
  <c r="D914" i="10"/>
  <c r="D936" i="10"/>
  <c r="D830" i="10"/>
  <c r="D799" i="10"/>
  <c r="D749" i="10"/>
  <c r="D832" i="10"/>
  <c r="D734" i="10"/>
  <c r="D2" i="10"/>
  <c r="D20" i="10"/>
  <c r="D137" i="10"/>
  <c r="D40" i="10"/>
  <c r="D156" i="10"/>
  <c r="D52" i="10"/>
  <c r="D134" i="10"/>
  <c r="D159" i="10"/>
  <c r="D64" i="10"/>
  <c r="D57" i="10"/>
  <c r="D82" i="10"/>
  <c r="D127" i="10"/>
  <c r="D94" i="10"/>
  <c r="D106" i="10"/>
  <c r="D39" i="10"/>
  <c r="D31" i="10"/>
  <c r="D41" i="10"/>
  <c r="D831" i="10"/>
  <c r="D841" i="10"/>
  <c r="D929" i="10"/>
  <c r="D852" i="10"/>
  <c r="D858" i="10"/>
  <c r="D927" i="10"/>
  <c r="D865" i="10"/>
  <c r="D898" i="10"/>
  <c r="D866" i="10"/>
  <c r="D903" i="10"/>
  <c r="D893" i="10"/>
  <c r="D978" i="10"/>
  <c r="D735" i="10"/>
  <c r="D757" i="10"/>
  <c r="D817" i="10"/>
  <c r="D700" i="10"/>
  <c r="D744" i="10"/>
  <c r="D758" i="10"/>
  <c r="D718" i="10"/>
  <c r="D694" i="10"/>
  <c r="D835" i="10"/>
  <c r="D984" i="10"/>
  <c r="D819" i="10"/>
  <c r="D843" i="10"/>
  <c r="D827" i="10"/>
  <c r="D931" i="10"/>
  <c r="D894" i="10"/>
  <c r="D854" i="10"/>
  <c r="D851" i="10"/>
  <c r="D921" i="10"/>
  <c r="D849" i="10"/>
  <c r="D868" i="10"/>
  <c r="D739" i="10"/>
  <c r="D721" i="10"/>
  <c r="D793" i="10"/>
  <c r="D782" i="10"/>
  <c r="D754" i="10"/>
  <c r="D809" i="10"/>
  <c r="D780" i="10"/>
  <c r="D805" i="10"/>
  <c r="D943" i="10"/>
  <c r="D982" i="10"/>
  <c r="D906" i="10"/>
  <c r="D974" i="10"/>
  <c r="D971" i="10"/>
  <c r="D910" i="10"/>
  <c r="D876" i="10"/>
  <c r="D992" i="10"/>
  <c r="D857" i="10"/>
  <c r="D897" i="10"/>
  <c r="D946" i="10"/>
  <c r="D743" i="10"/>
  <c r="D752" i="10"/>
  <c r="D756" i="10"/>
  <c r="D808" i="10"/>
  <c r="D778" i="10"/>
  <c r="D719" i="10"/>
  <c r="D708" i="10"/>
  <c r="D715" i="10"/>
  <c r="D981" i="10"/>
  <c r="D909" i="10"/>
  <c r="D870" i="10"/>
  <c r="D733" i="10"/>
  <c r="D725" i="10"/>
  <c r="D904" i="10"/>
  <c r="D845" i="10"/>
  <c r="D833" i="10"/>
  <c r="D783" i="10"/>
  <c r="D784" i="10"/>
  <c r="D861" i="10"/>
  <c r="D813" i="10"/>
  <c r="D950" i="10"/>
  <c r="D945" i="10"/>
  <c r="D834" i="10"/>
  <c r="D818" i="10"/>
  <c r="D806" i="10"/>
  <c r="D878" i="10"/>
  <c r="D912" i="10"/>
  <c r="D4" i="10"/>
  <c r="D174" i="10"/>
  <c r="D149" i="10"/>
  <c r="D17" i="10"/>
  <c r="D78" i="10"/>
  <c r="D54" i="10"/>
  <c r="D117" i="10"/>
  <c r="D175" i="10"/>
  <c r="D145" i="10"/>
  <c r="D33" i="10"/>
  <c r="D70" i="10"/>
  <c r="D30" i="10"/>
  <c r="D132" i="10"/>
  <c r="D155" i="10"/>
  <c r="D19" i="10"/>
  <c r="D53" i="10"/>
  <c r="D100" i="10"/>
  <c r="D856" i="10"/>
  <c r="D928" i="10"/>
  <c r="D922" i="10"/>
  <c r="D955" i="10"/>
  <c r="D941" i="10"/>
  <c r="D747" i="10"/>
  <c r="D776" i="10"/>
  <c r="D781" i="10"/>
  <c r="D736" i="10"/>
  <c r="D710" i="10"/>
  <c r="D937" i="10"/>
  <c r="D871" i="10"/>
  <c r="D884" i="10"/>
  <c r="D967" i="10"/>
  <c r="D860" i="10"/>
  <c r="D777" i="10"/>
  <c r="D722" i="10"/>
  <c r="D720" i="10"/>
  <c r="D790" i="10"/>
  <c r="D985" i="10"/>
  <c r="D948" i="10"/>
  <c r="D901" i="10"/>
  <c r="D954" i="10"/>
  <c r="D976" i="10"/>
  <c r="D837" i="10"/>
  <c r="D729" i="10"/>
  <c r="D730" i="10"/>
  <c r="D732" i="10"/>
  <c r="D699" i="10"/>
  <c r="D853" i="10"/>
  <c r="D772" i="10"/>
  <c r="D932" i="10"/>
  <c r="D890" i="10"/>
  <c r="D788" i="10"/>
  <c r="D855" i="10"/>
  <c r="D820" i="10"/>
  <c r="D723" i="10"/>
  <c r="D717" i="10"/>
  <c r="D741" i="10"/>
  <c r="D162" i="10"/>
  <c r="D44" i="10"/>
  <c r="D18" i="10"/>
  <c r="D45" i="10"/>
  <c r="D14" i="10"/>
  <c r="D77" i="10"/>
  <c r="D171" i="10"/>
  <c r="D160" i="10"/>
  <c r="D123" i="10"/>
  <c r="D22" i="10"/>
  <c r="D185" i="10"/>
  <c r="D8" i="10"/>
  <c r="D89" i="10"/>
  <c r="D86" i="10"/>
  <c r="D50" i="10"/>
  <c r="D32" i="10"/>
  <c r="D182" i="10"/>
  <c r="D84" i="10"/>
  <c r="D103" i="10"/>
  <c r="D29" i="10"/>
  <c r="D131" i="10"/>
  <c r="D37" i="10"/>
  <c r="D6" i="10"/>
  <c r="D128" i="10"/>
  <c r="D114" i="10"/>
  <c r="D139" i="10"/>
  <c r="D65" i="10"/>
  <c r="D49" i="10"/>
  <c r="D60" i="10"/>
  <c r="D118" i="10"/>
  <c r="D183" i="10"/>
  <c r="D120" i="10"/>
  <c r="D51" i="10"/>
  <c r="D48" i="10"/>
  <c r="D179" i="10"/>
  <c r="D163" i="10"/>
  <c r="D157" i="10"/>
  <c r="D389" i="10"/>
  <c r="D396" i="10"/>
  <c r="D417" i="10"/>
  <c r="D410" i="10"/>
  <c r="D421" i="10"/>
  <c r="D440" i="10"/>
  <c r="D519" i="10"/>
  <c r="D500" i="10"/>
  <c r="D484" i="10"/>
  <c r="D624" i="10"/>
  <c r="D492" i="10"/>
  <c r="D479" i="10"/>
  <c r="D491" i="10"/>
  <c r="D581" i="10"/>
  <c r="D378" i="10"/>
  <c r="D379" i="10"/>
  <c r="D401" i="10"/>
  <c r="D398" i="10"/>
  <c r="D428" i="10"/>
  <c r="D450" i="10"/>
  <c r="D485" i="10"/>
  <c r="D472" i="10"/>
  <c r="D506" i="10"/>
  <c r="D646" i="10"/>
  <c r="D468" i="10"/>
  <c r="D561" i="10"/>
  <c r="D579" i="10"/>
  <c r="D556" i="10"/>
  <c r="D375" i="10"/>
  <c r="D383" i="10"/>
  <c r="D427" i="10"/>
  <c r="D526" i="10"/>
  <c r="D552" i="10"/>
  <c r="D461" i="10"/>
  <c r="D493" i="10"/>
  <c r="D539" i="10"/>
  <c r="D451" i="10"/>
  <c r="D580" i="10"/>
  <c r="D630" i="10"/>
  <c r="D670" i="10"/>
  <c r="D663" i="10"/>
  <c r="D688" i="10"/>
  <c r="D391" i="10"/>
  <c r="D416" i="10"/>
  <c r="D426" i="10"/>
  <c r="D470" i="10"/>
  <c r="D463" i="10"/>
  <c r="D507" i="10"/>
  <c r="D571" i="10"/>
  <c r="D499" i="10"/>
  <c r="D503" i="10"/>
  <c r="D531" i="10"/>
  <c r="D465" i="10"/>
  <c r="D659" i="10"/>
  <c r="D668" i="10"/>
  <c r="D685" i="10"/>
  <c r="D390" i="10"/>
  <c r="D560" i="10"/>
  <c r="D605" i="10"/>
  <c r="D598" i="10"/>
  <c r="D471" i="10"/>
  <c r="D667" i="10"/>
  <c r="D654" i="10"/>
  <c r="D380" i="10"/>
  <c r="D434" i="10"/>
  <c r="D452" i="10"/>
  <c r="D458" i="10"/>
  <c r="D456" i="10"/>
  <c r="D587" i="10"/>
  <c r="D570" i="10"/>
  <c r="D455" i="10"/>
  <c r="D517" i="10"/>
  <c r="D577" i="10"/>
  <c r="D610" i="10"/>
  <c r="D662" i="10"/>
  <c r="D679" i="10"/>
  <c r="D411" i="10"/>
  <c r="D419" i="10"/>
  <c r="D593" i="10"/>
  <c r="D542" i="10"/>
  <c r="D462" i="10"/>
  <c r="D510" i="10"/>
  <c r="D647" i="10"/>
  <c r="D657" i="10"/>
  <c r="D354" i="10"/>
  <c r="D314" i="10"/>
  <c r="D317" i="10"/>
  <c r="D329" i="10"/>
  <c r="D348" i="10"/>
  <c r="D331" i="10"/>
  <c r="D322" i="10"/>
  <c r="D323" i="10"/>
  <c r="D340" i="10"/>
  <c r="D315" i="10"/>
  <c r="D342" i="10"/>
  <c r="D308" i="10"/>
  <c r="D302" i="10"/>
  <c r="D271" i="10"/>
  <c r="D303" i="10"/>
  <c r="D280" i="10"/>
  <c r="D270" i="10"/>
  <c r="D300" i="10"/>
  <c r="D295" i="10"/>
  <c r="D289" i="10"/>
  <c r="D298" i="10"/>
  <c r="D286" i="10"/>
  <c r="D919" i="10"/>
  <c r="D986" i="10"/>
  <c r="D826" i="10"/>
  <c r="D726" i="10"/>
  <c r="D779" i="10"/>
  <c r="D882" i="10"/>
  <c r="D886" i="10"/>
  <c r="D907" i="10"/>
  <c r="D695" i="10"/>
  <c r="D738" i="10"/>
  <c r="D888" i="10"/>
  <c r="D864" i="10"/>
  <c r="D844" i="10"/>
  <c r="D797" i="10"/>
  <c r="D762" i="10"/>
  <c r="D770" i="10"/>
  <c r="D885" i="10"/>
  <c r="D705" i="10"/>
  <c r="D801" i="10"/>
  <c r="D3" i="10"/>
  <c r="D111" i="10"/>
  <c r="D170" i="10"/>
  <c r="D91" i="10"/>
  <c r="D26" i="10"/>
  <c r="D36" i="10"/>
  <c r="D102" i="10"/>
  <c r="D152" i="10"/>
  <c r="D12" i="10"/>
  <c r="D9" i="10"/>
  <c r="D153" i="10"/>
  <c r="D63" i="10"/>
  <c r="D80" i="10"/>
  <c r="D93" i="10"/>
  <c r="D125" i="10"/>
  <c r="D110" i="10"/>
  <c r="D109" i="10"/>
  <c r="D38" i="10"/>
  <c r="D73" i="10"/>
  <c r="D374" i="10"/>
  <c r="D402" i="10"/>
  <c r="D435" i="10"/>
  <c r="D584" i="10"/>
  <c r="D574" i="10"/>
  <c r="D622" i="10"/>
  <c r="D518" i="10"/>
  <c r="D399" i="10"/>
  <c r="D363" i="10"/>
  <c r="D439" i="10"/>
  <c r="D590" i="10"/>
  <c r="D627" i="10"/>
  <c r="D635" i="10"/>
  <c r="D534" i="10"/>
  <c r="D358" i="10"/>
  <c r="D589" i="10"/>
  <c r="D548" i="10"/>
  <c r="D567" i="10"/>
  <c r="D623" i="10"/>
  <c r="D682" i="10"/>
  <c r="D687" i="10"/>
  <c r="D361" i="10"/>
  <c r="D608" i="10"/>
  <c r="D497" i="10"/>
  <c r="D559" i="10"/>
  <c r="D640" i="10"/>
  <c r="D684" i="10"/>
  <c r="D672" i="10"/>
  <c r="D460" i="10"/>
  <c r="D543" i="10"/>
  <c r="D681" i="10"/>
  <c r="D386" i="10"/>
  <c r="D443" i="10"/>
  <c r="D474" i="10"/>
  <c r="D545" i="10"/>
  <c r="D529" i="10"/>
  <c r="D674" i="10"/>
  <c r="D666" i="10"/>
  <c r="D429" i="10"/>
  <c r="D603" i="10"/>
  <c r="D565" i="10"/>
  <c r="D677" i="10"/>
  <c r="D343" i="10"/>
  <c r="D328" i="10"/>
  <c r="D319" i="10"/>
  <c r="D327" i="10"/>
  <c r="D320" i="10"/>
  <c r="D285" i="10"/>
  <c r="D279" i="10"/>
  <c r="D293" i="10"/>
  <c r="D294" i="10"/>
  <c r="D311" i="10"/>
  <c r="D304" i="10"/>
  <c r="D990" i="10"/>
  <c r="D962" i="10"/>
  <c r="D789" i="10"/>
  <c r="D701" i="10"/>
  <c r="D915" i="10"/>
  <c r="D989" i="10"/>
  <c r="D802" i="10"/>
  <c r="D965" i="10"/>
  <c r="D795" i="10"/>
  <c r="D750" i="10"/>
  <c r="D933" i="10"/>
  <c r="D728" i="10"/>
  <c r="D850" i="10"/>
  <c r="D69" i="10"/>
  <c r="D92" i="10"/>
  <c r="D42" i="10"/>
  <c r="D147" i="10"/>
  <c r="D85" i="10"/>
  <c r="D97" i="10"/>
  <c r="D129" i="10"/>
  <c r="D130" i="10"/>
  <c r="D47" i="10"/>
  <c r="D55" i="10"/>
  <c r="D105" i="10"/>
  <c r="D165" i="10"/>
  <c r="D148" i="10"/>
  <c r="D689" i="10"/>
  <c r="D394" i="10"/>
  <c r="D441" i="10"/>
  <c r="D609" i="10"/>
  <c r="D525" i="10"/>
  <c r="D369" i="10"/>
  <c r="D403" i="10"/>
  <c r="D445" i="10"/>
  <c r="D638" i="10"/>
  <c r="D486" i="10"/>
  <c r="D404" i="10"/>
  <c r="D629" i="10"/>
  <c r="D614" i="10"/>
  <c r="D508" i="10"/>
  <c r="D653" i="10"/>
  <c r="D393" i="10"/>
  <c r="D602" i="10"/>
  <c r="D537" i="10"/>
  <c r="D478" i="10"/>
  <c r="D405" i="10"/>
  <c r="D513" i="10"/>
  <c r="D535" i="10"/>
  <c r="D415" i="10"/>
  <c r="D490" i="10"/>
  <c r="D620" i="10"/>
  <c r="D616" i="10"/>
  <c r="D671" i="10"/>
  <c r="D387" i="10"/>
  <c r="D634" i="10"/>
  <c r="D660" i="10"/>
  <c r="D324" i="10"/>
  <c r="D344" i="10"/>
  <c r="D345" i="10"/>
  <c r="D333" i="10"/>
  <c r="D291" i="10"/>
  <c r="D275" i="10"/>
  <c r="D307" i="10"/>
  <c r="D287" i="10"/>
  <c r="D963" i="10"/>
  <c r="D924" i="10"/>
  <c r="D829" i="10"/>
  <c r="D774" i="10"/>
  <c r="D706" i="10"/>
  <c r="D999" i="10"/>
  <c r="D836" i="10"/>
  <c r="D960" i="10"/>
  <c r="D766" i="10"/>
  <c r="D745" i="10"/>
  <c r="D925" i="10"/>
  <c r="D840" i="10"/>
  <c r="D889" i="10"/>
  <c r="D755" i="10"/>
  <c r="D786" i="10"/>
  <c r="D822" i="10"/>
  <c r="D828" i="10"/>
  <c r="D807" i="10"/>
  <c r="D823" i="10"/>
  <c r="D918" i="10"/>
  <c r="D104" i="10"/>
  <c r="D169" i="10"/>
  <c r="D166" i="10"/>
  <c r="D88" i="10"/>
  <c r="D43" i="10"/>
  <c r="D180" i="10"/>
  <c r="D116" i="10"/>
  <c r="D35" i="10"/>
  <c r="D158" i="10"/>
  <c r="D27" i="10"/>
  <c r="D66" i="10"/>
  <c r="D101" i="10"/>
  <c r="D177" i="10"/>
  <c r="D59" i="10"/>
  <c r="D178" i="10"/>
  <c r="D23" i="10"/>
  <c r="D113" i="10"/>
  <c r="D13" i="10"/>
  <c r="D161" i="10"/>
  <c r="D408" i="10"/>
  <c r="D360" i="10"/>
  <c r="D448" i="10"/>
  <c r="D475" i="10"/>
  <c r="D564" i="10"/>
  <c r="D578" i="10"/>
  <c r="D583" i="10"/>
  <c r="D372" i="10"/>
  <c r="D368" i="10"/>
  <c r="D433" i="10"/>
  <c r="D575" i="10"/>
  <c r="D595" i="10"/>
  <c r="D586" i="10"/>
  <c r="D645" i="10"/>
  <c r="D412" i="10"/>
  <c r="D436" i="10"/>
  <c r="D547" i="10"/>
  <c r="D454" i="10"/>
  <c r="D572" i="10"/>
  <c r="D641" i="10"/>
  <c r="D656" i="10"/>
  <c r="D414" i="10"/>
  <c r="D430" i="10"/>
  <c r="D505" i="10"/>
  <c r="D546" i="10"/>
  <c r="D632" i="10"/>
  <c r="D459" i="10"/>
  <c r="D648" i="10"/>
  <c r="D364" i="10"/>
  <c r="D480" i="10"/>
  <c r="D530" i="10"/>
  <c r="D381" i="10"/>
  <c r="D639" i="10"/>
  <c r="D524" i="10"/>
  <c r="D533" i="10"/>
  <c r="D558" i="10"/>
  <c r="D637" i="10"/>
  <c r="D664" i="10"/>
  <c r="D365" i="10"/>
  <c r="D496" i="10"/>
  <c r="D467" i="10"/>
  <c r="D355" i="10"/>
  <c r="D341" i="10"/>
  <c r="D336" i="10"/>
  <c r="D347" i="10"/>
  <c r="D335" i="10"/>
  <c r="D330" i="10"/>
  <c r="D296" i="10"/>
  <c r="D309" i="10"/>
  <c r="D268" i="10"/>
  <c r="D305" i="10"/>
  <c r="D278" i="10"/>
  <c r="D306" i="10"/>
  <c r="D867" i="10"/>
  <c r="D966" i="10"/>
  <c r="D765" i="10"/>
  <c r="D997" i="10"/>
  <c r="D881" i="10"/>
  <c r="D693" i="10"/>
  <c r="D891" i="10"/>
  <c r="D968" i="10"/>
  <c r="D875" i="10"/>
  <c r="D698" i="10"/>
  <c r="D959" i="10"/>
  <c r="D953" i="10"/>
  <c r="D880" i="10"/>
  <c r="D771" i="10"/>
  <c r="D184" i="10"/>
  <c r="D167" i="10"/>
  <c r="D126" i="10"/>
  <c r="D10" i="10"/>
  <c r="D112" i="10"/>
  <c r="D81" i="10"/>
  <c r="D135" i="10"/>
  <c r="D34" i="10"/>
  <c r="D144" i="10"/>
  <c r="D99" i="10"/>
  <c r="D5" i="10"/>
  <c r="D115" i="10"/>
  <c r="D138" i="10"/>
  <c r="D406" i="10"/>
  <c r="D357" i="10"/>
  <c r="D523" i="10"/>
  <c r="D633" i="10"/>
  <c r="D549" i="10"/>
  <c r="D388" i="10"/>
  <c r="D362" i="10"/>
  <c r="D522" i="10"/>
  <c r="D515" i="10"/>
  <c r="D516" i="10"/>
  <c r="D385" i="10"/>
  <c r="D591" i="10"/>
  <c r="D532" i="10"/>
  <c r="D568" i="10"/>
  <c r="D651" i="10"/>
  <c r="D438" i="10"/>
  <c r="D592" i="10"/>
  <c r="D599" i="10"/>
  <c r="D594" i="10"/>
  <c r="D675" i="10"/>
  <c r="D489" i="10"/>
  <c r="D473" i="10"/>
  <c r="D413" i="10"/>
  <c r="D487" i="10"/>
  <c r="D502" i="10"/>
  <c r="D550" i="10"/>
  <c r="D658" i="10"/>
  <c r="D642" i="10"/>
  <c r="D566" i="10"/>
  <c r="D325" i="10"/>
  <c r="D339" i="10"/>
  <c r="D351" i="10"/>
  <c r="D283" i="10"/>
  <c r="D297" i="10"/>
  <c r="D276" i="10"/>
  <c r="D288" i="10"/>
  <c r="D282" i="10"/>
  <c r="D892" i="10"/>
  <c r="D920" i="10"/>
  <c r="D877" i="10"/>
  <c r="D825" i="10"/>
  <c r="D926" i="10"/>
  <c r="D977" i="10"/>
  <c r="D769" i="10"/>
  <c r="D803" i="10"/>
  <c r="D811" i="10"/>
  <c r="D759" i="10"/>
  <c r="D993" i="10"/>
  <c r="D979" i="10"/>
  <c r="D883" i="10"/>
  <c r="D944" i="10"/>
  <c r="D859" i="10"/>
  <c r="D988" i="10"/>
  <c r="D764" i="10"/>
  <c r="D716" i="10"/>
  <c r="D731" i="10"/>
  <c r="D768" i="10"/>
  <c r="D940" i="10"/>
  <c r="D938" i="10"/>
  <c r="D996" i="10"/>
  <c r="D917" i="10"/>
  <c r="D964" i="10"/>
  <c r="D794" i="10"/>
  <c r="D727" i="10"/>
  <c r="D748" i="10"/>
  <c r="D812" i="10"/>
  <c r="D900" i="10"/>
  <c r="D862" i="10"/>
  <c r="D787" i="10"/>
  <c r="D994" i="10"/>
  <c r="D773" i="10"/>
  <c r="D998" i="10"/>
  <c r="D753" i="10"/>
  <c r="D899" i="10"/>
  <c r="D798" i="10"/>
  <c r="D983" i="10"/>
  <c r="D61" i="10"/>
  <c r="D7" i="10"/>
  <c r="D122" i="10"/>
  <c r="D173" i="10"/>
  <c r="D181" i="10"/>
  <c r="D68" i="10"/>
  <c r="D96" i="10"/>
  <c r="D46" i="10"/>
  <c r="D67" i="10"/>
  <c r="D107" i="10"/>
  <c r="D74" i="10"/>
  <c r="D119" i="10"/>
  <c r="D90" i="10"/>
  <c r="D151" i="10"/>
  <c r="D28" i="10"/>
  <c r="D62" i="10"/>
  <c r="D72" i="10"/>
  <c r="D98" i="10"/>
  <c r="D76" i="10"/>
  <c r="D150" i="10"/>
  <c r="D142" i="10"/>
  <c r="D58" i="10"/>
  <c r="D164" i="10"/>
  <c r="D133" i="10"/>
  <c r="D79" i="10"/>
  <c r="D136" i="10"/>
  <c r="D11" i="10"/>
  <c r="D154" i="10"/>
  <c r="D56" i="10"/>
  <c r="D24" i="10"/>
  <c r="D25" i="10"/>
  <c r="D71" i="10"/>
  <c r="D15" i="10"/>
  <c r="D21" i="10"/>
  <c r="D108" i="10"/>
  <c r="D146" i="10"/>
  <c r="D87" i="10"/>
  <c r="D16" i="10"/>
  <c r="D377" i="10"/>
  <c r="D370" i="10"/>
  <c r="D371" i="10"/>
  <c r="D356" i="10"/>
  <c r="D442" i="10"/>
  <c r="D444" i="10"/>
  <c r="D615" i="10"/>
  <c r="D511" i="10"/>
  <c r="D604" i="10"/>
  <c r="D569" i="10"/>
  <c r="D631" i="10"/>
  <c r="D477" i="10"/>
  <c r="D573" i="10"/>
  <c r="D538" i="10"/>
  <c r="D366" i="10"/>
  <c r="D400" i="10"/>
  <c r="D418" i="10"/>
  <c r="D359" i="10"/>
  <c r="D432" i="10"/>
  <c r="D424" i="10"/>
  <c r="D601" i="10"/>
  <c r="D504" i="10"/>
  <c r="D514" i="10"/>
  <c r="D613" i="10"/>
  <c r="D636" i="10"/>
  <c r="D611" i="10"/>
  <c r="D618" i="10"/>
  <c r="D551" i="10"/>
  <c r="D395" i="10"/>
  <c r="D446" i="10"/>
  <c r="D527" i="10"/>
  <c r="D541" i="10"/>
  <c r="D528" i="10"/>
  <c r="D466" i="10"/>
  <c r="D509" i="10"/>
  <c r="D619" i="10"/>
  <c r="D644" i="10"/>
  <c r="D562" i="10"/>
  <c r="D512" i="10"/>
  <c r="D655" i="10"/>
  <c r="D661" i="10"/>
  <c r="D382" i="10"/>
  <c r="D407" i="10"/>
  <c r="D431" i="10"/>
  <c r="D554" i="10"/>
  <c r="D540" i="10"/>
  <c r="D520" i="10"/>
  <c r="D476" i="10"/>
  <c r="D481" i="10"/>
  <c r="D521" i="10"/>
  <c r="D643" i="10"/>
  <c r="D596" i="10"/>
  <c r="D563" i="10"/>
  <c r="D649" i="10"/>
  <c r="D665" i="10"/>
  <c r="D367" i="10"/>
  <c r="D423" i="10"/>
  <c r="D464" i="10"/>
  <c r="D488" i="10"/>
  <c r="D576" i="10"/>
  <c r="D483" i="10"/>
  <c r="D652" i="10"/>
  <c r="D397" i="10"/>
  <c r="D373" i="10"/>
  <c r="D420" i="10"/>
  <c r="D494" i="10"/>
  <c r="D557" i="10"/>
  <c r="D582" i="10"/>
  <c r="D453" i="10"/>
  <c r="D482" i="10"/>
  <c r="D495" i="10"/>
  <c r="D457" i="10"/>
  <c r="D612" i="10"/>
  <c r="D686" i="10"/>
  <c r="D676" i="10"/>
  <c r="D650" i="10"/>
  <c r="D409" i="10"/>
  <c r="D422" i="10"/>
  <c r="D597" i="10"/>
  <c r="D621" i="10"/>
  <c r="D606" i="10"/>
  <c r="D625" i="10"/>
  <c r="D680" i="10"/>
  <c r="D338" i="10"/>
  <c r="D318" i="10"/>
  <c r="D326" i="10"/>
  <c r="D332" i="10"/>
  <c r="D334" i="10"/>
  <c r="D346" i="10"/>
  <c r="D349" i="10"/>
  <c r="D337" i="10"/>
  <c r="D352" i="10"/>
  <c r="D316" i="10"/>
  <c r="D292" i="10"/>
  <c r="D301" i="10"/>
  <c r="D272" i="10"/>
  <c r="D277" i="10"/>
  <c r="D299" i="10"/>
  <c r="D269" i="10"/>
  <c r="D274" i="10"/>
  <c r="D281" i="10"/>
  <c r="D284" i="10"/>
  <c r="D290" i="10"/>
  <c r="D312" i="10"/>
  <c r="D266" i="10"/>
  <c r="D847" i="10"/>
  <c r="D951" i="10"/>
  <c r="D814" i="10"/>
  <c r="D923" i="10"/>
  <c r="D874" i="10"/>
  <c r="D792" i="10"/>
  <c r="D895" i="10"/>
  <c r="D821" i="10"/>
  <c r="D702" i="10"/>
  <c r="D742" i="10"/>
  <c r="D956" i="10"/>
  <c r="D746" i="10"/>
  <c r="D121" i="10"/>
  <c r="D75" i="10"/>
  <c r="D141" i="10"/>
  <c r="D143" i="10"/>
  <c r="D124" i="10"/>
  <c r="D95" i="10"/>
  <c r="D176" i="10"/>
  <c r="D168" i="10"/>
  <c r="D172" i="10"/>
  <c r="D83" i="10"/>
  <c r="D140" i="10"/>
  <c r="D376" i="10"/>
  <c r="D449" i="10"/>
  <c r="D544" i="10"/>
  <c r="D628" i="10"/>
  <c r="D384" i="10"/>
  <c r="D447" i="10"/>
  <c r="D553" i="10"/>
  <c r="D469" i="10"/>
  <c r="D437" i="10"/>
  <c r="D588" i="10"/>
  <c r="D617" i="10"/>
  <c r="D626" i="10"/>
  <c r="D392" i="10"/>
  <c r="D585" i="10"/>
  <c r="D501" i="10"/>
  <c r="D600" i="10"/>
  <c r="D678" i="10"/>
  <c r="D498" i="10"/>
  <c r="D669" i="10"/>
  <c r="D425" i="10"/>
  <c r="D555" i="10"/>
  <c r="D607" i="10"/>
  <c r="D683" i="10"/>
  <c r="D536" i="10"/>
  <c r="D673" i="10"/>
  <c r="D353" i="10"/>
  <c r="D313" i="10"/>
  <c r="D321" i="10"/>
  <c r="D350" i="10"/>
  <c r="D267" i="10"/>
  <c r="D273" i="10"/>
  <c r="D310" i="10"/>
  <c r="D254" i="10"/>
  <c r="D243" i="10"/>
  <c r="D228" i="10"/>
  <c r="D264" i="10"/>
  <c r="D244" i="10"/>
  <c r="D262" i="10"/>
  <c r="D249" i="10"/>
  <c r="D258" i="10"/>
  <c r="D241" i="10"/>
  <c r="D226" i="10"/>
  <c r="D257" i="10"/>
  <c r="D196" i="10"/>
  <c r="D198" i="10"/>
  <c r="D212" i="10"/>
  <c r="D219" i="10"/>
  <c r="D193" i="10"/>
  <c r="D188" i="10"/>
  <c r="D218" i="10"/>
  <c r="D205" i="10"/>
  <c r="D199" i="10"/>
  <c r="D245" i="10"/>
  <c r="D256" i="10"/>
  <c r="D223" i="10"/>
  <c r="D263" i="10"/>
  <c r="D229" i="10"/>
  <c r="D246" i="10"/>
  <c r="D252" i="10"/>
  <c r="D260" i="10"/>
  <c r="D222" i="10"/>
  <c r="D233" i="10"/>
  <c r="D237" i="10"/>
  <c r="D190" i="10"/>
  <c r="D215" i="10"/>
  <c r="D201" i="10"/>
  <c r="D209" i="10"/>
  <c r="D225" i="10"/>
  <c r="D251" i="10"/>
  <c r="D242" i="10"/>
  <c r="D247" i="10"/>
  <c r="D253" i="10"/>
  <c r="D235" i="10"/>
  <c r="D248" i="10"/>
  <c r="D240" i="10"/>
  <c r="D224" i="10"/>
  <c r="D239" i="10"/>
  <c r="D236" i="10"/>
  <c r="D214" i="10"/>
  <c r="D192" i="10"/>
  <c r="D203" i="10"/>
  <c r="D202" i="10"/>
  <c r="D217" i="10"/>
  <c r="D207" i="10"/>
  <c r="D220" i="10"/>
  <c r="D213" i="10"/>
  <c r="D187" i="10"/>
  <c r="D255" i="10"/>
  <c r="D230" i="10"/>
  <c r="D261" i="10"/>
  <c r="D227" i="10"/>
  <c r="D265" i="10"/>
  <c r="D259" i="10"/>
  <c r="D211" i="10"/>
  <c r="D191" i="10"/>
  <c r="D186" i="10"/>
  <c r="D204" i="10"/>
  <c r="D189" i="10"/>
  <c r="D208" i="10"/>
  <c r="D210" i="10"/>
  <c r="D216" i="10"/>
  <c r="D231" i="10"/>
  <c r="D232" i="10"/>
  <c r="D234" i="10"/>
  <c r="D238" i="10"/>
  <c r="D250" i="10"/>
  <c r="D197" i="10"/>
  <c r="D194" i="10"/>
  <c r="D200" i="10"/>
  <c r="D195" i="10"/>
  <c r="D221" i="10"/>
  <c r="D206" i="10"/>
  <c r="D237" i="3"/>
  <c r="D227" i="3"/>
  <c r="D238" i="3"/>
  <c r="D229" i="3"/>
  <c r="D256" i="3"/>
  <c r="D260" i="3"/>
  <c r="D250" i="3"/>
  <c r="D245" i="3"/>
  <c r="D246" i="3"/>
  <c r="D222" i="3"/>
  <c r="D234" i="3"/>
  <c r="D208" i="3"/>
  <c r="D192" i="3"/>
  <c r="D201" i="3"/>
  <c r="D216" i="3"/>
  <c r="D215" i="3"/>
  <c r="D191" i="3"/>
  <c r="D202" i="3"/>
  <c r="D186" i="3"/>
  <c r="D206" i="3"/>
  <c r="D219" i="3"/>
  <c r="D190" i="3"/>
  <c r="D205" i="3"/>
  <c r="D233" i="3"/>
  <c r="D244" i="3"/>
  <c r="D248" i="3"/>
  <c r="D263" i="3"/>
  <c r="D235" i="3"/>
  <c r="D236" i="3"/>
  <c r="D255" i="3"/>
  <c r="D253" i="3"/>
  <c r="D224" i="3"/>
  <c r="D254" i="3"/>
  <c r="D258" i="3"/>
  <c r="D195" i="3"/>
  <c r="D187" i="3"/>
  <c r="D199" i="3"/>
  <c r="D198" i="3"/>
  <c r="D220" i="3"/>
  <c r="D212" i="3"/>
  <c r="D264" i="3"/>
  <c r="D230" i="3"/>
  <c r="D261" i="3"/>
  <c r="D232" i="3"/>
  <c r="D242" i="3"/>
  <c r="D228" i="3"/>
  <c r="D243" i="3"/>
  <c r="D252" i="3"/>
  <c r="D223" i="3"/>
  <c r="D262" i="3"/>
  <c r="D249" i="3"/>
  <c r="D194" i="3"/>
  <c r="D210" i="3"/>
  <c r="D218" i="3"/>
  <c r="D213" i="3"/>
  <c r="D188" i="3"/>
  <c r="D203" i="3"/>
  <c r="D214" i="3"/>
  <c r="D204" i="3"/>
  <c r="D200" i="3"/>
  <c r="D196" i="3"/>
  <c r="D209" i="3"/>
  <c r="D240" i="3"/>
  <c r="D226" i="3"/>
  <c r="D265" i="3"/>
  <c r="D225" i="3"/>
  <c r="D257" i="3"/>
  <c r="D241" i="3"/>
  <c r="D239" i="3"/>
  <c r="D259" i="3"/>
  <c r="D231" i="3"/>
  <c r="D251" i="3"/>
  <c r="D247" i="3"/>
  <c r="D211" i="3"/>
  <c r="D221" i="3"/>
  <c r="D207" i="3"/>
  <c r="D193" i="3"/>
  <c r="D197" i="3"/>
  <c r="D217" i="3"/>
  <c r="D189" i="3"/>
  <c r="J141" i="8" l="1"/>
  <c r="K141" i="8"/>
  <c r="J84" i="8"/>
  <c r="K84" i="8"/>
  <c r="J173" i="8"/>
  <c r="K173" i="8"/>
  <c r="K169" i="8"/>
  <c r="J169" i="8"/>
  <c r="J177" i="8"/>
  <c r="K177" i="8"/>
  <c r="J96" i="8"/>
  <c r="K96" i="8"/>
  <c r="K125" i="8"/>
  <c r="J125" i="8"/>
  <c r="J144" i="8"/>
  <c r="K144" i="8"/>
  <c r="J142" i="8"/>
  <c r="K142" i="8"/>
  <c r="K76" i="8"/>
  <c r="J76" i="8"/>
  <c r="K122" i="8"/>
  <c r="J122" i="8"/>
  <c r="J17" i="8"/>
  <c r="K17" i="8"/>
  <c r="K88" i="8"/>
  <c r="J88" i="8"/>
  <c r="J147" i="8"/>
  <c r="K147" i="8"/>
  <c r="K109" i="8"/>
  <c r="J109" i="8"/>
  <c r="K22" i="8"/>
  <c r="J22" i="8"/>
  <c r="J16" i="8"/>
  <c r="K16" i="8"/>
  <c r="K72" i="8"/>
  <c r="J72" i="8"/>
  <c r="J26" i="8"/>
  <c r="K26" i="8"/>
  <c r="J25" i="8"/>
  <c r="K25" i="8"/>
  <c r="J57" i="8"/>
  <c r="K57" i="8"/>
  <c r="J155" i="8"/>
  <c r="K155" i="8"/>
  <c r="K12" i="8"/>
  <c r="J12" i="8"/>
  <c r="K137" i="8"/>
  <c r="J137" i="8"/>
  <c r="J80" i="8"/>
  <c r="K80" i="8"/>
  <c r="J134" i="8"/>
  <c r="K134" i="8"/>
  <c r="J165" i="8"/>
  <c r="K165" i="8"/>
  <c r="J59" i="8"/>
  <c r="K59" i="8"/>
  <c r="J143" i="8"/>
  <c r="K143" i="8"/>
  <c r="K151" i="8"/>
  <c r="J151" i="8"/>
  <c r="J77" i="8"/>
  <c r="K77" i="8"/>
  <c r="J99" i="8"/>
  <c r="K99" i="8"/>
  <c r="J73" i="8"/>
  <c r="K73" i="8"/>
  <c r="J63" i="8"/>
  <c r="K63" i="8"/>
  <c r="J29" i="8"/>
  <c r="K29" i="8"/>
  <c r="J152" i="8"/>
  <c r="K152" i="8"/>
  <c r="K91" i="8"/>
  <c r="J91" i="8"/>
  <c r="J120" i="8"/>
  <c r="K120" i="8"/>
  <c r="J75" i="8"/>
  <c r="K75" i="8"/>
  <c r="J108" i="8"/>
  <c r="K108" i="8"/>
  <c r="J68" i="8"/>
  <c r="K68" i="8"/>
  <c r="J47" i="8"/>
  <c r="K47" i="8"/>
  <c r="K97" i="8"/>
  <c r="J97" i="8"/>
  <c r="J69" i="8"/>
  <c r="K69" i="8"/>
  <c r="J182" i="8"/>
  <c r="K182" i="8"/>
  <c r="K174" i="8"/>
  <c r="J174" i="8"/>
  <c r="K123" i="8"/>
  <c r="J123" i="8"/>
  <c r="J8" i="8"/>
  <c r="K8" i="8"/>
  <c r="J62" i="8"/>
  <c r="K62" i="8"/>
  <c r="J139" i="8"/>
  <c r="K139" i="8"/>
  <c r="J116" i="8"/>
  <c r="K116" i="8"/>
  <c r="J6" i="8"/>
  <c r="K6" i="8"/>
  <c r="K100" i="8"/>
  <c r="J100" i="8"/>
  <c r="J145" i="8"/>
  <c r="K145" i="8"/>
  <c r="K35" i="8"/>
  <c r="J35" i="8"/>
  <c r="K136" i="8"/>
  <c r="J136" i="8"/>
  <c r="K82" i="8"/>
  <c r="J82" i="8"/>
  <c r="K113" i="8"/>
  <c r="J113" i="8"/>
  <c r="J11" i="8"/>
  <c r="K11" i="8"/>
  <c r="K127" i="8"/>
  <c r="J127" i="8"/>
  <c r="J168" i="8"/>
  <c r="K168" i="8"/>
  <c r="J185" i="8"/>
  <c r="K185" i="8"/>
  <c r="K162" i="8"/>
  <c r="J162" i="8"/>
  <c r="J14" i="8"/>
  <c r="K14" i="8"/>
  <c r="J114" i="8"/>
  <c r="K114" i="8"/>
  <c r="J24" i="8"/>
  <c r="K24" i="8"/>
  <c r="J179" i="8"/>
  <c r="K179" i="8"/>
  <c r="J60" i="8"/>
  <c r="K60" i="8"/>
  <c r="J178" i="8"/>
  <c r="K178" i="8"/>
  <c r="J102" i="8"/>
  <c r="K102" i="8"/>
  <c r="J67" i="8"/>
  <c r="K67" i="8"/>
  <c r="K28" i="8"/>
  <c r="J28" i="8"/>
  <c r="J159" i="8"/>
  <c r="K159" i="8"/>
  <c r="J36" i="8"/>
  <c r="K36" i="8"/>
  <c r="J117" i="8"/>
  <c r="K117" i="8"/>
  <c r="J181" i="8"/>
  <c r="K181" i="8"/>
  <c r="J44" i="8"/>
  <c r="K44" i="8"/>
  <c r="J89" i="8"/>
  <c r="K89" i="8"/>
  <c r="J167" i="8"/>
  <c r="K167" i="8"/>
  <c r="K170" i="8"/>
  <c r="J170" i="8"/>
  <c r="K105" i="8"/>
  <c r="J105" i="8"/>
  <c r="K149" i="8"/>
  <c r="J149" i="8"/>
  <c r="K166" i="8"/>
  <c r="J166" i="8"/>
  <c r="K106" i="8"/>
  <c r="J106" i="8"/>
  <c r="J56" i="8"/>
  <c r="K56" i="8"/>
  <c r="K48" i="8"/>
  <c r="J48" i="8"/>
  <c r="K131" i="8"/>
  <c r="J131" i="8"/>
  <c r="K130" i="8"/>
  <c r="J130" i="8"/>
  <c r="J98" i="8"/>
  <c r="K98" i="8"/>
  <c r="J86" i="8"/>
  <c r="K86" i="8"/>
  <c r="J148" i="8"/>
  <c r="K148" i="8"/>
  <c r="J43" i="8"/>
  <c r="K43" i="8"/>
  <c r="J93" i="8"/>
  <c r="K93" i="8"/>
  <c r="K70" i="8"/>
  <c r="J70" i="8"/>
  <c r="J74" i="8"/>
  <c r="K74" i="8"/>
  <c r="K39" i="8"/>
  <c r="J39" i="8"/>
  <c r="J110" i="8"/>
  <c r="K110" i="8"/>
  <c r="K111" i="8"/>
  <c r="J111" i="8"/>
  <c r="K126" i="8"/>
  <c r="J126" i="8"/>
  <c r="K94" i="8"/>
  <c r="J94" i="8"/>
  <c r="J81" i="8"/>
  <c r="K81" i="8"/>
  <c r="J64" i="8"/>
  <c r="K64" i="8"/>
  <c r="K154" i="8"/>
  <c r="J154" i="8"/>
  <c r="K10" i="8"/>
  <c r="J10" i="8"/>
  <c r="J13" i="8"/>
  <c r="K13" i="8"/>
  <c r="J153" i="8"/>
  <c r="K153" i="8"/>
  <c r="K103" i="8"/>
  <c r="J103" i="8"/>
  <c r="K37" i="8"/>
  <c r="J37" i="8"/>
  <c r="J27" i="8"/>
  <c r="K27" i="8"/>
  <c r="J92" i="8"/>
  <c r="K92" i="8"/>
  <c r="J171" i="8"/>
  <c r="K171" i="8"/>
  <c r="J112" i="8"/>
  <c r="K112" i="8"/>
  <c r="J4" i="8"/>
  <c r="K4" i="8"/>
  <c r="K158" i="8"/>
  <c r="J158" i="8"/>
  <c r="K164" i="8"/>
  <c r="J164" i="8"/>
  <c r="K180" i="8"/>
  <c r="J180" i="8"/>
  <c r="J49" i="8"/>
  <c r="K49" i="8"/>
  <c r="J52" i="8"/>
  <c r="K52" i="8"/>
  <c r="K121" i="8"/>
  <c r="J121" i="8"/>
  <c r="J184" i="8"/>
  <c r="K184" i="8"/>
  <c r="J119" i="8"/>
  <c r="K119" i="8"/>
  <c r="J61" i="8"/>
  <c r="K61" i="8"/>
  <c r="J50" i="8"/>
  <c r="K50" i="8"/>
  <c r="K66" i="8"/>
  <c r="J66" i="8"/>
  <c r="K140" i="8"/>
  <c r="J140" i="8"/>
  <c r="K115" i="8"/>
  <c r="J115" i="8"/>
  <c r="K129" i="8"/>
  <c r="J129" i="8"/>
  <c r="J7" i="8"/>
  <c r="K7" i="8"/>
  <c r="K38" i="8"/>
  <c r="J38" i="8"/>
  <c r="K132" i="8"/>
  <c r="J132" i="8"/>
  <c r="J30" i="8"/>
  <c r="K30" i="8"/>
  <c r="J104" i="8"/>
  <c r="K104" i="8"/>
  <c r="K85" i="8"/>
  <c r="J85" i="8"/>
  <c r="J183" i="8"/>
  <c r="K183" i="8"/>
  <c r="K33" i="8"/>
  <c r="J33" i="8"/>
  <c r="J51" i="8"/>
  <c r="K51" i="8"/>
  <c r="J87" i="8"/>
  <c r="K87" i="8"/>
  <c r="J90" i="8"/>
  <c r="K90" i="8"/>
  <c r="J9" i="8"/>
  <c r="K9" i="8"/>
  <c r="J186" i="8"/>
  <c r="K186" i="8"/>
  <c r="J23" i="8"/>
  <c r="K23" i="8"/>
  <c r="K124" i="8"/>
  <c r="J124" i="8"/>
  <c r="J161" i="8"/>
  <c r="K161" i="8"/>
  <c r="J172" i="8"/>
  <c r="K172" i="8"/>
  <c r="J78" i="8"/>
  <c r="K78" i="8"/>
  <c r="K15" i="8"/>
  <c r="J15" i="8"/>
  <c r="J46" i="8"/>
  <c r="K46" i="8"/>
  <c r="K19" i="8"/>
  <c r="J19" i="8"/>
  <c r="J45" i="8"/>
  <c r="K45" i="8"/>
  <c r="J163" i="8"/>
  <c r="K163" i="8"/>
  <c r="J101" i="8"/>
  <c r="K101" i="8"/>
  <c r="K54" i="8"/>
  <c r="J54" i="8"/>
  <c r="J20" i="8"/>
  <c r="K20" i="8"/>
  <c r="J156" i="8"/>
  <c r="K156" i="8"/>
  <c r="K133" i="8"/>
  <c r="J133" i="8"/>
  <c r="J31" i="8"/>
  <c r="K31" i="8"/>
  <c r="J71" i="8"/>
  <c r="K71" i="8"/>
  <c r="J34" i="8"/>
  <c r="K34" i="8"/>
  <c r="K146" i="8"/>
  <c r="J146" i="8"/>
  <c r="K176" i="8"/>
  <c r="J176" i="8"/>
  <c r="J118" i="8"/>
  <c r="K118" i="8"/>
  <c r="J55" i="8"/>
  <c r="K55" i="8"/>
  <c r="K79" i="8"/>
  <c r="J79" i="8"/>
  <c r="J18" i="8"/>
  <c r="K18" i="8"/>
  <c r="J150" i="8"/>
  <c r="K150" i="8"/>
  <c r="J175" i="8"/>
  <c r="K175" i="8"/>
  <c r="J5" i="8"/>
  <c r="K5" i="8"/>
  <c r="J42" i="8"/>
  <c r="K42" i="8"/>
  <c r="K32" i="8"/>
  <c r="J32" i="8"/>
  <c r="J40" i="8"/>
  <c r="K40" i="8"/>
  <c r="J107" i="8"/>
  <c r="K107" i="8"/>
  <c r="K95" i="8"/>
  <c r="J95" i="8"/>
  <c r="K128" i="8"/>
  <c r="J128" i="8"/>
  <c r="J83" i="8"/>
  <c r="K83" i="8"/>
  <c r="K58" i="8"/>
  <c r="J58" i="8"/>
  <c r="K65" i="8"/>
  <c r="J65" i="8"/>
  <c r="J160" i="8"/>
  <c r="K160" i="8"/>
  <c r="J135" i="8"/>
  <c r="K135" i="8"/>
  <c r="K53" i="8"/>
  <c r="J53" i="8"/>
  <c r="J157" i="8"/>
  <c r="K157" i="8"/>
  <c r="J41" i="8"/>
  <c r="K41" i="8"/>
  <c r="K138" i="8"/>
  <c r="J138" i="8"/>
  <c r="J21" i="8"/>
  <c r="K21" i="8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71" i="8" l="1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5" i="4"/>
  <c r="U195" i="4"/>
  <c r="U199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1" i="4" l="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192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187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0" i="4" l="1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O252" i="4" s="1"/>
  <c r="AU252" i="4" s="1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222" i="4" l="1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Q233" i="4" s="1"/>
  <c r="AW233" i="4" s="1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265" i="4" l="1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<sst xmlns="http://schemas.openxmlformats.org/spreadsheetml/2006/main" count="1562" uniqueCount="510">
  <si>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</si>
  <si>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</si>
  <si>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</si>
  <si>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</si>
  <si>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</si>
  <si>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</si>
  <si>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</si>
  <si>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</si>
  <si>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</si>
  <si>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</si>
  <si>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</si>
  <si>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</si>
  <si>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</si>
  <si>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</si>
  <si>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</si>
  <si>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</si>
  <si>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</si>
  <si>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</si>
  <si>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</si>
  <si>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</si>
  <si>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</si>
  <si>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</si>
  <si>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</si>
  <si>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</si>
  <si>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</si>
  <si>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</si>
  <si>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</si>
  <si>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</si>
  <si>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</si>
  <si>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</si>
  <si>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</si>
  <si>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</si>
  <si>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</si>
  <si>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</si>
  <si>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</si>
  <si>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</si>
  <si>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</si>
  <si>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</si>
  <si>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</si>
  <si>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</si>
  <si>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</si>
  <si>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</si>
  <si>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</si>
  <si>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</si>
  <si>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</si>
  <si>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</si>
  <si>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</si>
  <si>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</si>
  <si>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</si>
  <si>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</si>
  <si>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</si>
  <si>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</si>
  <si>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</si>
  <si>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</si>
  <si>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</si>
  <si>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</si>
  <si>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</si>
  <si>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</si>
  <si>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</si>
  <si>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</si>
  <si>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</si>
  <si>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</si>
  <si>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</si>
  <si>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</si>
  <si>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</si>
  <si>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</si>
  <si>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</si>
  <si>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</si>
  <si>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</si>
  <si>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</si>
  <si>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</si>
  <si>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</si>
  <si>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</si>
  <si>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</si>
  <si>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</si>
  <si>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</si>
  <si>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</si>
  <si>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</si>
  <si>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</si>
  <si>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</si>
  <si>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</si>
  <si>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</si>
  <si>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</si>
  <si>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</si>
  <si>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</si>
  <si>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</si>
  <si>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</si>
  <si>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</si>
  <si>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</si>
  <si>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</si>
  <si>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</si>
  <si>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</si>
  <si>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</si>
  <si>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</si>
  <si>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</si>
  <si>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</si>
  <si>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</si>
  <si>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</si>
  <si>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</si>
  <si>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</si>
  <si>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</si>
  <si>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</si>
  <si>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</si>
  <si>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</si>
  <si>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</si>
  <si>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</si>
  <si>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</si>
  <si>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</si>
  <si>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</si>
  <si>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</si>
  <si>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</si>
  <si>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</si>
  <si>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</si>
  <si>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</si>
  <si>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</si>
  <si>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</si>
  <si>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</si>
  <si>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</si>
  <si>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</si>
  <si>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</si>
  <si>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</si>
  <si>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</si>
  <si>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</si>
  <si>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</si>
  <si>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</si>
  <si>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</si>
  <si>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</si>
  <si>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</si>
  <si>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</si>
  <si>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</si>
  <si>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</si>
  <si>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</si>
  <si>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</si>
  <si>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</si>
  <si>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</si>
  <si>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</si>
  <si>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</si>
  <si>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</si>
  <si>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</si>
  <si>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</si>
  <si>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</si>
  <si>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</si>
  <si>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</si>
  <si>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</si>
  <si>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</si>
  <si>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</si>
  <si>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</si>
  <si>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</si>
  <si>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</si>
  <si>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</si>
  <si>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</si>
  <si>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</si>
  <si>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</si>
  <si>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</si>
  <si>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</si>
  <si>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</si>
  <si>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</si>
  <si>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</si>
  <si>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</si>
  <si>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</si>
  <si>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</si>
  <si>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</si>
  <si>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</si>
  <si>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</si>
  <si>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</si>
  <si>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</si>
  <si>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</si>
  <si>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</si>
  <si>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</si>
  <si>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</si>
  <si>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</si>
  <si>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</si>
  <si>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</si>
  <si>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</si>
  <si>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</si>
  <si>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</si>
  <si>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</si>
  <si>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</si>
  <si>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</si>
  <si>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</si>
  <si>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</si>
  <si>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</si>
  <si>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</si>
  <si>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</si>
  <si>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</si>
  <si>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</si>
  <si>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</si>
  <si>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</si>
  <si>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</si>
  <si>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</si>
  <si>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</si>
  <si>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</si>
  <si>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</si>
  <si>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</si>
  <si>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</si>
  <si>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</si>
  <si>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</si>
  <si>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</si>
  <si>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</si>
  <si>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</si>
  <si>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</si>
  <si>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</si>
  <si>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</si>
  <si>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</si>
  <si>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</si>
  <si>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</si>
  <si>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</si>
  <si>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</si>
  <si>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</si>
  <si>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</si>
  <si>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</si>
  <si>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</si>
  <si>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</si>
  <si>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</si>
  <si>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</si>
  <si>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</si>
  <si>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</si>
  <si>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</si>
  <si>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</si>
  <si>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</si>
  <si>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</si>
  <si>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</si>
  <si>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</si>
  <si>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</si>
  <si>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</si>
  <si>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</si>
  <si>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</si>
  <si>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</si>
  <si>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</si>
  <si>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</si>
  <si>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</si>
  <si>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</si>
  <si>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</si>
  <si>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</si>
  <si>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</si>
  <si>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</si>
  <si>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</si>
  <si>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</si>
  <si>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</si>
  <si>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</si>
  <si>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</si>
  <si>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</si>
  <si>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</si>
  <si>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</si>
  <si>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</si>
  <si>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</si>
  <si>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</si>
  <si>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</si>
  <si>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</si>
  <si>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</si>
  <si>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</si>
  <si>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</si>
  <si>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</si>
  <si>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</si>
  <si>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</si>
  <si>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</si>
  <si>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</si>
  <si>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</si>
  <si>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</si>
  <si>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</si>
  <si>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</si>
  <si>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</si>
  <si>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</si>
  <si>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</si>
  <si>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</si>
  <si>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</si>
  <si>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</si>
  <si>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</si>
  <si>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</si>
  <si>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</si>
  <si>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</si>
  <si>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</si>
  <si>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</si>
  <si>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</si>
  <si>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</si>
  <si>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</si>
  <si>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</si>
  <si>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</si>
  <si>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</si>
  <si>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</si>
  <si>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</si>
  <si>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</si>
  <si>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</si>
  <si>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</si>
  <si>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</si>
  <si>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</si>
  <si>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</si>
  <si>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</si>
  <si>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</si>
  <si>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</si>
  <si>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</si>
  <si>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</si>
  <si>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</si>
  <si>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</si>
  <si>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</si>
  <si>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</si>
  <si>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</si>
  <si>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</si>
  <si>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</si>
  <si>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</si>
  <si>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</si>
  <si>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</si>
  <si>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</si>
  <si>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</si>
  <si>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</si>
  <si>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</si>
  <si>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</si>
  <si>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</si>
  <si>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</si>
  <si>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</si>
  <si>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</si>
  <si>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</si>
  <si>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</si>
  <si>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</si>
  <si>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</si>
  <si>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</si>
  <si>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</si>
  <si>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</si>
  <si>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</si>
  <si>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</si>
  <si>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</si>
  <si>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</si>
  <si>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</si>
  <si>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</si>
  <si>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</si>
  <si>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</si>
  <si>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</si>
  <si>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</si>
  <si>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</si>
  <si>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</si>
  <si>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</si>
  <si>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</si>
  <si>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</si>
  <si>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</si>
  <si>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</si>
  <si>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</si>
  <si>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</si>
  <si>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</si>
  <si>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</si>
  <si>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</si>
  <si>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</si>
  <si>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</si>
  <si>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</si>
  <si>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</si>
  <si>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</si>
  <si>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</si>
  <si>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</si>
  <si>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</si>
  <si>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</si>
  <si>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</si>
  <si>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</si>
  <si>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</si>
  <si>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</si>
  <si>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</si>
  <si>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</si>
  <si>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</si>
  <si>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</si>
  <si>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</si>
  <si>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</si>
  <si>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</si>
  <si>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</si>
  <si>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</si>
  <si>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</si>
  <si>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</si>
  <si>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</si>
  <si>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</si>
  <si>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</si>
  <si>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</si>
  <si>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</si>
  <si>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</si>
  <si>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</si>
  <si>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</si>
  <si>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</si>
  <si>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</si>
  <si>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</si>
  <si>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</si>
  <si>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</si>
  <si>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</si>
  <si>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</si>
  <si>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</si>
  <si>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</si>
  <si>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</si>
  <si>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</si>
  <si>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</si>
  <si>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</si>
  <si>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</si>
  <si>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</si>
  <si>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</si>
  <si>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</si>
  <si>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</si>
  <si>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</si>
  <si>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</si>
  <si>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</si>
  <si>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</si>
  <si>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</si>
  <si>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</si>
  <si>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</si>
  <si>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</si>
  <si>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</si>
  <si>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</si>
  <si>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</si>
  <si>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</si>
  <si>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</si>
  <si>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</si>
  <si>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</si>
  <si>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</si>
  <si>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</si>
  <si>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</si>
  <si>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</si>
  <si>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</si>
  <si>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</si>
  <si>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</si>
  <si>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</si>
  <si>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</si>
  <si>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</si>
  <si>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</si>
  <si>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</si>
  <si>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</si>
  <si>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</si>
  <si>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</si>
  <si>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</si>
  <si>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</si>
  <si>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</si>
  <si>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</si>
  <si>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</si>
  <si>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</si>
  <si>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</si>
  <si>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</si>
  <si>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</si>
  <si>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</si>
  <si>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</si>
  <si>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</si>
  <si>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</si>
  <si>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</si>
  <si>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</si>
  <si>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</si>
  <si>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</si>
  <si>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</si>
  <si>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</si>
  <si>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</si>
  <si>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</si>
  <si>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</si>
  <si>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</si>
  <si>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</si>
  <si>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</si>
  <si>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</si>
  <si>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</si>
  <si>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</si>
  <si>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</si>
  <si>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</si>
  <si>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</si>
  <si>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</si>
  <si>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</si>
  <si>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</si>
  <si>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</si>
  <si>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</si>
  <si>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</si>
  <si>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</si>
  <si>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</si>
  <si>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</si>
  <si>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</si>
  <si>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</si>
  <si>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</si>
  <si>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</si>
  <si>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</si>
  <si>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</si>
  <si>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</si>
  <si>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</si>
  <si>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</si>
  <si>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</si>
  <si>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</si>
  <si>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</si>
  <si>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</si>
  <si>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</si>
  <si>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</si>
  <si>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</si>
  <si>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</si>
  <si>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</si>
  <si>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</si>
  <si>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</si>
  <si>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</si>
  <si>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</si>
  <si>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</si>
  <si>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</si>
  <si>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</si>
  <si>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</si>
  <si>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</si>
  <si>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</si>
  <si>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</si>
  <si>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</si>
  <si>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</si>
  <si>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</si>
  <si>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</si>
  <si>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</si>
  <si>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</si>
  <si>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</si>
  <si>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</si>
  <si>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</si>
  <si>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</si>
  <si>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</si>
  <si>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Aldershot</t>
  </si>
  <si>
    <t>Maidenhead</t>
  </si>
  <si>
    <t>Notts County</t>
  </si>
  <si>
    <t>Eastleigh</t>
  </si>
  <si>
    <t>Halifax</t>
  </si>
  <si>
    <t>Woking</t>
  </si>
  <si>
    <t>Torquay</t>
  </si>
  <si>
    <t>Sutton</t>
  </si>
  <si>
    <t>29/05/2021</t>
  </si>
  <si>
    <t>30/05/2021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</si>
</sst>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1.0780330479906346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1.0778691617951217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1.0781763507516477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1.0765255566793932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1.0833969648935085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1.0790624591959426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1.1033522373264864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1.0913291108677954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1.0781763507516477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1.0826135193164919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1.081007526581852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1.0532159430726011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1.0512018249471584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1.0533067630678474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1.06243870990235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1.0600632093526758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1.0485981343437822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1.0509354515449301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1.0548939488018336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1.0512018249471584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1.0497253316960662</v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1.0528439056363315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4.9060335669370501</v>
      </c>
      <c r="I186" s="6">
        <f>IF('Log_working_3-way'!$D186="","",'True_Odds_Calculator_3-way'!O187/'True_Odds_Calculator_3-way'!B187-1)</f>
        <v>5.7175199722516163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5.2968414014152421E-2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1.0596363409320486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2.7452220709394481</v>
      </c>
      <c r="I187" s="6">
        <f>IF('Log_working_3-way'!$D187="","",'True_Odds_Calculator_3-way'!O188/'True_Odds_Calculator_3-way'!B188-1)</f>
        <v>4.4232669292502402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5.5325557435703665E-2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1.052011770242222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24.766715018786758</v>
      </c>
      <c r="I188" s="6">
        <f>IF('Log_working_3-way'!$D188="","",'True_Odds_Calculator_3-way'!O189/'True_Odds_Calculator_3-way'!B189-1)</f>
        <v>5.8272192170759132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5.2782090822705019E-2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1.0489205080648802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22.564628933825706</v>
      </c>
      <c r="I189" s="6">
        <f>IF('Log_working_3-way'!$D189="","",'True_Odds_Calculator_3-way'!O190/'True_Odds_Calculator_3-way'!B190-1)</f>
        <v>5.6278748655014379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5.0382021595471116E-2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1.0482100288617024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7.962098245084638</v>
      </c>
      <c r="I190" s="6">
        <f>IF('Log_working_3-way'!$D190="","",'True_Odds_Calculator_3-way'!O191/'True_Odds_Calculator_3-way'!B191-1)</f>
        <v>5.3267612996507001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4.9917318224438789E-2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1.0464770627639615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13.657634520832866</v>
      </c>
      <c r="I191" s="6">
        <f>IF('Log_working_3-way'!$D191="","",'True_Odds_Calculator_3-way'!O192/'True_Odds_Calculator_3-way'!B192-1)</f>
        <v>5.5315690682626366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4.9193884453187398E-2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1.1245408221174913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66.201197505401566</v>
      </c>
      <c r="I192" s="6">
        <f>IF('Log_working_3-way'!$D192="","",'True_Odds_Calculator_3-way'!O193/'True_Odds_Calculator_3-way'!B193-1)</f>
        <v>1.1480933748053523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6.8707785607296401E-2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1.0476786005125787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20.199134241258658</v>
      </c>
      <c r="I193" s="6">
        <f>IF('Log_working_3-way'!$D193="","",'True_Odds_Calculator_3-way'!O194/'True_Odds_Calculator_3-way'!B194-1)</f>
        <v>4.9548368083695564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4.95669656665636E-2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1.0469983163154866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10.17252083486763</v>
      </c>
      <c r="I194" s="6">
        <f>IF('Log_working_3-way'!$D194="","",'True_Odds_Calculator_3-way'!O195/'True_Odds_Calculator_3-way'!B195-1)</f>
        <v>6.269419557279643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4.9743330105930239E-2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1.0537508245392184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27.343669027115034</v>
      </c>
      <c r="I195" s="6">
        <f>IF('Log_working_3-way'!$D195="","",'True_Odds_Calculator_3-way'!O196/'True_Odds_Calculator_3-way'!B196-1)</f>
        <v>4.9325070753065967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5.3517496172053924E-2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1.0659418763411412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1.1546798039584272</v>
      </c>
      <c r="I196" s="6">
        <f>IF('Log_working_3-way'!$D196="","",'True_Odds_Calculator_3-way'!O197/'True_Odds_Calculator_3-way'!B197-1)</f>
        <v>3.7828832053841781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5.5820772561401277E-2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1.0322063304945366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19.731930422558264</v>
      </c>
      <c r="I197" s="6">
        <f>IF('Log_working_3-way'!$D197="","",'True_Odds_Calculator_3-way'!O198/'True_Odds_Calculator_3-way'!B198-1)</f>
        <v>8.5651768699307631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3.3838628178250785E-2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1.0313414964112868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9.1976289833576566</v>
      </c>
      <c r="I198" s="6">
        <f>IF('Log_working_3-way'!$D198="","",'True_Odds_Calculator_3-way'!O199/'True_Odds_Calculator_3-way'!B199-1)</f>
        <v>8.0470113428278633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3.371152868045435E-2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1.0307363866316812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14.24225712334291</v>
      </c>
      <c r="I199" s="6">
        <f>IF('Log_working_3-way'!$D199="","",'True_Odds_Calculator_3-way'!O200/'True_Odds_Calculator_3-way'!B200-1)</f>
        <v>8.3355223212913074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3.311730205937824E-2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1.0306118854117374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8.6937382103183936</v>
      </c>
      <c r="I200" s="6">
        <f>IF('Log_working_3-way'!$D200="","",'True_Odds_Calculator_3-way'!O201/'True_Odds_Calculator_3-way'!B201-1)</f>
        <v>10.047958394922773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3.3081412828248169E-2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1.0658271398344883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46.787615348965666</v>
      </c>
      <c r="I201" s="6">
        <f>IF('Log_working_3-way'!$D201="","",'True_Odds_Calculator_3-way'!O202/'True_Odds_Calculator_3-way'!B202-1)</f>
        <v>3.6502544284633993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5.255891830924786E-2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1.0321619615980113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19.540953981160595</v>
      </c>
      <c r="I202" s="6">
        <f>IF('Log_working_3-way'!$D202="","",'True_Odds_Calculator_3-way'!O203/'True_Odds_Calculator_3-way'!B203-1)</f>
        <v>8.3288548090242589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3.3855690899787572E-2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1.0357255356467421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3.6650773887029233</v>
      </c>
      <c r="I203" s="6">
        <f>IF('Log_working_3-way'!$D203="","",'True_Odds_Calculator_3-way'!O204/'True_Odds_Calculator_3-way'!B204-1)</f>
        <v>5.6882800996968337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3.5424302362365712E-2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1.0387254799005936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2.0431516701717767</v>
      </c>
      <c r="I204" s="6">
        <f>IF('Log_working_3-way'!$D204="","",'True_Odds_Calculator_3-way'!O205/'True_Odds_Calculator_3-way'!B205-1)</f>
        <v>5.895998897185204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3.6715548903810014E-2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1.0348193432971158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23.87750963925496</v>
      </c>
      <c r="I205" s="6">
        <f>IF('Log_working_3-way'!$D205="","",'True_Odds_Calculator_3-way'!O206/'True_Odds_Calculator_3-way'!B206-1)</f>
        <v>6.1292479293909921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3.5763600043008603E-2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1.0430570403893156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37.548218190218805</v>
      </c>
      <c r="I206" s="6">
        <f>IF('Log_working_3-way'!$D206="","",'True_Odds_Calculator_3-way'!O207/'True_Odds_Calculator_3-way'!B207-1)</f>
        <v>4.0161470721034931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3.9157837748666546E-2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1.0316593079756764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8.9359379051524268</v>
      </c>
      <c r="I207" s="6">
        <f>IF('Log_working_3-way'!$D207="","",'True_Odds_Calculator_3-way'!O208/'True_Odds_Calculator_3-way'!B208-1)</f>
        <v>7.4162506368649588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3.3908113091287717E-2</v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4.01</v>
      </c>
      <c r="B186" s="4">
        <f>IF('True_Odds_Calculator_3-way'!B187="","",'True_Odds_Calculator_3-way'!B187)</f>
        <v>3.76</v>
      </c>
      <c r="C186" s="4">
        <f>IF('True_Odds_Calculator_3-way'!C187="","",'True_Odds_Calculator_3-way'!C187)</f>
        <v>1.86</v>
      </c>
      <c r="D186" s="9">
        <f t="shared" si="39"/>
        <v>0.2338202798695935</v>
      </c>
      <c r="E186" s="9">
        <f t="shared" si="40"/>
        <v>0.24971093203043943</v>
      </c>
      <c r="F186" s="9">
        <f t="shared" si="41"/>
        <v>0.51646878809996699</v>
      </c>
      <c r="G186" s="9">
        <f t="shared" si="42"/>
        <v>1.0886342179573665</v>
      </c>
      <c r="H186" s="9">
        <f t="shared" si="43"/>
        <v>4.276788996051673</v>
      </c>
      <c r="I186" s="9">
        <f t="shared" si="44"/>
        <v>4.0046304415623313</v>
      </c>
      <c r="J186" s="9">
        <f t="shared" si="45"/>
        <v>1.9362254274433355</v>
      </c>
      <c r="K186" s="11">
        <f t="shared" si="46"/>
        <v>0.24937655860349128</v>
      </c>
      <c r="L186" s="11">
        <f t="shared" si="47"/>
        <v>0.26595744680851063</v>
      </c>
      <c r="M186" s="11">
        <f t="shared" si="48"/>
        <v>0.5376344086021505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-0.25475860794136829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0.23641137376188903</v>
      </c>
      <c r="Q186" s="11">
        <f>2*'OddsRatio_working_3-way'!K186*'OddsRatio_working_3-way'!L186*'OddsRatio_working_3-way'!M186</f>
        <v>7.1315648193631689E-2</v>
      </c>
      <c r="R186" s="11">
        <f t="shared" si="49"/>
        <v>0</v>
      </c>
      <c r="S186" s="11">
        <f t="shared" si="50"/>
        <v>-0.92798188713724716</v>
      </c>
      <c r="T186" s="11">
        <f t="shared" si="51"/>
        <v>-0.27993420426462962</v>
      </c>
      <c r="U186" s="11">
        <f>'OddsRatio_working_3-way'!S186-'OddsRatio_working_3-way'!R186^2/3</f>
        <v>-0.92798188713724716</v>
      </c>
      <c r="V186" s="11">
        <f>'OddsRatio_working_3-way'!S186*'OddsRatio_working_3-way'!R186/3-2*'OddsRatio_working_3-way'!R186^3/27-'OddsRatio_working_3-way'!T186</f>
        <v>0.27993420426462962</v>
      </c>
      <c r="W186" s="11">
        <f>'OddsRatio_working_3-way'!V186^2+4*'OddsRatio_working_3-way'!U186^3/27</f>
        <v>-4.0026760896145833E-2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0.17203918130284829</v>
      </c>
      <c r="Y186" s="11">
        <f>IF('OddsRatio_working_3-way'!W186&gt;=0,IF('OddsRatio_working_3-way'!V186+SQRT('OddsRatio_working_3-way'!W186)&gt;0,0,PI()),ACOS('OddsRatio_working_3-way'!V186/(2*'OddsRatio_working_3-way'!X186)))</f>
        <v>0.62051882720100726</v>
      </c>
      <c r="Z186" s="11">
        <f>'OddsRatio_working_3-way'!X186^(1/3)*COS('OddsRatio_working_3-way'!Y186/3)</f>
        <v>0.54431710897868324</v>
      </c>
      <c r="AA186" s="11">
        <f>'OddsRatio_working_3-way'!X186^(1/3)*COS(('OddsRatio_working_3-way'!Y186+2*PI())/3)</f>
        <v>-0.37107587066364961</v>
      </c>
      <c r="AB186" s="11">
        <f>'OddsRatio_working_3-way'!X186^(1/3)*COS(('OddsRatio_working_3-way'!Y186+4*PI())/3)</f>
        <v>-0.17324123831503369</v>
      </c>
      <c r="AC186" s="11">
        <f>'OddsRatio_working_3-way'!X186^(1/3)*SIN('OddsRatio_working_3-way'!Y186/3)</f>
        <v>0.11421987824150415</v>
      </c>
      <c r="AD186" s="11">
        <f>'OddsRatio_working_3-way'!X186^(1/3)*SIN(('OddsRatio_working_3-way'!Y186+2*PI())/3)</f>
        <v>0.41428250496929037</v>
      </c>
      <c r="AE186" s="11">
        <f>'OddsRatio_working_3-way'!X186^(1/3)*SIN(('OddsRatio_working_3-way'!Y186+4*PI())/3)</f>
        <v>-0.52850238321079446</v>
      </c>
      <c r="AF186" s="11">
        <f>-'OddsRatio_working_3-way'!U186/(3*'OddsRatio_working_3-way'!X186^(1/3))*COS(('OddsRatio_working_3-way'!Y186)/3)</f>
        <v>0.54431710897868324</v>
      </c>
      <c r="AG186" s="11">
        <f>-'OddsRatio_working_3-way'!U186/(3*'OddsRatio_working_3-way'!X186^(1/3))*COS(('OddsRatio_working_3-way'!Y186+2*PI())/3)</f>
        <v>-0.37107587066364961</v>
      </c>
      <c r="AH186" s="11">
        <f>-'OddsRatio_working_3-way'!U186/(3*'OddsRatio_working_3-way'!X186^(1/3))*COS(('OddsRatio_working_3-way'!Y186+4*PI())/3)</f>
        <v>-0.17324123831503369</v>
      </c>
      <c r="AI186" s="11">
        <f>'OddsRatio_working_3-way'!U186/(3*'OddsRatio_working_3-way'!X186^(1/3))*SIN(('OddsRatio_working_3-way'!Y186)/3)</f>
        <v>-0.11421987824150415</v>
      </c>
      <c r="AJ186" s="11">
        <f>'OddsRatio_working_3-way'!U186/(3*'OddsRatio_working_3-way'!X186^(1/3))*SIN(('OddsRatio_working_3-way'!Y186+2*PI())/3)</f>
        <v>-0.41428250496929037</v>
      </c>
      <c r="AK186" s="11">
        <f>'OddsRatio_working_3-way'!U186/(3*'OddsRatio_working_3-way'!X186^(1/3))*SIN(('OddsRatio_working_3-way'!Y186+4*PI())/3)</f>
        <v>0.52850238321079446</v>
      </c>
      <c r="AL186" s="11">
        <f>'OddsRatio_working_3-way'!Z186+'OddsRatio_working_3-way'!AF186</f>
        <v>1.0886342179573665</v>
      </c>
      <c r="AM186" s="11">
        <f>'OddsRatio_working_3-way'!AA186+'OddsRatio_working_3-way'!AG186</f>
        <v>-0.74215174132729922</v>
      </c>
      <c r="AN186" s="11">
        <f>'OddsRatio_working_3-way'!AB186+'OddsRatio_working_3-way'!AH186</f>
        <v>-0.34648247663006737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1.0886342179573665</v>
      </c>
      <c r="AS186" s="11">
        <f>IF(('OddsRatio_working_3-way'!X186=0),IF(Q186&gt;0,-Q186^(1/3),(-Q186)^(1/3)),'OddsRatio_working_3-way'!AM186-'OddsRatio_working_3-way'!R186/3)</f>
        <v>-0.74215174132729922</v>
      </c>
      <c r="AT186" s="11">
        <f>IF(('OddsRatio_working_3-way'!X186=0),IF(Q186&gt;0,-Q186^(1/3),(-Q186)^(1/3)),'OddsRatio_working_3-way'!AN186-'OddsRatio_working_3-way'!R186/3)</f>
        <v>-0.34648247663006737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5.03</v>
      </c>
      <c r="B187" s="4">
        <f>IF('True_Odds_Calculator_3-way'!B188="","",'True_Odds_Calculator_3-way'!B188)</f>
        <v>4.18</v>
      </c>
      <c r="C187" s="4">
        <f>IF('True_Odds_Calculator_3-way'!C188="","",'True_Odds_Calculator_3-way'!C188)</f>
        <v>1.62</v>
      </c>
      <c r="D187" s="9">
        <f t="shared" si="39"/>
        <v>0.18381773134169402</v>
      </c>
      <c r="E187" s="9">
        <f t="shared" si="40"/>
        <v>0.22204167901334085</v>
      </c>
      <c r="F187" s="9">
        <f t="shared" si="41"/>
        <v>0.59414058964496486</v>
      </c>
      <c r="G187" s="9">
        <f t="shared" si="42"/>
        <v>1.1017795511609645</v>
      </c>
      <c r="H187" s="9">
        <f t="shared" si="43"/>
        <v>5.4401715911786876</v>
      </c>
      <c r="I187" s="9">
        <f t="shared" si="44"/>
        <v>4.5036589726918672</v>
      </c>
      <c r="J187" s="9">
        <f t="shared" si="45"/>
        <v>1.6831033217197984</v>
      </c>
      <c r="K187" s="11">
        <f t="shared" si="46"/>
        <v>0.19880715705765406</v>
      </c>
      <c r="L187" s="11">
        <f t="shared" si="47"/>
        <v>0.23923444976076558</v>
      </c>
      <c r="M187" s="11">
        <f t="shared" si="48"/>
        <v>0.61728395061728392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-0.23327305350952932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0.22988068399808487</v>
      </c>
      <c r="Q187" s="11">
        <f>2*'OddsRatio_working_3-way'!K187*'OddsRatio_working_3-way'!L187*'OddsRatio_working_3-way'!M187</f>
        <v>5.8717926947148114E-2</v>
      </c>
      <c r="R187" s="11">
        <f t="shared" si="49"/>
        <v>0</v>
      </c>
      <c r="S187" s="11">
        <f t="shared" si="50"/>
        <v>-0.98545751658664738</v>
      </c>
      <c r="T187" s="11">
        <f t="shared" si="51"/>
        <v>-0.25171328648445657</v>
      </c>
      <c r="U187" s="11">
        <f>'OddsRatio_working_3-way'!S187-'OddsRatio_working_3-way'!R187^2/3</f>
        <v>-0.98545751658664738</v>
      </c>
      <c r="V187" s="11">
        <f>'OddsRatio_working_3-way'!S187*'OddsRatio_working_3-way'!R187/3-2*'OddsRatio_working_3-way'!R187^3/27-'OddsRatio_working_3-way'!T187</f>
        <v>0.25171328648445657</v>
      </c>
      <c r="W187" s="11">
        <f>'OddsRatio_working_3-way'!V187^2+4*'OddsRatio_working_3-way'!U187^3/27</f>
        <v>-7.8418780774812374E-2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0.18826733609924112</v>
      </c>
      <c r="Y187" s="11">
        <f>IF('OddsRatio_working_3-way'!W187&gt;=0,IF('OddsRatio_working_3-way'!V187+SQRT('OddsRatio_working_3-way'!W187)&gt;0,0,PI()),ACOS('OddsRatio_working_3-way'!V187/(2*'OddsRatio_working_3-way'!X187)))</f>
        <v>0.83860678834362212</v>
      </c>
      <c r="Z187" s="11">
        <f>'OddsRatio_working_3-way'!X187^(1/3)*COS('OddsRatio_working_3-way'!Y187/3)</f>
        <v>0.55088977558048224</v>
      </c>
      <c r="AA187" s="11">
        <f>'OddsRatio_working_3-way'!X187^(1/3)*COS(('OddsRatio_working_3-way'!Y187+2*PI())/3)</f>
        <v>-0.41239276297392652</v>
      </c>
      <c r="AB187" s="11">
        <f>'OddsRatio_working_3-way'!X187^(1/3)*COS(('OddsRatio_working_3-way'!Y187+4*PI())/3)</f>
        <v>-0.13849701260655586</v>
      </c>
      <c r="AC187" s="11">
        <f>'OddsRatio_working_3-way'!X187^(1/3)*SIN('OddsRatio_working_3-way'!Y187/3)</f>
        <v>0.15813378520449609</v>
      </c>
      <c r="AD187" s="11">
        <f>'OddsRatio_working_3-way'!X187^(1/3)*SIN(('OddsRatio_working_3-way'!Y187+2*PI())/3)</f>
        <v>0.39801764773555792</v>
      </c>
      <c r="AE187" s="11">
        <f>'OddsRatio_working_3-way'!X187^(1/3)*SIN(('OddsRatio_working_3-way'!Y187+4*PI())/3)</f>
        <v>-0.55615143294005398</v>
      </c>
      <c r="AF187" s="11">
        <f>-'OddsRatio_working_3-way'!U187/(3*'OddsRatio_working_3-way'!X187^(1/3))*COS(('OddsRatio_working_3-way'!Y187)/3)</f>
        <v>0.55088977558048224</v>
      </c>
      <c r="AG187" s="11">
        <f>-'OddsRatio_working_3-way'!U187/(3*'OddsRatio_working_3-way'!X187^(1/3))*COS(('OddsRatio_working_3-way'!Y187+2*PI())/3)</f>
        <v>-0.41239276297392652</v>
      </c>
      <c r="AH187" s="11">
        <f>-'OddsRatio_working_3-way'!U187/(3*'OddsRatio_working_3-way'!X187^(1/3))*COS(('OddsRatio_working_3-way'!Y187+4*PI())/3)</f>
        <v>-0.13849701260655586</v>
      </c>
      <c r="AI187" s="11">
        <f>'OddsRatio_working_3-way'!U187/(3*'OddsRatio_working_3-way'!X187^(1/3))*SIN(('OddsRatio_working_3-way'!Y187)/3)</f>
        <v>-0.15813378520449609</v>
      </c>
      <c r="AJ187" s="11">
        <f>'OddsRatio_working_3-way'!U187/(3*'OddsRatio_working_3-way'!X187^(1/3))*SIN(('OddsRatio_working_3-way'!Y187+2*PI())/3)</f>
        <v>-0.39801764773555792</v>
      </c>
      <c r="AK187" s="11">
        <f>'OddsRatio_working_3-way'!U187/(3*'OddsRatio_working_3-way'!X187^(1/3))*SIN(('OddsRatio_working_3-way'!Y187+4*PI())/3)</f>
        <v>0.55615143294005398</v>
      </c>
      <c r="AL187" s="11">
        <f>'OddsRatio_working_3-way'!Z187+'OddsRatio_working_3-way'!AF187</f>
        <v>1.1017795511609645</v>
      </c>
      <c r="AM187" s="11">
        <f>'OddsRatio_working_3-way'!AA187+'OddsRatio_working_3-way'!AG187</f>
        <v>-0.82478552594785304</v>
      </c>
      <c r="AN187" s="11">
        <f>'OddsRatio_working_3-way'!AB187+'OddsRatio_working_3-way'!AH187</f>
        <v>-0.27699402521311173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1.1017795511609645</v>
      </c>
      <c r="AS187" s="11">
        <f>IF(('OddsRatio_working_3-way'!X187=0),IF(Q187&gt;0,-Q187^(1/3),(-Q187)^(1/3)),'OddsRatio_working_3-way'!AM187-'OddsRatio_working_3-way'!R187/3)</f>
        <v>-0.82478552594785304</v>
      </c>
      <c r="AT187" s="11">
        <f>IF(('OddsRatio_working_3-way'!X187=0),IF(Q187&gt;0,-Q187^(1/3),(-Q187)^(1/3)),'OddsRatio_working_3-way'!AN187-'OddsRatio_working_3-way'!R187/3)</f>
        <v>-0.27699402521311173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1.92</v>
      </c>
      <c r="B188" s="4">
        <f>IF('True_Odds_Calculator_3-way'!B189="","",'True_Odds_Calculator_3-way'!B189)</f>
        <v>3.73</v>
      </c>
      <c r="C188" s="4">
        <f>IF('True_Odds_Calculator_3-way'!C189="","",'True_Odds_Calculator_3-way'!C189)</f>
        <v>3.79</v>
      </c>
      <c r="D188" s="9">
        <f t="shared" si="39"/>
        <v>0.49998670759937136</v>
      </c>
      <c r="E188" s="9">
        <f t="shared" si="40"/>
        <v>0.25204477095040639</v>
      </c>
      <c r="F188" s="9">
        <f t="shared" si="41"/>
        <v>0.247968521450222</v>
      </c>
      <c r="G188" s="9">
        <f t="shared" si="42"/>
        <v>1.0870143163217993</v>
      </c>
      <c r="H188" s="9">
        <f t="shared" si="43"/>
        <v>2.0000531710160554</v>
      </c>
      <c r="I188" s="9">
        <f t="shared" si="44"/>
        <v>3.9675490835585121</v>
      </c>
      <c r="J188" s="9">
        <f t="shared" si="45"/>
        <v>4.0327699425378203</v>
      </c>
      <c r="K188" s="11">
        <f t="shared" si="46"/>
        <v>0.52083333333333337</v>
      </c>
      <c r="L188" s="11">
        <f t="shared" si="47"/>
        <v>0.26809651474530832</v>
      </c>
      <c r="M188" s="11">
        <f t="shared" si="48"/>
        <v>0.26385224274406333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-0.25816978149072967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0.23726659451404269</v>
      </c>
      <c r="Q188" s="11">
        <f>2*'OddsRatio_working_3-way'!K188*'OddsRatio_working_3-way'!L188*'OddsRatio_working_3-way'!M188</f>
        <v>7.3685277799392143E-2</v>
      </c>
      <c r="R188" s="11">
        <f t="shared" si="49"/>
        <v>0</v>
      </c>
      <c r="S188" s="11">
        <f t="shared" si="50"/>
        <v>-0.91903317709769394</v>
      </c>
      <c r="T188" s="11">
        <f t="shared" si="51"/>
        <v>-0.28541403015456335</v>
      </c>
      <c r="U188" s="11">
        <f>'OddsRatio_working_3-way'!S188-'OddsRatio_working_3-way'!R188^2/3</f>
        <v>-0.91903317709769394</v>
      </c>
      <c r="V188" s="11">
        <f>'OddsRatio_working_3-way'!S188*'OddsRatio_working_3-way'!R188/3-2*'OddsRatio_working_3-way'!R188^3/27-'OddsRatio_working_3-way'!T188</f>
        <v>0.28541403015456335</v>
      </c>
      <c r="W188" s="11">
        <f>'OddsRatio_working_3-way'!V188^2+4*'OddsRatio_working_3-way'!U188^3/27</f>
        <v>-3.3536701358802226E-2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0.16955667929034249</v>
      </c>
      <c r="Y188" s="11">
        <f>IF('OddsRatio_working_3-way'!W188&gt;=0,IF('OddsRatio_working_3-way'!V188+SQRT('OddsRatio_working_3-way'!W188)&gt;0,0,PI()),ACOS('OddsRatio_working_3-way'!V188/(2*'OddsRatio_working_3-way'!X188)))</f>
        <v>0.57046889297294912</v>
      </c>
      <c r="Z188" s="11">
        <f>'OddsRatio_working_3-way'!X188^(1/3)*COS('OddsRatio_working_3-way'!Y188/3)</f>
        <v>0.54350715816089967</v>
      </c>
      <c r="AA188" s="11">
        <f>'OddsRatio_working_3-way'!X188^(1/3)*COS(('OddsRatio_working_3-way'!Y188+2*PI())/3)</f>
        <v>-0.36235308815925532</v>
      </c>
      <c r="AB188" s="11">
        <f>'OddsRatio_working_3-way'!X188^(1/3)*COS(('OddsRatio_working_3-way'!Y188+4*PI())/3)</f>
        <v>-0.18115407000164449</v>
      </c>
      <c r="AC188" s="11">
        <f>'OddsRatio_working_3-way'!X188^(1/3)*SIN('OddsRatio_working_3-way'!Y188/3)</f>
        <v>0.10461530191019275</v>
      </c>
      <c r="AD188" s="11">
        <f>'OddsRatio_working_3-way'!X188^(1/3)*SIN(('OddsRatio_working_3-way'!Y188+2*PI())/3)</f>
        <v>0.41838335515092961</v>
      </c>
      <c r="AE188" s="11">
        <f>'OddsRatio_working_3-way'!X188^(1/3)*SIN(('OddsRatio_working_3-way'!Y188+4*PI())/3)</f>
        <v>-0.52299865706112214</v>
      </c>
      <c r="AF188" s="11">
        <f>-'OddsRatio_working_3-way'!U188/(3*'OddsRatio_working_3-way'!X188^(1/3))*COS(('OddsRatio_working_3-way'!Y188)/3)</f>
        <v>0.54350715816089967</v>
      </c>
      <c r="AG188" s="11">
        <f>-'OddsRatio_working_3-way'!U188/(3*'OddsRatio_working_3-way'!X188^(1/3))*COS(('OddsRatio_working_3-way'!Y188+2*PI())/3)</f>
        <v>-0.36235308815925532</v>
      </c>
      <c r="AH188" s="11">
        <f>-'OddsRatio_working_3-way'!U188/(3*'OddsRatio_working_3-way'!X188^(1/3))*COS(('OddsRatio_working_3-way'!Y188+4*PI())/3)</f>
        <v>-0.18115407000164449</v>
      </c>
      <c r="AI188" s="11">
        <f>'OddsRatio_working_3-way'!U188/(3*'OddsRatio_working_3-way'!X188^(1/3))*SIN(('OddsRatio_working_3-way'!Y188)/3)</f>
        <v>-0.10461530191019275</v>
      </c>
      <c r="AJ188" s="11">
        <f>'OddsRatio_working_3-way'!U188/(3*'OddsRatio_working_3-way'!X188^(1/3))*SIN(('OddsRatio_working_3-way'!Y188+2*PI())/3)</f>
        <v>-0.41838335515092961</v>
      </c>
      <c r="AK188" s="11">
        <f>'OddsRatio_working_3-way'!U188/(3*'OddsRatio_working_3-way'!X188^(1/3))*SIN(('OddsRatio_working_3-way'!Y188+4*PI())/3)</f>
        <v>0.52299865706112214</v>
      </c>
      <c r="AL188" s="11">
        <f>'OddsRatio_working_3-way'!Z188+'OddsRatio_working_3-way'!AF188</f>
        <v>1.0870143163217993</v>
      </c>
      <c r="AM188" s="11">
        <f>'OddsRatio_working_3-way'!AA188+'OddsRatio_working_3-way'!AG188</f>
        <v>-0.72470617631851064</v>
      </c>
      <c r="AN188" s="11">
        <f>'OddsRatio_working_3-way'!AB188+'OddsRatio_working_3-way'!AH188</f>
        <v>-0.36230814000328898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1.0870143163217993</v>
      </c>
      <c r="AS188" s="11">
        <f>IF(('OddsRatio_working_3-way'!X188=0),IF(Q188&gt;0,-Q188^(1/3),(-Q188)^(1/3)),'OddsRatio_working_3-way'!AM188-'OddsRatio_working_3-way'!R188/3)</f>
        <v>-0.72470617631851064</v>
      </c>
      <c r="AT188" s="11">
        <f>IF(('OddsRatio_working_3-way'!X188=0),IF(Q188&gt;0,-Q188^(1/3),(-Q188)^(1/3)),'OddsRatio_working_3-way'!AN188-'OddsRatio_working_3-way'!R188/3)</f>
        <v>-0.36230814000328898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2.0099999999999998</v>
      </c>
      <c r="B189" s="4">
        <f>IF('True_Odds_Calculator_3-way'!B190="","",'True_Odds_Calculator_3-way'!B190)</f>
        <v>3.79</v>
      </c>
      <c r="C189" s="4">
        <f>IF('True_Odds_Calculator_3-way'!C190="","",'True_Odds_Calculator_3-way'!C190)</f>
        <v>3.46</v>
      </c>
      <c r="D189" s="9">
        <f t="shared" si="39"/>
        <v>0.47792178009898939</v>
      </c>
      <c r="E189" s="9">
        <f t="shared" si="40"/>
        <v>0.24890485701146212</v>
      </c>
      <c r="F189" s="9">
        <f t="shared" si="41"/>
        <v>0.27317336288954858</v>
      </c>
      <c r="G189" s="9">
        <f t="shared" si="42"/>
        <v>1.0815768398498133</v>
      </c>
      <c r="H189" s="9">
        <f t="shared" si="43"/>
        <v>2.0923926082483106</v>
      </c>
      <c r="I189" s="9">
        <f t="shared" si="44"/>
        <v>4.0175993831809791</v>
      </c>
      <c r="J189" s="9">
        <f t="shared" si="45"/>
        <v>3.6606790260305404</v>
      </c>
      <c r="K189" s="11">
        <f t="shared" si="46"/>
        <v>0.49751243781094534</v>
      </c>
      <c r="L189" s="11">
        <f t="shared" si="47"/>
        <v>0.26385224274406333</v>
      </c>
      <c r="M189" s="11">
        <f t="shared" si="48"/>
        <v>0.28901734104046245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-0.26299610584046518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0.23749964621658132</v>
      </c>
      <c r="Q189" s="11">
        <f>2*'OddsRatio_working_3-way'!K189*'OddsRatio_working_3-way'!L189*'OddsRatio_working_3-way'!M189</f>
        <v>7.5878481219355073E-2</v>
      </c>
      <c r="R189" s="11">
        <f t="shared" si="49"/>
        <v>0</v>
      </c>
      <c r="S189" s="11">
        <f t="shared" si="50"/>
        <v>-0.90305385114960546</v>
      </c>
      <c r="T189" s="11">
        <f t="shared" si="51"/>
        <v>-0.28851560739604015</v>
      </c>
      <c r="U189" s="11">
        <f>'OddsRatio_working_3-way'!S189-'OddsRatio_working_3-way'!R189^2/3</f>
        <v>-0.90305385114960546</v>
      </c>
      <c r="V189" s="11">
        <f>'OddsRatio_working_3-way'!S189*'OddsRatio_working_3-way'!R189/3-2*'OddsRatio_working_3-way'!R189^3/27-'OddsRatio_working_3-way'!T189</f>
        <v>0.28851560739604015</v>
      </c>
      <c r="W189" s="11">
        <f>'OddsRatio_working_3-way'!V189^2+4*'OddsRatio_working_3-way'!U189^3/27</f>
        <v>-2.5861865324783892E-2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0.1651538078851725</v>
      </c>
      <c r="Y189" s="11">
        <f>IF('OddsRatio_working_3-way'!W189&gt;=0,IF('OddsRatio_working_3-way'!V189+SQRT('OddsRatio_working_3-way'!W189)&gt;0,0,PI()),ACOS('OddsRatio_working_3-way'!V189/(2*'OddsRatio_working_3-way'!X189)))</f>
        <v>0.50850061371792843</v>
      </c>
      <c r="Z189" s="11">
        <f>'OddsRatio_working_3-way'!X189^(1/3)*COS('OddsRatio_working_3-way'!Y189/3)</f>
        <v>0.54078841992490667</v>
      </c>
      <c r="AA189" s="11">
        <f>'OddsRatio_working_3-way'!X189^(1/3)*COS(('OddsRatio_working_3-way'!Y189+2*PI())/3)</f>
        <v>-0.3505464179404213</v>
      </c>
      <c r="AB189" s="11">
        <f>'OddsRatio_working_3-way'!X189^(1/3)*COS(('OddsRatio_working_3-way'!Y189+4*PI())/3)</f>
        <v>-0.19024200198448576</v>
      </c>
      <c r="AC189" s="11">
        <f>'OddsRatio_working_3-way'!X189^(1/3)*SIN('OddsRatio_working_3-way'!Y189/3)</f>
        <v>9.255179770444534E-2</v>
      </c>
      <c r="AD189" s="11">
        <f>'OddsRatio_working_3-way'!X189^(1/3)*SIN(('OddsRatio_working_3-way'!Y189+2*PI())/3)</f>
        <v>0.42206061087519325</v>
      </c>
      <c r="AE189" s="11">
        <f>'OddsRatio_working_3-way'!X189^(1/3)*SIN(('OddsRatio_working_3-way'!Y189+4*PI())/3)</f>
        <v>-0.51461240857963841</v>
      </c>
      <c r="AF189" s="11">
        <f>-'OddsRatio_working_3-way'!U189/(3*'OddsRatio_working_3-way'!X189^(1/3))*COS(('OddsRatio_working_3-way'!Y189)/3)</f>
        <v>0.54078841992490667</v>
      </c>
      <c r="AG189" s="11">
        <f>-'OddsRatio_working_3-way'!U189/(3*'OddsRatio_working_3-way'!X189^(1/3))*COS(('OddsRatio_working_3-way'!Y189+2*PI())/3)</f>
        <v>-0.3505464179404213</v>
      </c>
      <c r="AH189" s="11">
        <f>-'OddsRatio_working_3-way'!U189/(3*'OddsRatio_working_3-way'!X189^(1/3))*COS(('OddsRatio_working_3-way'!Y189+4*PI())/3)</f>
        <v>-0.19024200198448576</v>
      </c>
      <c r="AI189" s="11">
        <f>'OddsRatio_working_3-way'!U189/(3*'OddsRatio_working_3-way'!X189^(1/3))*SIN(('OddsRatio_working_3-way'!Y189)/3)</f>
        <v>-9.255179770444534E-2</v>
      </c>
      <c r="AJ189" s="11">
        <f>'OddsRatio_working_3-way'!U189/(3*'OddsRatio_working_3-way'!X189^(1/3))*SIN(('OddsRatio_working_3-way'!Y189+2*PI())/3)</f>
        <v>-0.42206061087519325</v>
      </c>
      <c r="AK189" s="11">
        <f>'OddsRatio_working_3-way'!U189/(3*'OddsRatio_working_3-way'!X189^(1/3))*SIN(('OddsRatio_working_3-way'!Y189+4*PI())/3)</f>
        <v>0.51461240857963841</v>
      </c>
      <c r="AL189" s="11">
        <f>'OddsRatio_working_3-way'!Z189+'OddsRatio_working_3-way'!AF189</f>
        <v>1.0815768398498133</v>
      </c>
      <c r="AM189" s="11">
        <f>'OddsRatio_working_3-way'!AA189+'OddsRatio_working_3-way'!AG189</f>
        <v>-0.70109283588084259</v>
      </c>
      <c r="AN189" s="11">
        <f>'OddsRatio_working_3-way'!AB189+'OddsRatio_working_3-way'!AH189</f>
        <v>-0.38048400396897153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1.0815768398498133</v>
      </c>
      <c r="AS189" s="11">
        <f>IF(('OddsRatio_working_3-way'!X189=0),IF(Q189&gt;0,-Q189^(1/3),(-Q189)^(1/3)),'OddsRatio_working_3-way'!AM189-'OddsRatio_working_3-way'!R189/3)</f>
        <v>-0.70109283588084259</v>
      </c>
      <c r="AT189" s="11">
        <f>IF(('OddsRatio_working_3-way'!X189=0),IF(Q189&gt;0,-Q189^(1/3),(-Q189)^(1/3)),'OddsRatio_working_3-way'!AN189-'OddsRatio_working_3-way'!R189/3)</f>
        <v>-0.38048400396897153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3.26</v>
      </c>
      <c r="B190" s="4">
        <f>IF('True_Odds_Calculator_3-way'!B191="","",'True_Odds_Calculator_3-way'!B191)</f>
        <v>3.88</v>
      </c>
      <c r="C190" s="4">
        <f>IF('True_Odds_Calculator_3-way'!C191="","",'True_Odds_Calculator_3-way'!C191)</f>
        <v>2.06</v>
      </c>
      <c r="D190" s="9">
        <f t="shared" si="39"/>
        <v>0.29057868460135078</v>
      </c>
      <c r="E190" s="9">
        <f t="shared" si="40"/>
        <v>0.24323942586599909</v>
      </c>
      <c r="F190" s="9">
        <f t="shared" si="41"/>
        <v>0.46618188953265016</v>
      </c>
      <c r="G190" s="9">
        <f t="shared" si="42"/>
        <v>1.0802693161499637</v>
      </c>
      <c r="H190" s="9">
        <f t="shared" si="43"/>
        <v>3.4414086544989178</v>
      </c>
      <c r="I190" s="9">
        <f t="shared" si="44"/>
        <v>4.1111756305118945</v>
      </c>
      <c r="J190" s="9">
        <f t="shared" si="45"/>
        <v>2.1450854751189614</v>
      </c>
      <c r="K190" s="11">
        <f t="shared" si="46"/>
        <v>0.30674846625766872</v>
      </c>
      <c r="L190" s="11">
        <f t="shared" si="47"/>
        <v>0.25773195876288663</v>
      </c>
      <c r="M190" s="11">
        <f t="shared" si="48"/>
        <v>0.4854368932038835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-0.26478309005712497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0.23794421113971898</v>
      </c>
      <c r="Q190" s="11">
        <f>2*'OddsRatio_working_3-way'!K190*'OddsRatio_working_3-way'!L190*'OddsRatio_working_3-way'!M190</f>
        <v>7.675619714184484E-2</v>
      </c>
      <c r="R190" s="11">
        <f t="shared" si="49"/>
        <v>0</v>
      </c>
      <c r="S190" s="11">
        <f t="shared" si="50"/>
        <v>-0.89863824418841964</v>
      </c>
      <c r="T190" s="11">
        <f t="shared" si="51"/>
        <v>-0.28988330457690958</v>
      </c>
      <c r="U190" s="11">
        <f>'OddsRatio_working_3-way'!S190-'OddsRatio_working_3-way'!R190^2/3</f>
        <v>-0.89863824418841964</v>
      </c>
      <c r="V190" s="11">
        <f>'OddsRatio_working_3-way'!S190*'OddsRatio_working_3-way'!R190/3-2*'OddsRatio_working_3-way'!R190^3/27-'OddsRatio_working_3-way'!T190</f>
        <v>0.28988330457690958</v>
      </c>
      <c r="W190" s="11">
        <f>'OddsRatio_working_3-way'!V190^2+4*'OddsRatio_working_3-way'!U190^3/27</f>
        <v>-2.3478179012852513E-2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0.16394397616661754</v>
      </c>
      <c r="Y190" s="11">
        <f>IF('OddsRatio_working_3-way'!W190&gt;=0,IF('OddsRatio_working_3-way'!V190+SQRT('OddsRatio_working_3-way'!W190)&gt;0,0,PI()),ACOS('OddsRatio_working_3-way'!V190/(2*'OddsRatio_working_3-way'!X190)))</f>
        <v>0.48624769142447555</v>
      </c>
      <c r="Z190" s="11">
        <f>'OddsRatio_working_3-way'!X190^(1/3)*COS('OddsRatio_working_3-way'!Y190/3)</f>
        <v>0.54013465807498184</v>
      </c>
      <c r="AA190" s="11">
        <f>'OddsRatio_working_3-way'!X190^(1/3)*COS(('OddsRatio_working_3-way'!Y190+2*PI())/3)</f>
        <v>-0.34655572297259563</v>
      </c>
      <c r="AB190" s="11">
        <f>'OddsRatio_working_3-way'!X190^(1/3)*COS(('OddsRatio_working_3-way'!Y190+4*PI())/3)</f>
        <v>-0.19357893510238608</v>
      </c>
      <c r="AC190" s="11">
        <f>'OddsRatio_working_3-way'!X190^(1/3)*SIN('OddsRatio_working_3-way'!Y190/3)</f>
        <v>8.8321189656629745E-2</v>
      </c>
      <c r="AD190" s="11">
        <f>'OddsRatio_working_3-way'!X190^(1/3)*SIN(('OddsRatio_working_3-way'!Y190+2*PI())/3)</f>
        <v>0.42360974052904093</v>
      </c>
      <c r="AE190" s="11">
        <f>'OddsRatio_working_3-way'!X190^(1/3)*SIN(('OddsRatio_working_3-way'!Y190+4*PI())/3)</f>
        <v>-0.51193093018567071</v>
      </c>
      <c r="AF190" s="11">
        <f>-'OddsRatio_working_3-way'!U190/(3*'OddsRatio_working_3-way'!X190^(1/3))*COS(('OddsRatio_working_3-way'!Y190)/3)</f>
        <v>0.54013465807498184</v>
      </c>
      <c r="AG190" s="11">
        <f>-'OddsRatio_working_3-way'!U190/(3*'OddsRatio_working_3-way'!X190^(1/3))*COS(('OddsRatio_working_3-way'!Y190+2*PI())/3)</f>
        <v>-0.34655572297259563</v>
      </c>
      <c r="AH190" s="11">
        <f>-'OddsRatio_working_3-way'!U190/(3*'OddsRatio_working_3-way'!X190^(1/3))*COS(('OddsRatio_working_3-way'!Y190+4*PI())/3)</f>
        <v>-0.19357893510238608</v>
      </c>
      <c r="AI190" s="11">
        <f>'OddsRatio_working_3-way'!U190/(3*'OddsRatio_working_3-way'!X190^(1/3))*SIN(('OddsRatio_working_3-way'!Y190)/3)</f>
        <v>-8.8321189656629745E-2</v>
      </c>
      <c r="AJ190" s="11">
        <f>'OddsRatio_working_3-way'!U190/(3*'OddsRatio_working_3-way'!X190^(1/3))*SIN(('OddsRatio_working_3-way'!Y190+2*PI())/3)</f>
        <v>-0.42360974052904093</v>
      </c>
      <c r="AK190" s="11">
        <f>'OddsRatio_working_3-way'!U190/(3*'OddsRatio_working_3-way'!X190^(1/3))*SIN(('OddsRatio_working_3-way'!Y190+4*PI())/3)</f>
        <v>0.51193093018567071</v>
      </c>
      <c r="AL190" s="11">
        <f>'OddsRatio_working_3-way'!Z190+'OddsRatio_working_3-way'!AF190</f>
        <v>1.0802693161499637</v>
      </c>
      <c r="AM190" s="11">
        <f>'OddsRatio_working_3-way'!AA190+'OddsRatio_working_3-way'!AG190</f>
        <v>-0.69311144594519125</v>
      </c>
      <c r="AN190" s="11">
        <f>'OddsRatio_working_3-way'!AB190+'OddsRatio_working_3-way'!AH190</f>
        <v>-0.38715787020477216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1.0802693161499637</v>
      </c>
      <c r="AS190" s="11">
        <f>IF(('OddsRatio_working_3-way'!X190=0),IF(Q190&gt;0,-Q190^(1/3),(-Q190)^(1/3)),'OddsRatio_working_3-way'!AM190-'OddsRatio_working_3-way'!R190/3)</f>
        <v>-0.69311144594519125</v>
      </c>
      <c r="AT190" s="11">
        <f>IF(('OddsRatio_working_3-way'!X190=0),IF(Q190&gt;0,-Q190^(1/3),(-Q190)^(1/3)),'OddsRatio_working_3-way'!AN190-'OddsRatio_working_3-way'!R190/3)</f>
        <v>-0.38715787020477216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2.5499999999999998</v>
      </c>
      <c r="B191" s="4">
        <f>IF('True_Odds_Calculator_3-way'!B192="","",'True_Odds_Calculator_3-way'!B192)</f>
        <v>3.82</v>
      </c>
      <c r="C191" s="4">
        <f>IF('True_Odds_Calculator_3-way'!C192="","",'True_Odds_Calculator_3-way'!C192)</f>
        <v>2.5299999999999998</v>
      </c>
      <c r="D191" s="9">
        <f t="shared" si="39"/>
        <v>0.37462527119346972</v>
      </c>
      <c r="E191" s="9">
        <f t="shared" si="40"/>
        <v>0.24770188272667659</v>
      </c>
      <c r="F191" s="9">
        <f t="shared" si="41"/>
        <v>0.37767284607985391</v>
      </c>
      <c r="G191" s="9">
        <f t="shared" si="42"/>
        <v>1.0769897227877889</v>
      </c>
      <c r="H191" s="9">
        <f t="shared" si="43"/>
        <v>2.6693340703210722</v>
      </c>
      <c r="I191" s="9">
        <f t="shared" si="44"/>
        <v>4.037111018261565</v>
      </c>
      <c r="J191" s="9">
        <f t="shared" si="45"/>
        <v>2.6477942758653166</v>
      </c>
      <c r="K191" s="11">
        <f t="shared" si="46"/>
        <v>0.39215686274509809</v>
      </c>
      <c r="L191" s="11">
        <f t="shared" si="47"/>
        <v>0.26178010471204188</v>
      </c>
      <c r="M191" s="11">
        <f t="shared" si="48"/>
        <v>0.39525691699604748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-0.27136146348529688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0.23940209529583001</v>
      </c>
      <c r="Q191" s="11">
        <f>2*'OddsRatio_working_3-way'!K191*'OddsRatio_working_3-way'!L191*'OddsRatio_working_3-way'!M191</f>
        <v>8.1153252642654258E-2</v>
      </c>
      <c r="R191" s="11">
        <f t="shared" si="49"/>
        <v>0</v>
      </c>
      <c r="S191" s="11">
        <f t="shared" si="50"/>
        <v>-0.88222584084346778</v>
      </c>
      <c r="T191" s="11">
        <f t="shared" si="51"/>
        <v>-0.29905960706558232</v>
      </c>
      <c r="U191" s="11">
        <f>'OddsRatio_working_3-way'!S191-'OddsRatio_working_3-way'!R191^2/3</f>
        <v>-0.88222584084346778</v>
      </c>
      <c r="V191" s="11">
        <f>'OddsRatio_working_3-way'!S191*'OddsRatio_working_3-way'!R191/3-2*'OddsRatio_working_3-way'!R191^3/27-'OddsRatio_working_3-way'!T191</f>
        <v>0.29905960706558232</v>
      </c>
      <c r="W191" s="11">
        <f>'OddsRatio_working_3-way'!V191^2+4*'OddsRatio_working_3-way'!U191^3/27</f>
        <v>-1.2290190533671863E-2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0.15947322589692944</v>
      </c>
      <c r="Y191" s="11">
        <f>IF('OddsRatio_working_3-way'!W191&gt;=0,IF('OddsRatio_working_3-way'!V191+SQRT('OddsRatio_working_3-way'!W191)&gt;0,0,PI()),ACOS('OddsRatio_working_3-way'!V191/(2*'OddsRatio_working_3-way'!X191)))</f>
        <v>0.354994710359821</v>
      </c>
      <c r="Z191" s="11">
        <f>'OddsRatio_working_3-way'!X191^(1/3)*COS('OddsRatio_working_3-way'!Y191/3)</f>
        <v>0.53849486139389446</v>
      </c>
      <c r="AA191" s="11">
        <f>'OddsRatio_working_3-way'!X191^(1/3)*COS(('OddsRatio_working_3-way'!Y191+2*PI())/3)</f>
        <v>-0.32469040500519197</v>
      </c>
      <c r="AB191" s="11">
        <f>'OddsRatio_working_3-way'!X191^(1/3)*COS(('OddsRatio_working_3-way'!Y191+4*PI())/3)</f>
        <v>-0.21380445638870291</v>
      </c>
      <c r="AC191" s="11">
        <f>'OddsRatio_working_3-way'!X191^(1/3)*SIN('OddsRatio_working_3-way'!Y191/3)</f>
        <v>6.402003228307715E-2</v>
      </c>
      <c r="AD191" s="11">
        <f>'OddsRatio_working_3-way'!X191^(1/3)*SIN(('OddsRatio_working_3-way'!Y191+2*PI())/3)</f>
        <v>0.43434021363295428</v>
      </c>
      <c r="AE191" s="11">
        <f>'OddsRatio_working_3-way'!X191^(1/3)*SIN(('OddsRatio_working_3-way'!Y191+4*PI())/3)</f>
        <v>-0.49836024591603129</v>
      </c>
      <c r="AF191" s="11">
        <f>-'OddsRatio_working_3-way'!U191/(3*'OddsRatio_working_3-way'!X191^(1/3))*COS(('OddsRatio_working_3-way'!Y191)/3)</f>
        <v>0.53849486139389446</v>
      </c>
      <c r="AG191" s="11">
        <f>-'OddsRatio_working_3-way'!U191/(3*'OddsRatio_working_3-way'!X191^(1/3))*COS(('OddsRatio_working_3-way'!Y191+2*PI())/3)</f>
        <v>-0.32469040500519197</v>
      </c>
      <c r="AH191" s="11">
        <f>-'OddsRatio_working_3-way'!U191/(3*'OddsRatio_working_3-way'!X191^(1/3))*COS(('OddsRatio_working_3-way'!Y191+4*PI())/3)</f>
        <v>-0.21380445638870291</v>
      </c>
      <c r="AI191" s="11">
        <f>'OddsRatio_working_3-way'!U191/(3*'OddsRatio_working_3-way'!X191^(1/3))*SIN(('OddsRatio_working_3-way'!Y191)/3)</f>
        <v>-6.402003228307715E-2</v>
      </c>
      <c r="AJ191" s="11">
        <f>'OddsRatio_working_3-way'!U191/(3*'OddsRatio_working_3-way'!X191^(1/3))*SIN(('OddsRatio_working_3-way'!Y191+2*PI())/3)</f>
        <v>-0.43434021363295428</v>
      </c>
      <c r="AK191" s="11">
        <f>'OddsRatio_working_3-way'!U191/(3*'OddsRatio_working_3-way'!X191^(1/3))*SIN(('OddsRatio_working_3-way'!Y191+4*PI())/3)</f>
        <v>0.49836024591603129</v>
      </c>
      <c r="AL191" s="11">
        <f>'OddsRatio_working_3-way'!Z191+'OddsRatio_working_3-way'!AF191</f>
        <v>1.0769897227877889</v>
      </c>
      <c r="AM191" s="11">
        <f>'OddsRatio_working_3-way'!AA191+'OddsRatio_working_3-way'!AG191</f>
        <v>-0.64938081001038395</v>
      </c>
      <c r="AN191" s="11">
        <f>'OddsRatio_working_3-way'!AB191+'OddsRatio_working_3-way'!AH191</f>
        <v>-0.42760891277740581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1.0769897227877889</v>
      </c>
      <c r="AS191" s="11">
        <f>IF(('OddsRatio_working_3-way'!X191=0),IF(Q191&gt;0,-Q191^(1/3),(-Q191)^(1/3)),'OddsRatio_working_3-way'!AM191-'OddsRatio_working_3-way'!R191/3)</f>
        <v>-0.64938081001038395</v>
      </c>
      <c r="AT191" s="11">
        <f>IF(('OddsRatio_working_3-way'!X191=0),IF(Q191&gt;0,-Q191^(1/3),(-Q191)^(1/3)),'OddsRatio_working_3-way'!AN191-'OddsRatio_working_3-way'!R191/3)</f>
        <v>-0.42760891277740581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1.18</v>
      </c>
      <c r="B192" s="4">
        <f>IF('True_Odds_Calculator_3-way'!B193="","",'True_Odds_Calculator_3-way'!B193)</f>
        <v>6.6</v>
      </c>
      <c r="C192" s="4">
        <f>IF('True_Odds_Calculator_3-way'!C193="","",'True_Odds_Calculator_3-way'!C193)</f>
        <v>14.34</v>
      </c>
      <c r="D192" s="9">
        <f t="shared" si="39"/>
        <v>0.81732926527853578</v>
      </c>
      <c r="E192" s="9">
        <f t="shared" si="40"/>
        <v>0.12573486288954708</v>
      </c>
      <c r="F192" s="9">
        <f t="shared" si="41"/>
        <v>5.6935871831917041E-2</v>
      </c>
      <c r="G192" s="9">
        <f t="shared" si="42"/>
        <v>1.2416506519846719</v>
      </c>
      <c r="H192" s="9">
        <f t="shared" si="43"/>
        <v>1.2234971173572406</v>
      </c>
      <c r="I192" s="9">
        <f t="shared" si="44"/>
        <v>7.9532436511141622</v>
      </c>
      <c r="J192" s="9">
        <f t="shared" si="45"/>
        <v>17.563619697475524</v>
      </c>
      <c r="K192" s="11">
        <f t="shared" si="46"/>
        <v>0.84745762711864414</v>
      </c>
      <c r="L192" s="11">
        <f t="shared" si="47"/>
        <v>0.15151515151515152</v>
      </c>
      <c r="M192" s="11">
        <f t="shared" si="48"/>
        <v>6.9735006973500699E-2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-0.12040409771067151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0.17120356103406953</v>
      </c>
      <c r="Q192" s="11">
        <f>2*'OddsRatio_working_3-way'!K192*'OddsRatio_working_3-way'!L192*'OddsRatio_working_3-way'!M192</f>
        <v>1.7908322283898485E-2</v>
      </c>
      <c r="R192" s="11">
        <f t="shared" si="49"/>
        <v>0</v>
      </c>
      <c r="S192" s="11">
        <f t="shared" si="50"/>
        <v>-1.4219080935722641</v>
      </c>
      <c r="T192" s="11">
        <f t="shared" si="51"/>
        <v>-0.14873515623140837</v>
      </c>
      <c r="U192" s="11">
        <f>'OddsRatio_working_3-way'!S192-'OddsRatio_working_3-way'!R192^2/3</f>
        <v>-1.4219080935722641</v>
      </c>
      <c r="V192" s="11">
        <f>'OddsRatio_working_3-way'!S192*'OddsRatio_working_3-way'!R192/3-2*'OddsRatio_working_3-way'!R192^3/27-'OddsRatio_working_3-way'!T192</f>
        <v>0.14873515623140837</v>
      </c>
      <c r="W192" s="11">
        <f>'OddsRatio_working_3-way'!V192^2+4*'OddsRatio_working_3-way'!U192^3/27</f>
        <v>-0.40378095796484381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0.32630626130371193</v>
      </c>
      <c r="Y192" s="11">
        <f>IF('OddsRatio_working_3-way'!W192&gt;=0,IF('OddsRatio_working_3-way'!V192+SQRT('OddsRatio_working_3-way'!W192)&gt;0,0,PI()),ACOS('OddsRatio_working_3-way'!V192/(2*'OddsRatio_working_3-way'!X192)))</f>
        <v>1.3408684517159952</v>
      </c>
      <c r="Z192" s="11">
        <f>'OddsRatio_working_3-way'!X192^(1/3)*COS('OddsRatio_working_3-way'!Y192/3)</f>
        <v>0.62082532599233597</v>
      </c>
      <c r="AA192" s="11">
        <f>'OddsRatio_working_3-way'!X192^(1/3)*COS(('OddsRatio_working_3-way'!Y192+2*PI())/3)</f>
        <v>-0.56811202145083772</v>
      </c>
      <c r="AB192" s="11">
        <f>'OddsRatio_working_3-way'!X192^(1/3)*COS(('OddsRatio_working_3-way'!Y192+4*PI())/3)</f>
        <v>-5.2713304541498501E-2</v>
      </c>
      <c r="AC192" s="11">
        <f>'OddsRatio_working_3-way'!X192^(1/3)*SIN('OddsRatio_working_3-way'!Y192/3)</f>
        <v>0.29756558794759486</v>
      </c>
      <c r="AD192" s="11">
        <f>'OddsRatio_working_3-way'!X192^(1/3)*SIN(('OddsRatio_working_3-way'!Y192+2*PI())/3)</f>
        <v>0.38886770964832118</v>
      </c>
      <c r="AE192" s="11">
        <f>'OddsRatio_working_3-way'!X192^(1/3)*SIN(('OddsRatio_working_3-way'!Y192+4*PI())/3)</f>
        <v>-0.68643329759591598</v>
      </c>
      <c r="AF192" s="11">
        <f>-'OddsRatio_working_3-way'!U192/(3*'OddsRatio_working_3-way'!X192^(1/3))*COS(('OddsRatio_working_3-way'!Y192)/3)</f>
        <v>0.62082532599233586</v>
      </c>
      <c r="AG192" s="11">
        <f>-'OddsRatio_working_3-way'!U192/(3*'OddsRatio_working_3-way'!X192^(1/3))*COS(('OddsRatio_working_3-way'!Y192+2*PI())/3)</f>
        <v>-0.56811202145083761</v>
      </c>
      <c r="AH192" s="11">
        <f>-'OddsRatio_working_3-way'!U192/(3*'OddsRatio_working_3-way'!X192^(1/3))*COS(('OddsRatio_working_3-way'!Y192+4*PI())/3)</f>
        <v>-5.2713304541498487E-2</v>
      </c>
      <c r="AI192" s="11">
        <f>'OddsRatio_working_3-way'!U192/(3*'OddsRatio_working_3-way'!X192^(1/3))*SIN(('OddsRatio_working_3-way'!Y192)/3)</f>
        <v>-0.2975655879475948</v>
      </c>
      <c r="AJ192" s="11">
        <f>'OddsRatio_working_3-way'!U192/(3*'OddsRatio_working_3-way'!X192^(1/3))*SIN(('OddsRatio_working_3-way'!Y192+2*PI())/3)</f>
        <v>-0.38886770964832112</v>
      </c>
      <c r="AK192" s="11">
        <f>'OddsRatio_working_3-way'!U192/(3*'OddsRatio_working_3-way'!X192^(1/3))*SIN(('OddsRatio_working_3-way'!Y192+4*PI())/3)</f>
        <v>0.68643329759591587</v>
      </c>
      <c r="AL192" s="11">
        <f>'OddsRatio_working_3-way'!Z192+'OddsRatio_working_3-way'!AF192</f>
        <v>1.2416506519846719</v>
      </c>
      <c r="AM192" s="11">
        <f>'OddsRatio_working_3-way'!AA192+'OddsRatio_working_3-way'!AG192</f>
        <v>-1.1362240429016754</v>
      </c>
      <c r="AN192" s="11">
        <f>'OddsRatio_working_3-way'!AB192+'OddsRatio_working_3-way'!AH192</f>
        <v>-0.10542660908299699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1.2416506519846719</v>
      </c>
      <c r="AS192" s="11">
        <f>IF(('OddsRatio_working_3-way'!X192=0),IF(Q192&gt;0,-Q192^(1/3),(-Q192)^(1/3)),'OddsRatio_working_3-way'!AM192-'OddsRatio_working_3-way'!R192/3)</f>
        <v>-1.1362240429016754</v>
      </c>
      <c r="AT192" s="11">
        <f>IF(('OddsRatio_working_3-way'!X192=0),IF(Q192&gt;0,-Q192^(1/3),(-Q192)^(1/3)),'OddsRatio_working_3-way'!AN192-'OddsRatio_working_3-way'!R192/3)</f>
        <v>-0.10542660908299699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2.12</v>
      </c>
      <c r="B193" s="4">
        <f>IF('True_Odds_Calculator_3-way'!B194="","",'True_Odds_Calculator_3-way'!B194)</f>
        <v>4</v>
      </c>
      <c r="C193" s="4">
        <f>IF('True_Odds_Calculator_3-way'!C194="","",'True_Odds_Calculator_3-way'!C194)</f>
        <v>3.05</v>
      </c>
      <c r="D193" s="9">
        <f t="shared" si="39"/>
        <v>0.45274091256123933</v>
      </c>
      <c r="E193" s="9">
        <f t="shared" si="40"/>
        <v>0.23597296697067771</v>
      </c>
      <c r="F193" s="9">
        <f t="shared" si="41"/>
        <v>0.31128612046808302</v>
      </c>
      <c r="G193" s="9">
        <f t="shared" si="42"/>
        <v>1.0792578529051893</v>
      </c>
      <c r="H193" s="9">
        <f t="shared" si="43"/>
        <v>2.2087687952538118</v>
      </c>
      <c r="I193" s="9">
        <f t="shared" si="44"/>
        <v>4.2377735587155678</v>
      </c>
      <c r="J193" s="9">
        <f t="shared" si="45"/>
        <v>3.2124785984556374</v>
      </c>
      <c r="K193" s="11">
        <f t="shared" si="46"/>
        <v>0.47169811320754712</v>
      </c>
      <c r="L193" s="11">
        <f t="shared" si="47"/>
        <v>0.25</v>
      </c>
      <c r="M193" s="11">
        <f t="shared" si="48"/>
        <v>0.32786885245901642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-0.26631611506340847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0.23855552118775125</v>
      </c>
      <c r="Q193" s="11">
        <f>2*'OddsRatio_working_3-way'!K193*'OddsRatio_working_3-way'!L193*'OddsRatio_working_3-way'!M193</f>
        <v>7.7327559542220842E-2</v>
      </c>
      <c r="R193" s="11">
        <f t="shared" si="49"/>
        <v>0</v>
      </c>
      <c r="S193" s="11">
        <f t="shared" si="50"/>
        <v>-0.89576074332171918</v>
      </c>
      <c r="T193" s="11">
        <f t="shared" si="51"/>
        <v>-0.29036004645760755</v>
      </c>
      <c r="U193" s="11">
        <f>'OddsRatio_working_3-way'!S193-'OddsRatio_working_3-way'!R193^2/3</f>
        <v>-0.89576074332171918</v>
      </c>
      <c r="V193" s="11">
        <f>'OddsRatio_working_3-way'!S193*'OddsRatio_working_3-way'!R193/3-2*'OddsRatio_working_3-way'!R193^3/27-'OddsRatio_working_3-way'!T193</f>
        <v>0.29036004645760755</v>
      </c>
      <c r="W193" s="11">
        <f>'OddsRatio_working_3-way'!V193^2+4*'OddsRatio_working_3-way'!U193^3/27</f>
        <v>-2.2172088249170621E-2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0.16315716719472872</v>
      </c>
      <c r="Y193" s="11">
        <f>IF('OddsRatio_working_3-way'!W193&gt;=0,IF('OddsRatio_working_3-way'!V193+SQRT('OddsRatio_working_3-way'!W193)&gt;0,0,PI()),ACOS('OddsRatio_working_3-way'!V193/(2*'OddsRatio_working_3-way'!X193)))</f>
        <v>0.47385232135361122</v>
      </c>
      <c r="Z193" s="11">
        <f>'OddsRatio_working_3-way'!X193^(1/3)*COS('OddsRatio_working_3-way'!Y193/3)</f>
        <v>0.53962892645259475</v>
      </c>
      <c r="AA193" s="11">
        <f>'OddsRatio_working_3-way'!X193^(1/3)*COS(('OddsRatio_working_3-way'!Y193+2*PI())/3)</f>
        <v>-0.34425002013389983</v>
      </c>
      <c r="AB193" s="11">
        <f>'OddsRatio_working_3-way'!X193^(1/3)*COS(('OddsRatio_working_3-way'!Y193+4*PI())/3)</f>
        <v>-0.19537890631869503</v>
      </c>
      <c r="AC193" s="11">
        <f>'OddsRatio_working_3-way'!X193^(1/3)*SIN('OddsRatio_working_3-way'!Y193/3)</f>
        <v>8.5950777635767903E-2</v>
      </c>
      <c r="AD193" s="11">
        <f>'OddsRatio_working_3-way'!X193^(1/3)*SIN(('OddsRatio_working_3-way'!Y193+2*PI())/3)</f>
        <v>0.42435697010698753</v>
      </c>
      <c r="AE193" s="11">
        <f>'OddsRatio_working_3-way'!X193^(1/3)*SIN(('OddsRatio_working_3-way'!Y193+4*PI())/3)</f>
        <v>-0.51030774774275545</v>
      </c>
      <c r="AF193" s="11">
        <f>-'OddsRatio_working_3-way'!U193/(3*'OddsRatio_working_3-way'!X193^(1/3))*COS(('OddsRatio_working_3-way'!Y193)/3)</f>
        <v>0.53962892645259464</v>
      </c>
      <c r="AG193" s="11">
        <f>-'OddsRatio_working_3-way'!U193/(3*'OddsRatio_working_3-way'!X193^(1/3))*COS(('OddsRatio_working_3-way'!Y193+2*PI())/3)</f>
        <v>-0.34425002013389971</v>
      </c>
      <c r="AH193" s="11">
        <f>-'OddsRatio_working_3-way'!U193/(3*'OddsRatio_working_3-way'!X193^(1/3))*COS(('OddsRatio_working_3-way'!Y193+4*PI())/3)</f>
        <v>-0.19537890631869501</v>
      </c>
      <c r="AI193" s="11">
        <f>'OddsRatio_working_3-way'!U193/(3*'OddsRatio_working_3-way'!X193^(1/3))*SIN(('OddsRatio_working_3-way'!Y193)/3)</f>
        <v>-8.5950777635767889E-2</v>
      </c>
      <c r="AJ193" s="11">
        <f>'OddsRatio_working_3-way'!U193/(3*'OddsRatio_working_3-way'!X193^(1/3))*SIN(('OddsRatio_working_3-way'!Y193+2*PI())/3)</f>
        <v>-0.42435697010698747</v>
      </c>
      <c r="AK193" s="11">
        <f>'OddsRatio_working_3-way'!U193/(3*'OddsRatio_working_3-way'!X193^(1/3))*SIN(('OddsRatio_working_3-way'!Y193+4*PI())/3)</f>
        <v>0.51030774774275534</v>
      </c>
      <c r="AL193" s="11">
        <f>'OddsRatio_working_3-way'!Z193+'OddsRatio_working_3-way'!AF193</f>
        <v>1.0792578529051893</v>
      </c>
      <c r="AM193" s="11">
        <f>'OddsRatio_working_3-way'!AA193+'OddsRatio_working_3-way'!AG193</f>
        <v>-0.68850004026779954</v>
      </c>
      <c r="AN193" s="11">
        <f>'OddsRatio_working_3-way'!AB193+'OddsRatio_working_3-way'!AH193</f>
        <v>-0.39075781263739007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1.0792578529051893</v>
      </c>
      <c r="AS193" s="11">
        <f>IF(('OddsRatio_working_3-way'!X193=0),IF(Q193&gt;0,-Q193^(1/3),(-Q193)^(1/3)),'OddsRatio_working_3-way'!AM193-'OddsRatio_working_3-way'!R193/3)</f>
        <v>-0.68850004026779954</v>
      </c>
      <c r="AT193" s="11">
        <f>IF(('OddsRatio_working_3-way'!X193=0),IF(Q193&gt;0,-Q193^(1/3),(-Q193)^(1/3)),'OddsRatio_working_3-way'!AN193-'OddsRatio_working_3-way'!R193/3)</f>
        <v>-0.39075781263739007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2.92</v>
      </c>
      <c r="B194" s="4">
        <f>IF('True_Odds_Calculator_3-way'!B195="","",'True_Odds_Calculator_3-way'!B195)</f>
        <v>3.62</v>
      </c>
      <c r="C194" s="4">
        <f>IF('True_Odds_Calculator_3-way'!C195="","",'True_Odds_Calculator_3-way'!C195)</f>
        <v>2.3199999999999998</v>
      </c>
      <c r="D194" s="9">
        <f t="shared" si="39"/>
        <v>0.32577232805591361</v>
      </c>
      <c r="E194" s="9">
        <f t="shared" si="40"/>
        <v>0.26149393573227436</v>
      </c>
      <c r="F194" s="9">
        <f t="shared" si="41"/>
        <v>0.41273373621181197</v>
      </c>
      <c r="G194" s="9">
        <f t="shared" si="42"/>
        <v>1.0779314741058688</v>
      </c>
      <c r="H194" s="9">
        <f t="shared" si="43"/>
        <v>3.0696284302832684</v>
      </c>
      <c r="I194" s="9">
        <f t="shared" si="44"/>
        <v>3.8241804621573756</v>
      </c>
      <c r="J194" s="9">
        <f t="shared" si="45"/>
        <v>2.4228695458197467</v>
      </c>
      <c r="K194" s="11">
        <f t="shared" si="46"/>
        <v>0.34246575342465752</v>
      </c>
      <c r="L194" s="11">
        <f t="shared" si="47"/>
        <v>0.27624309392265195</v>
      </c>
      <c r="M194" s="11">
        <f t="shared" si="48"/>
        <v>0.43103448275862072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-0.27076781748382595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0.23895614820304978</v>
      </c>
      <c r="Q194" s="11">
        <f>2*'OddsRatio_working_3-way'!K194*'OddsRatio_working_3-way'!L194*'OddsRatio_working_3-way'!M194</f>
        <v>8.1554999386706406E-2</v>
      </c>
      <c r="R194" s="11">
        <f t="shared" si="49"/>
        <v>0</v>
      </c>
      <c r="S194" s="11">
        <f t="shared" si="50"/>
        <v>-0.88251310818104733</v>
      </c>
      <c r="T194" s="11">
        <f t="shared" si="51"/>
        <v>-0.30119901303107416</v>
      </c>
      <c r="U194" s="11">
        <f>'OddsRatio_working_3-way'!S194-'OddsRatio_working_3-way'!R194^2/3</f>
        <v>-0.88251310818104733</v>
      </c>
      <c r="V194" s="11">
        <f>'OddsRatio_working_3-way'!S194*'OddsRatio_working_3-way'!R194/3-2*'OddsRatio_working_3-way'!R194^3/27-'OddsRatio_working_3-way'!T194</f>
        <v>0.30119901303107416</v>
      </c>
      <c r="W194" s="11">
        <f>'OddsRatio_working_3-way'!V194^2+4*'OddsRatio_working_3-way'!U194^3/27</f>
        <v>-1.1105397849830487E-2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0.15955112292046369</v>
      </c>
      <c r="Y194" s="11">
        <f>IF('OddsRatio_working_3-way'!W194&gt;=0,IF('OddsRatio_working_3-way'!V194+SQRT('OddsRatio_working_3-way'!W194)&gt;0,0,PI()),ACOS('OddsRatio_working_3-way'!V194/(2*'OddsRatio_working_3-way'!X194)))</f>
        <v>0.33656389067955961</v>
      </c>
      <c r="Z194" s="11">
        <f>'OddsRatio_working_3-way'!X194^(1/3)*COS('OddsRatio_working_3-way'!Y194/3)</f>
        <v>0.53896573705293438</v>
      </c>
      <c r="AA194" s="11">
        <f>'OddsRatio_working_3-way'!X194^(1/3)*COS(('OddsRatio_working_3-way'!Y194+2*PI())/3)</f>
        <v>-0.32206830146660986</v>
      </c>
      <c r="AB194" s="11">
        <f>'OddsRatio_working_3-way'!X194^(1/3)*COS(('OddsRatio_working_3-way'!Y194+4*PI())/3)</f>
        <v>-0.21689743558632441</v>
      </c>
      <c r="AC194" s="11">
        <f>'OddsRatio_working_3-way'!X194^(1/3)*SIN('OddsRatio_working_3-way'!Y194/3)</f>
        <v>6.0720427726888883E-2</v>
      </c>
      <c r="AD194" s="11">
        <f>'OddsRatio_working_3-way'!X194^(1/3)*SIN(('OddsRatio_working_3-way'!Y194+2*PI())/3)</f>
        <v>0.4363978061938007</v>
      </c>
      <c r="AE194" s="11">
        <f>'OddsRatio_working_3-way'!X194^(1/3)*SIN(('OddsRatio_working_3-way'!Y194+4*PI())/3)</f>
        <v>-0.49711823392068955</v>
      </c>
      <c r="AF194" s="11">
        <f>-'OddsRatio_working_3-way'!U194/(3*'OddsRatio_working_3-way'!X194^(1/3))*COS(('OddsRatio_working_3-way'!Y194)/3)</f>
        <v>0.53896573705293427</v>
      </c>
      <c r="AG194" s="11">
        <f>-'OddsRatio_working_3-way'!U194/(3*'OddsRatio_working_3-way'!X194^(1/3))*COS(('OddsRatio_working_3-way'!Y194+2*PI())/3)</f>
        <v>-0.32206830146660981</v>
      </c>
      <c r="AH194" s="11">
        <f>-'OddsRatio_working_3-way'!U194/(3*'OddsRatio_working_3-way'!X194^(1/3))*COS(('OddsRatio_working_3-way'!Y194+4*PI())/3)</f>
        <v>-0.21689743558632435</v>
      </c>
      <c r="AI194" s="11">
        <f>'OddsRatio_working_3-way'!U194/(3*'OddsRatio_working_3-way'!X194^(1/3))*SIN(('OddsRatio_working_3-way'!Y194)/3)</f>
        <v>-6.0720427726888869E-2</v>
      </c>
      <c r="AJ194" s="11">
        <f>'OddsRatio_working_3-way'!U194/(3*'OddsRatio_working_3-way'!X194^(1/3))*SIN(('OddsRatio_working_3-way'!Y194+2*PI())/3)</f>
        <v>-0.43639780619380059</v>
      </c>
      <c r="AK194" s="11">
        <f>'OddsRatio_working_3-way'!U194/(3*'OddsRatio_working_3-way'!X194^(1/3))*SIN(('OddsRatio_working_3-way'!Y194+4*PI())/3)</f>
        <v>0.49711823392068943</v>
      </c>
      <c r="AL194" s="11">
        <f>'OddsRatio_working_3-way'!Z194+'OddsRatio_working_3-way'!AF194</f>
        <v>1.0779314741058688</v>
      </c>
      <c r="AM194" s="11">
        <f>'OddsRatio_working_3-way'!AA194+'OddsRatio_working_3-way'!AG194</f>
        <v>-0.64413660293321962</v>
      </c>
      <c r="AN194" s="11">
        <f>'OddsRatio_working_3-way'!AB194+'OddsRatio_working_3-way'!AH194</f>
        <v>-0.43379487117264875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1.0779314741058688</v>
      </c>
      <c r="AS194" s="11">
        <f>IF(('OddsRatio_working_3-way'!X194=0),IF(Q194&gt;0,-Q194^(1/3),(-Q194)^(1/3)),'OddsRatio_working_3-way'!AM194-'OddsRatio_working_3-way'!R194/3)</f>
        <v>-0.64413660293321962</v>
      </c>
      <c r="AT194" s="11">
        <f>IF(('OddsRatio_working_3-way'!X194=0),IF(Q194&gt;0,-Q194^(1/3),(-Q194)^(1/3)),'OddsRatio_working_3-way'!AN194-'OddsRatio_working_3-way'!R194/3)</f>
        <v>-0.43379487117264875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1.83</v>
      </c>
      <c r="B195" s="4">
        <f>IF('True_Odds_Calculator_3-way'!B196="","",'True_Odds_Calculator_3-way'!B196)</f>
        <v>4</v>
      </c>
      <c r="C195" s="4">
        <f>IF('True_Odds_Calculator_3-way'!C196="","",'True_Odds_Calculator_3-way'!C196)</f>
        <v>3.89</v>
      </c>
      <c r="D195" s="9">
        <f t="shared" si="39"/>
        <v>0.52494890810914752</v>
      </c>
      <c r="E195" s="9">
        <f t="shared" si="40"/>
        <v>0.23414302535704393</v>
      </c>
      <c r="F195" s="9">
        <f t="shared" si="41"/>
        <v>0.24090806653380839</v>
      </c>
      <c r="G195" s="9">
        <f t="shared" si="42"/>
        <v>1.0902979400092505</v>
      </c>
      <c r="H195" s="9">
        <f t="shared" si="43"/>
        <v>1.9049472902076781</v>
      </c>
      <c r="I195" s="9">
        <f t="shared" si="44"/>
        <v>4.2708938200277515</v>
      </c>
      <c r="J195" s="9">
        <f t="shared" si="45"/>
        <v>4.1509610466267333</v>
      </c>
      <c r="K195" s="11">
        <f t="shared" si="46"/>
        <v>0.54644808743169393</v>
      </c>
      <c r="L195" s="11">
        <f t="shared" si="47"/>
        <v>0.25</v>
      </c>
      <c r="M195" s="11">
        <f t="shared" si="48"/>
        <v>0.25706940874035988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-0.25271819292848396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0.23599814572885491</v>
      </c>
      <c r="Q195" s="11">
        <f>2*'OddsRatio_working_3-way'!K195*'OddsRatio_working_3-way'!L195*'OddsRatio_working_3-way'!M195</f>
        <v>7.0237543371683017E-2</v>
      </c>
      <c r="R195" s="11">
        <f t="shared" si="49"/>
        <v>0</v>
      </c>
      <c r="S195" s="11">
        <f t="shared" si="50"/>
        <v>-0.93383916287989366</v>
      </c>
      <c r="T195" s="11">
        <f t="shared" si="51"/>
        <v>-0.27792832228568265</v>
      </c>
      <c r="U195" s="11">
        <f>'OddsRatio_working_3-way'!S195-'OddsRatio_working_3-way'!R195^2/3</f>
        <v>-0.93383916287989366</v>
      </c>
      <c r="V195" s="11">
        <f>'OddsRatio_working_3-way'!S195*'OddsRatio_working_3-way'!R195/3-2*'OddsRatio_working_3-way'!R195^3/27-'OddsRatio_working_3-way'!T195</f>
        <v>0.27792832228568265</v>
      </c>
      <c r="W195" s="11">
        <f>'OddsRatio_working_3-way'!V195^2+4*'OddsRatio_working_3-way'!U195^3/27</f>
        <v>-4.3401722456555464E-2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0.17367057521719803</v>
      </c>
      <c r="Y195" s="11">
        <f>IF('OddsRatio_working_3-way'!W195&gt;=0,IF('OddsRatio_working_3-way'!V195+SQRT('OddsRatio_working_3-way'!W195)&gt;0,0,PI()),ACOS('OddsRatio_working_3-way'!V195/(2*'OddsRatio_working_3-way'!X195)))</f>
        <v>0.64323522341005457</v>
      </c>
      <c r="Z195" s="11">
        <f>'OddsRatio_working_3-way'!X195^(1/3)*COS('OddsRatio_working_3-way'!Y195/3)</f>
        <v>0.54514897000462514</v>
      </c>
      <c r="AA195" s="11">
        <f>'OddsRatio_working_3-way'!X195^(1/3)*COS(('OddsRatio_working_3-way'!Y195+2*PI())/3)</f>
        <v>-0.37538129945128562</v>
      </c>
      <c r="AB195" s="11">
        <f>'OddsRatio_working_3-way'!X195^(1/3)*COS(('OddsRatio_working_3-way'!Y195+4*PI())/3)</f>
        <v>-0.16976767055333991</v>
      </c>
      <c r="AC195" s="11">
        <f>'OddsRatio_working_3-way'!X195^(1/3)*SIN('OddsRatio_working_3-way'!Y195/3)</f>
        <v>0.11871108399328502</v>
      </c>
      <c r="AD195" s="11">
        <f>'OddsRatio_working_3-way'!X195^(1/3)*SIN(('OddsRatio_working_3-way'!Y195+2*PI())/3)</f>
        <v>0.41275731487428385</v>
      </c>
      <c r="AE195" s="11">
        <f>'OddsRatio_working_3-way'!X195^(1/3)*SIN(('OddsRatio_working_3-way'!Y195+4*PI())/3)</f>
        <v>-0.5314683988675688</v>
      </c>
      <c r="AF195" s="11">
        <f>-'OddsRatio_working_3-way'!U195/(3*'OddsRatio_working_3-way'!X195^(1/3))*COS(('OddsRatio_working_3-way'!Y195)/3)</f>
        <v>0.54514897000462526</v>
      </c>
      <c r="AG195" s="11">
        <f>-'OddsRatio_working_3-way'!U195/(3*'OddsRatio_working_3-way'!X195^(1/3))*COS(('OddsRatio_working_3-way'!Y195+2*PI())/3)</f>
        <v>-0.37538129945128573</v>
      </c>
      <c r="AH195" s="11">
        <f>-'OddsRatio_working_3-way'!U195/(3*'OddsRatio_working_3-way'!X195^(1/3))*COS(('OddsRatio_working_3-way'!Y195+4*PI())/3)</f>
        <v>-0.16976767055333997</v>
      </c>
      <c r="AI195" s="11">
        <f>'OddsRatio_working_3-way'!U195/(3*'OddsRatio_working_3-way'!X195^(1/3))*SIN(('OddsRatio_working_3-way'!Y195)/3)</f>
        <v>-0.11871108399328505</v>
      </c>
      <c r="AJ195" s="11">
        <f>'OddsRatio_working_3-way'!U195/(3*'OddsRatio_working_3-way'!X195^(1/3))*SIN(('OddsRatio_working_3-way'!Y195+2*PI())/3)</f>
        <v>-0.41275731487428396</v>
      </c>
      <c r="AK195" s="11">
        <f>'OddsRatio_working_3-way'!U195/(3*'OddsRatio_working_3-way'!X195^(1/3))*SIN(('OddsRatio_working_3-way'!Y195+4*PI())/3)</f>
        <v>0.53146839886756891</v>
      </c>
      <c r="AL195" s="11">
        <f>'OddsRatio_working_3-way'!Z195+'OddsRatio_working_3-way'!AF195</f>
        <v>1.0902979400092505</v>
      </c>
      <c r="AM195" s="11">
        <f>'OddsRatio_working_3-way'!AA195+'OddsRatio_working_3-way'!AG195</f>
        <v>-0.75076259890257135</v>
      </c>
      <c r="AN195" s="11">
        <f>'OddsRatio_working_3-way'!AB195+'OddsRatio_working_3-way'!AH195</f>
        <v>-0.33953534110667988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1.0902979400092505</v>
      </c>
      <c r="AS195" s="11">
        <f>IF(('OddsRatio_working_3-way'!X195=0),IF(Q195&gt;0,-Q195^(1/3),(-Q195)^(1/3)),'OddsRatio_working_3-way'!AM195-'OddsRatio_working_3-way'!R195/3)</f>
        <v>-0.75076259890257135</v>
      </c>
      <c r="AT195" s="11">
        <f>IF(('OddsRatio_working_3-way'!X195=0),IF(Q195&gt;0,-Q195^(1/3),(-Q195)^(1/3)),'OddsRatio_working_3-way'!AN195-'OddsRatio_working_3-way'!R195/3)</f>
        <v>-0.33953534110667988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6.63</v>
      </c>
      <c r="B196" s="4">
        <f>IF('True_Odds_Calculator_3-way'!B197="","",'True_Odds_Calculator_3-way'!B197)</f>
        <v>4.45</v>
      </c>
      <c r="C196" s="4">
        <f>IF('True_Odds_Calculator_3-way'!C197="","",'True_Odds_Calculator_3-way'!C197)</f>
        <v>1.47</v>
      </c>
      <c r="D196" s="9">
        <f t="shared" ref="D196:D259" si="52">(K196/(AR196+K196-(AR196*K196)))</f>
        <v>0.13743853082665766</v>
      </c>
      <c r="E196" s="9">
        <f t="shared" ref="E196:E259" si="53">(L196/(AR196+L196-(AR196*L196)))</f>
        <v>0.20636217925554523</v>
      </c>
      <c r="F196" s="9">
        <f t="shared" ref="F196:F259" si="54">(M196/(AR196+M196-(AR196*M196)))</f>
        <v>0.65619928991779719</v>
      </c>
      <c r="G196" s="9">
        <f t="shared" ref="G196:G259" si="55">AR196</f>
        <v>1.1147388967869192</v>
      </c>
      <c r="H196" s="9">
        <f t="shared" ref="H196:H259" si="56">IF(A196="","",1/D196)</f>
        <v>7.275979988910354</v>
      </c>
      <c r="I196" s="9">
        <f t="shared" ref="I196:I259" si="57">IF(B196="","",1/E196)</f>
        <v>4.8458491939148711</v>
      </c>
      <c r="J196" s="9">
        <f t="shared" ref="J196:J259" si="58">IF(C196="","",1/F196)</f>
        <v>1.5239272814898521</v>
      </c>
      <c r="K196" s="11">
        <f t="shared" ref="K196:K259" si="59">1/A196</f>
        <v>0.15082956259426847</v>
      </c>
      <c r="L196" s="11">
        <f t="shared" ref="L196:L259" si="60">1/B196</f>
        <v>0.2247191011235955</v>
      </c>
      <c r="M196" s="11">
        <f t="shared" ref="M196:M259" si="61">1/C196</f>
        <v>0.68027210884353739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-0.21049145673827019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0.22019755755946857</v>
      </c>
      <c r="Q196" s="11">
        <f>2*'OddsRatio_working_3-way'!K196*'OddsRatio_working_3-way'!L196*'OddsRatio_working_3-way'!M196</f>
        <v>4.6114671740202853E-2</v>
      </c>
      <c r="R196" s="11">
        <f t="shared" ref="R196:R259" si="62">O196/N196</f>
        <v>0</v>
      </c>
      <c r="S196" s="11">
        <f t="shared" ref="S196:S259" si="63">P196/N196</f>
        <v>-1.0461116140844955</v>
      </c>
      <c r="T196" s="11">
        <f t="shared" ref="T196:T259" si="64">Q196/N196</f>
        <v>-0.21908096630041796</v>
      </c>
      <c r="U196" s="11">
        <f>'OddsRatio_working_3-way'!S196-'OddsRatio_working_3-way'!R196^2/3</f>
        <v>-1.0461116140844955</v>
      </c>
      <c r="V196" s="11">
        <f>'OddsRatio_working_3-way'!S196*'OddsRatio_working_3-way'!R196/3-2*'OddsRatio_working_3-way'!R196^3/27-'OddsRatio_working_3-way'!T196</f>
        <v>0.21908096630041796</v>
      </c>
      <c r="W196" s="11">
        <f>'OddsRatio_working_3-way'!V196^2+4*'OddsRatio_working_3-way'!U196^3/27</f>
        <v>-0.12160526818423523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0.20591365786377558</v>
      </c>
      <c r="Y196" s="11">
        <f>IF('OddsRatio_working_3-way'!W196&gt;=0,IF('OddsRatio_working_3-way'!V196+SQRT('OddsRatio_working_3-way'!W196)&gt;0,0,PI()),ACOS('OddsRatio_working_3-way'!V196/(2*'OddsRatio_working_3-way'!X196)))</f>
        <v>1.0098675406503634</v>
      </c>
      <c r="Z196" s="11">
        <f>'OddsRatio_working_3-way'!X196^(1/3)*COS('OddsRatio_working_3-way'!Y196/3)</f>
        <v>0.55736944839345959</v>
      </c>
      <c r="AA196" s="11">
        <f>'OddsRatio_working_3-way'!X196^(1/3)*COS(('OddsRatio_working_3-way'!Y196+2*PI())/3)</f>
        <v>-0.44760001959445816</v>
      </c>
      <c r="AB196" s="11">
        <f>'OddsRatio_working_3-way'!X196^(1/3)*COS(('OddsRatio_working_3-way'!Y196+4*PI())/3)</f>
        <v>-0.10976942879900128</v>
      </c>
      <c r="AC196" s="11">
        <f>'OddsRatio_working_3-way'!X196^(1/3)*SIN('OddsRatio_working_3-way'!Y196/3)</f>
        <v>0.19504658253624726</v>
      </c>
      <c r="AD196" s="11">
        <f>'OddsRatio_working_3-way'!X196^(1/3)*SIN(('OddsRatio_working_3-way'!Y196+2*PI())/3)</f>
        <v>0.38517281033393203</v>
      </c>
      <c r="AE196" s="11">
        <f>'OddsRatio_working_3-way'!X196^(1/3)*SIN(('OddsRatio_working_3-way'!Y196+4*PI())/3)</f>
        <v>-0.58021939287017932</v>
      </c>
      <c r="AF196" s="11">
        <f>-'OddsRatio_working_3-way'!U196/(3*'OddsRatio_working_3-way'!X196^(1/3))*COS(('OddsRatio_working_3-way'!Y196)/3)</f>
        <v>0.55736944839345959</v>
      </c>
      <c r="AG196" s="11">
        <f>-'OddsRatio_working_3-way'!U196/(3*'OddsRatio_working_3-way'!X196^(1/3))*COS(('OddsRatio_working_3-way'!Y196+2*PI())/3)</f>
        <v>-0.44760001959445816</v>
      </c>
      <c r="AH196" s="11">
        <f>-'OddsRatio_working_3-way'!U196/(3*'OddsRatio_working_3-way'!X196^(1/3))*COS(('OddsRatio_working_3-way'!Y196+4*PI())/3)</f>
        <v>-0.10976942879900128</v>
      </c>
      <c r="AI196" s="11">
        <f>'OddsRatio_working_3-way'!U196/(3*'OddsRatio_working_3-way'!X196^(1/3))*SIN(('OddsRatio_working_3-way'!Y196)/3)</f>
        <v>-0.19504658253624726</v>
      </c>
      <c r="AJ196" s="11">
        <f>'OddsRatio_working_3-way'!U196/(3*'OddsRatio_working_3-way'!X196^(1/3))*SIN(('OddsRatio_working_3-way'!Y196+2*PI())/3)</f>
        <v>-0.38517281033393203</v>
      </c>
      <c r="AK196" s="11">
        <f>'OddsRatio_working_3-way'!U196/(3*'OddsRatio_working_3-way'!X196^(1/3))*SIN(('OddsRatio_working_3-way'!Y196+4*PI())/3)</f>
        <v>0.58021939287017932</v>
      </c>
      <c r="AL196" s="11">
        <f>'OddsRatio_working_3-way'!Z196+'OddsRatio_working_3-way'!AF196</f>
        <v>1.1147388967869192</v>
      </c>
      <c r="AM196" s="11">
        <f>'OddsRatio_working_3-way'!AA196+'OddsRatio_working_3-way'!AG196</f>
        <v>-0.89520003918891633</v>
      </c>
      <c r="AN196" s="11">
        <f>'OddsRatio_working_3-way'!AB196+'OddsRatio_working_3-way'!AH196</f>
        <v>-0.21953885759800257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1.1147388967869192</v>
      </c>
      <c r="AS196" s="11">
        <f>IF(('OddsRatio_working_3-way'!X196=0),IF(Q196&gt;0,-Q196^(1/3),(-Q196)^(1/3)),'OddsRatio_working_3-way'!AM196-'OddsRatio_working_3-way'!R196/3)</f>
        <v>-0.89520003918891633</v>
      </c>
      <c r="AT196" s="11">
        <f>IF(('OddsRatio_working_3-way'!X196=0),IF(Q196&gt;0,-Q196^(1/3),(-Q196)^(1/3)),'OddsRatio_working_3-way'!AN196-'OddsRatio_working_3-way'!R196/3)</f>
        <v>-0.21953885759800257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2.16</v>
      </c>
      <c r="B197" s="4">
        <f>IF('True_Odds_Calculator_3-way'!B198="","",'True_Odds_Calculator_3-way'!B198)</f>
        <v>3.18</v>
      </c>
      <c r="C197" s="4">
        <f>IF('True_Odds_Calculator_3-way'!C198="","",'True_Odds_Calculator_3-way'!C198)</f>
        <v>3.9</v>
      </c>
      <c r="D197" s="9">
        <f t="shared" si="52"/>
        <v>0.4500432450492387</v>
      </c>
      <c r="E197" s="9">
        <f t="shared" si="53"/>
        <v>0.30334895117039712</v>
      </c>
      <c r="F197" s="9">
        <f t="shared" si="54"/>
        <v>0.24660780378036415</v>
      </c>
      <c r="G197" s="9">
        <f t="shared" si="55"/>
        <v>1.0534557646071343</v>
      </c>
      <c r="H197" s="9">
        <f t="shared" si="56"/>
        <v>2.2220086869442763</v>
      </c>
      <c r="I197" s="9">
        <f t="shared" si="57"/>
        <v>3.2965335668435531</v>
      </c>
      <c r="J197" s="9">
        <f t="shared" si="58"/>
        <v>4.0550217173606891</v>
      </c>
      <c r="K197" s="11">
        <f t="shared" si="59"/>
        <v>0.46296296296296291</v>
      </c>
      <c r="L197" s="11">
        <f t="shared" si="60"/>
        <v>0.31446540880503143</v>
      </c>
      <c r="M197" s="11">
        <f t="shared" si="61"/>
        <v>0.25641025641025644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-0.27375811547719309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0.2329373398555788</v>
      </c>
      <c r="Q197" s="11">
        <f>2*'OddsRatio_working_3-way'!K197*'OddsRatio_working_3-way'!L197*'OddsRatio_working_3-way'!M197</f>
        <v>7.4659403799865021E-2</v>
      </c>
      <c r="R197" s="11">
        <f t="shared" si="62"/>
        <v>0</v>
      </c>
      <c r="S197" s="11">
        <f t="shared" si="63"/>
        <v>-0.85088743195627714</v>
      </c>
      <c r="T197" s="11">
        <f t="shared" si="64"/>
        <v>-0.27272033075521712</v>
      </c>
      <c r="U197" s="11">
        <f>'OddsRatio_working_3-way'!S197-'OddsRatio_working_3-way'!R197^2/3</f>
        <v>-0.85088743195627714</v>
      </c>
      <c r="V197" s="11">
        <f>'OddsRatio_working_3-way'!S197*'OddsRatio_working_3-way'!R197/3-2*'OddsRatio_working_3-way'!R197^3/27-'OddsRatio_working_3-way'!T197</f>
        <v>0.27272033075521712</v>
      </c>
      <c r="W197" s="11">
        <f>'OddsRatio_working_3-way'!V197^2+4*'OddsRatio_working_3-way'!U197^3/27</f>
        <v>-1.689036455270293E-2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0.1510519309376232</v>
      </c>
      <c r="Y197" s="11">
        <f>IF('OddsRatio_working_3-way'!W197&gt;=0,IF('OddsRatio_working_3-way'!V197+SQRT('OddsRatio_working_3-way'!W197)&gt;0,0,PI()),ACOS('OddsRatio_working_3-way'!V197/(2*'OddsRatio_working_3-way'!X197)))</f>
        <v>0.44470644538786774</v>
      </c>
      <c r="Z197" s="11">
        <f>'OddsRatio_working_3-way'!X197^(1/3)*COS('OddsRatio_working_3-way'!Y197/3)</f>
        <v>0.52672788230356715</v>
      </c>
      <c r="AA197" s="11">
        <f>'OddsRatio_working_3-way'!X197^(1/3)*COS(('OddsRatio_working_3-way'!Y197+2*PI())/3)</f>
        <v>-0.33148267199777742</v>
      </c>
      <c r="AB197" s="11">
        <f>'OddsRatio_working_3-way'!X197^(1/3)*COS(('OddsRatio_working_3-way'!Y197+4*PI())/3)</f>
        <v>-0.19524521030579001</v>
      </c>
      <c r="AC197" s="11">
        <f>'OddsRatio_working_3-way'!X197^(1/3)*SIN('OddsRatio_working_3-way'!Y197/3)</f>
        <v>7.8656735181580492E-2</v>
      </c>
      <c r="AD197" s="11">
        <f>'OddsRatio_working_3-way'!X197^(1/3)*SIN(('OddsRatio_working_3-way'!Y197+2*PI())/3)</f>
        <v>0.41683135936567872</v>
      </c>
      <c r="AE197" s="11">
        <f>'OddsRatio_working_3-way'!X197^(1/3)*SIN(('OddsRatio_working_3-way'!Y197+4*PI())/3)</f>
        <v>-0.49548809454725906</v>
      </c>
      <c r="AF197" s="11">
        <f>-'OddsRatio_working_3-way'!U197/(3*'OddsRatio_working_3-way'!X197^(1/3))*COS(('OddsRatio_working_3-way'!Y197)/3)</f>
        <v>0.52672788230356715</v>
      </c>
      <c r="AG197" s="11">
        <f>-'OddsRatio_working_3-way'!U197/(3*'OddsRatio_working_3-way'!X197^(1/3))*COS(('OddsRatio_working_3-way'!Y197+2*PI())/3)</f>
        <v>-0.33148267199777742</v>
      </c>
      <c r="AH197" s="11">
        <f>-'OddsRatio_working_3-way'!U197/(3*'OddsRatio_working_3-way'!X197^(1/3))*COS(('OddsRatio_working_3-way'!Y197+4*PI())/3)</f>
        <v>-0.19524521030579001</v>
      </c>
      <c r="AI197" s="11">
        <f>'OddsRatio_working_3-way'!U197/(3*'OddsRatio_working_3-way'!X197^(1/3))*SIN(('OddsRatio_working_3-way'!Y197)/3)</f>
        <v>-7.8656735181580492E-2</v>
      </c>
      <c r="AJ197" s="11">
        <f>'OddsRatio_working_3-way'!U197/(3*'OddsRatio_working_3-way'!X197^(1/3))*SIN(('OddsRatio_working_3-way'!Y197+2*PI())/3)</f>
        <v>-0.41683135936567872</v>
      </c>
      <c r="AK197" s="11">
        <f>'OddsRatio_working_3-way'!U197/(3*'OddsRatio_working_3-way'!X197^(1/3))*SIN(('OddsRatio_working_3-way'!Y197+4*PI())/3)</f>
        <v>0.49548809454725906</v>
      </c>
      <c r="AL197" s="11">
        <f>'OddsRatio_working_3-way'!Z197+'OddsRatio_working_3-way'!AF197</f>
        <v>1.0534557646071343</v>
      </c>
      <c r="AM197" s="11">
        <f>'OddsRatio_working_3-way'!AA197+'OddsRatio_working_3-way'!AG197</f>
        <v>-0.66296534399555485</v>
      </c>
      <c r="AN197" s="11">
        <f>'OddsRatio_working_3-way'!AB197+'OddsRatio_working_3-way'!AH197</f>
        <v>-0.39049042061158001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1.0534557646071343</v>
      </c>
      <c r="AS197" s="11">
        <f>IF(('OddsRatio_working_3-way'!X197=0),IF(Q197&gt;0,-Q197^(1/3),(-Q197)^(1/3)),'OddsRatio_working_3-way'!AM197-'OddsRatio_working_3-way'!R197/3)</f>
        <v>-0.66296534399555485</v>
      </c>
      <c r="AT197" s="11">
        <f>IF(('OddsRatio_working_3-way'!X197=0),IF(Q197&gt;0,-Q197^(1/3),(-Q197)^(1/3)),'OddsRatio_working_3-way'!AN197-'OddsRatio_working_3-way'!R197/3)</f>
        <v>-0.39049042061158001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3.08</v>
      </c>
      <c r="B198" s="4">
        <f>IF('True_Odds_Calculator_3-way'!B199="","",'True_Odds_Calculator_3-way'!B199)</f>
        <v>3.27</v>
      </c>
      <c r="C198" s="4">
        <f>IF('True_Odds_Calculator_3-way'!C199="","",'True_Odds_Calculator_3-way'!C199)</f>
        <v>2.48</v>
      </c>
      <c r="D198" s="9">
        <f t="shared" si="52"/>
        <v>0.31369118166349341</v>
      </c>
      <c r="E198" s="9">
        <f t="shared" si="53"/>
        <v>0.29518550888437134</v>
      </c>
      <c r="F198" s="9">
        <f t="shared" si="54"/>
        <v>0.39112330945213536</v>
      </c>
      <c r="G198" s="9">
        <f t="shared" si="55"/>
        <v>1.0518502972000552</v>
      </c>
      <c r="H198" s="9">
        <f t="shared" si="56"/>
        <v>3.1878486181761145</v>
      </c>
      <c r="I198" s="9">
        <f t="shared" si="57"/>
        <v>3.387700174644126</v>
      </c>
      <c r="J198" s="9">
        <f t="shared" si="58"/>
        <v>2.5567384398560815</v>
      </c>
      <c r="K198" s="11">
        <f t="shared" si="59"/>
        <v>0.32467532467532467</v>
      </c>
      <c r="L198" s="11">
        <f t="shared" si="60"/>
        <v>0.3058103975535168</v>
      </c>
      <c r="M198" s="11">
        <f t="shared" si="61"/>
        <v>0.40322580645161293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-0.27976975180289776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0.23340943361659552</v>
      </c>
      <c r="Q198" s="11">
        <f>2*'OddsRatio_working_3-way'!K198*'OddsRatio_working_3-way'!L198*'OddsRatio_working_3-way'!M198</f>
        <v>8.0071846866756599E-2</v>
      </c>
      <c r="R198" s="11">
        <f t="shared" si="62"/>
        <v>0</v>
      </c>
      <c r="S198" s="11">
        <f t="shared" si="63"/>
        <v>-0.83429117019425381</v>
      </c>
      <c r="T198" s="11">
        <f t="shared" si="64"/>
        <v>-0.28620623334279716</v>
      </c>
      <c r="U198" s="11">
        <f>'OddsRatio_working_3-way'!S198-'OddsRatio_working_3-way'!R198^2/3</f>
        <v>-0.83429117019425381</v>
      </c>
      <c r="V198" s="11">
        <f>'OddsRatio_working_3-way'!S198*'OddsRatio_working_3-way'!R198/3-2*'OddsRatio_working_3-way'!R198^3/27-'OddsRatio_working_3-way'!T198</f>
        <v>0.28620623334279716</v>
      </c>
      <c r="W198" s="11">
        <f>'OddsRatio_working_3-way'!V198^2+4*'OddsRatio_working_3-way'!U198^3/27</f>
        <v>-4.115842613706705E-3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0.14665422821894564</v>
      </c>
      <c r="Y198" s="11">
        <f>IF('OddsRatio_working_3-way'!W198&gt;=0,IF('OddsRatio_working_3-way'!V198+SQRT('OddsRatio_working_3-way'!W198)&gt;0,0,PI()),ACOS('OddsRatio_working_3-way'!V198/(2*'OddsRatio_working_3-way'!X198)))</f>
        <v>0.22051092830593255</v>
      </c>
      <c r="Z198" s="11">
        <f>'OddsRatio_working_3-way'!X198^(1/3)*COS('OddsRatio_working_3-way'!Y198/3)</f>
        <v>0.5259251486000277</v>
      </c>
      <c r="AA198" s="11">
        <f>'OddsRatio_working_3-way'!X198^(1/3)*COS(('OddsRatio_working_3-way'!Y198+2*PI())/3)</f>
        <v>-0.29650129969458644</v>
      </c>
      <c r="AB198" s="11">
        <f>'OddsRatio_working_3-way'!X198^(1/3)*COS(('OddsRatio_working_3-way'!Y198+4*PI())/3)</f>
        <v>-0.22942384890544137</v>
      </c>
      <c r="AC198" s="11">
        <f>'OddsRatio_working_3-way'!X198^(1/3)*SIN('OddsRatio_working_3-way'!Y198/3)</f>
        <v>3.8727184269666967E-2</v>
      </c>
      <c r="AD198" s="11">
        <f>'OddsRatio_working_3-way'!X198^(1/3)*SIN(('OddsRatio_working_3-way'!Y198+2*PI())/3)</f>
        <v>0.43610094704189645</v>
      </c>
      <c r="AE198" s="11">
        <f>'OddsRatio_working_3-way'!X198^(1/3)*SIN(('OddsRatio_working_3-way'!Y198+4*PI())/3)</f>
        <v>-0.47482813131156326</v>
      </c>
      <c r="AF198" s="11">
        <f>-'OddsRatio_working_3-way'!U198/(3*'OddsRatio_working_3-way'!X198^(1/3))*COS(('OddsRatio_working_3-way'!Y198)/3)</f>
        <v>0.52592514860002759</v>
      </c>
      <c r="AG198" s="11">
        <f>-'OddsRatio_working_3-way'!U198/(3*'OddsRatio_working_3-way'!X198^(1/3))*COS(('OddsRatio_working_3-way'!Y198+2*PI())/3)</f>
        <v>-0.29650129969458638</v>
      </c>
      <c r="AH198" s="11">
        <f>-'OddsRatio_working_3-way'!U198/(3*'OddsRatio_working_3-way'!X198^(1/3))*COS(('OddsRatio_working_3-way'!Y198+4*PI())/3)</f>
        <v>-0.22942384890544132</v>
      </c>
      <c r="AI198" s="11">
        <f>'OddsRatio_working_3-way'!U198/(3*'OddsRatio_working_3-way'!X198^(1/3))*SIN(('OddsRatio_working_3-way'!Y198)/3)</f>
        <v>-3.872718426966696E-2</v>
      </c>
      <c r="AJ198" s="11">
        <f>'OddsRatio_working_3-way'!U198/(3*'OddsRatio_working_3-way'!X198^(1/3))*SIN(('OddsRatio_working_3-way'!Y198+2*PI())/3)</f>
        <v>-0.43610094704189639</v>
      </c>
      <c r="AK198" s="11">
        <f>'OddsRatio_working_3-way'!U198/(3*'OddsRatio_working_3-way'!X198^(1/3))*SIN(('OddsRatio_working_3-way'!Y198+4*PI())/3)</f>
        <v>0.47482813131156315</v>
      </c>
      <c r="AL198" s="11">
        <f>'OddsRatio_working_3-way'!Z198+'OddsRatio_working_3-way'!AF198</f>
        <v>1.0518502972000552</v>
      </c>
      <c r="AM198" s="11">
        <f>'OddsRatio_working_3-way'!AA198+'OddsRatio_working_3-way'!AG198</f>
        <v>-0.59300259938917277</v>
      </c>
      <c r="AN198" s="11">
        <f>'OddsRatio_working_3-way'!AB198+'OddsRatio_working_3-way'!AH198</f>
        <v>-0.45884769781088269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1.0518502972000552</v>
      </c>
      <c r="AS198" s="11">
        <f>IF(('OddsRatio_working_3-way'!X198=0),IF(Q198&gt;0,-Q198^(1/3),(-Q198)^(1/3)),'OddsRatio_working_3-way'!AM198-'OddsRatio_working_3-way'!R198/3)</f>
        <v>-0.59300259938917277</v>
      </c>
      <c r="AT198" s="11">
        <f>IF(('OddsRatio_working_3-way'!X198=0),IF(Q198&gt;0,-Q198^(1/3),(-Q198)^(1/3)),'OddsRatio_working_3-way'!AN198-'OddsRatio_working_3-way'!R198/3)</f>
        <v>-0.45884769781088269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2.52</v>
      </c>
      <c r="B199" s="4">
        <f>IF('True_Odds_Calculator_3-way'!B200="","",'True_Odds_Calculator_3-way'!B200)</f>
        <v>3.22</v>
      </c>
      <c r="C199" s="4">
        <f>IF('True_Odds_Calculator_3-way'!C200="","",'True_Odds_Calculator_3-way'!C200)</f>
        <v>3.07</v>
      </c>
      <c r="D199" s="9">
        <f t="shared" si="52"/>
        <v>0.3850194463725834</v>
      </c>
      <c r="E199" s="9">
        <f t="shared" si="53"/>
        <v>0.30004288275227325</v>
      </c>
      <c r="F199" s="9">
        <f t="shared" si="54"/>
        <v>0.31493767087514352</v>
      </c>
      <c r="G199" s="9">
        <f t="shared" si="55"/>
        <v>1.0508364533364303</v>
      </c>
      <c r="H199" s="9">
        <f t="shared" si="56"/>
        <v>2.5972714090713742</v>
      </c>
      <c r="I199" s="9">
        <f t="shared" si="57"/>
        <v>3.3328569264068757</v>
      </c>
      <c r="J199" s="9">
        <f t="shared" si="58"/>
        <v>3.1752314584064103</v>
      </c>
      <c r="K199" s="11">
        <f t="shared" si="59"/>
        <v>0.3968253968253968</v>
      </c>
      <c r="L199" s="11">
        <f t="shared" si="60"/>
        <v>0.3105590062111801</v>
      </c>
      <c r="M199" s="11">
        <f t="shared" si="61"/>
        <v>0.32573289902280134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-0.28039619756697476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0.23322835247491813</v>
      </c>
      <c r="Q199" s="11">
        <f>2*'OddsRatio_working_3-way'!K199*'OddsRatio_working_3-way'!L199*'OddsRatio_working_3-way'!M199</f>
        <v>8.0285147151434796E-2</v>
      </c>
      <c r="R199" s="11">
        <f t="shared" si="62"/>
        <v>0</v>
      </c>
      <c r="S199" s="11">
        <f t="shared" si="63"/>
        <v>-0.8317814381887606</v>
      </c>
      <c r="T199" s="11">
        <f t="shared" si="64"/>
        <v>-0.28632751744879881</v>
      </c>
      <c r="U199" s="11">
        <f>'OddsRatio_working_3-way'!S199-'OddsRatio_working_3-way'!R199^2/3</f>
        <v>-0.8317814381887606</v>
      </c>
      <c r="V199" s="11">
        <f>'OddsRatio_working_3-way'!S199*'OddsRatio_working_3-way'!R199/3-2*'OddsRatio_working_3-way'!R199^3/27-'OddsRatio_working_3-way'!T199</f>
        <v>0.28632751744879881</v>
      </c>
      <c r="W199" s="11">
        <f>'OddsRatio_working_3-way'!V199^2+4*'OddsRatio_working_3-way'!U199^3/27</f>
        <v>-3.2723462372338252E-3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0.14599297370560851</v>
      </c>
      <c r="Y199" s="11">
        <f>IF('OddsRatio_working_3-way'!W199&gt;=0,IF('OddsRatio_working_3-way'!V199+SQRT('OddsRatio_working_3-way'!W199)&gt;0,0,PI()),ACOS('OddsRatio_working_3-way'!V199/(2*'OddsRatio_working_3-way'!X199)))</f>
        <v>0.1971904389944974</v>
      </c>
      <c r="Z199" s="11">
        <f>'OddsRatio_working_3-way'!X199^(1/3)*COS('OddsRatio_working_3-way'!Y199/3)</f>
        <v>0.52541822666821514</v>
      </c>
      <c r="AA199" s="11">
        <f>'OddsRatio_working_3-way'!X199^(1/3)*COS(('OddsRatio_working_3-way'!Y199+2*PI())/3)</f>
        <v>-0.2926611560158876</v>
      </c>
      <c r="AB199" s="11">
        <f>'OddsRatio_working_3-way'!X199^(1/3)*COS(('OddsRatio_working_3-way'!Y199+4*PI())/3)</f>
        <v>-0.2327570706523277</v>
      </c>
      <c r="AC199" s="11">
        <f>'OddsRatio_working_3-way'!X199^(1/3)*SIN('OddsRatio_working_3-way'!Y199/3)</f>
        <v>3.4585639810209741E-2</v>
      </c>
      <c r="AD199" s="11">
        <f>'OddsRatio_working_3-way'!X199^(1/3)*SIN(('OddsRatio_working_3-way'!Y199+2*PI())/3)</f>
        <v>0.43773271200093988</v>
      </c>
      <c r="AE199" s="11">
        <f>'OddsRatio_working_3-way'!X199^(1/3)*SIN(('OddsRatio_working_3-way'!Y199+4*PI())/3)</f>
        <v>-0.47231835181114951</v>
      </c>
      <c r="AF199" s="11">
        <f>-'OddsRatio_working_3-way'!U199/(3*'OddsRatio_working_3-way'!X199^(1/3))*COS(('OddsRatio_working_3-way'!Y199)/3)</f>
        <v>0.52541822666821514</v>
      </c>
      <c r="AG199" s="11">
        <f>-'OddsRatio_working_3-way'!U199/(3*'OddsRatio_working_3-way'!X199^(1/3))*COS(('OddsRatio_working_3-way'!Y199+2*PI())/3)</f>
        <v>-0.2926611560158876</v>
      </c>
      <c r="AH199" s="11">
        <f>-'OddsRatio_working_3-way'!U199/(3*'OddsRatio_working_3-way'!X199^(1/3))*COS(('OddsRatio_working_3-way'!Y199+4*PI())/3)</f>
        <v>-0.2327570706523277</v>
      </c>
      <c r="AI199" s="11">
        <f>'OddsRatio_working_3-way'!U199/(3*'OddsRatio_working_3-way'!X199^(1/3))*SIN(('OddsRatio_working_3-way'!Y199)/3)</f>
        <v>-3.4585639810209741E-2</v>
      </c>
      <c r="AJ199" s="11">
        <f>'OddsRatio_working_3-way'!U199/(3*'OddsRatio_working_3-way'!X199^(1/3))*SIN(('OddsRatio_working_3-way'!Y199+2*PI())/3)</f>
        <v>-0.43773271200093988</v>
      </c>
      <c r="AK199" s="11">
        <f>'OddsRatio_working_3-way'!U199/(3*'OddsRatio_working_3-way'!X199^(1/3))*SIN(('OddsRatio_working_3-way'!Y199+4*PI())/3)</f>
        <v>0.47231835181114951</v>
      </c>
      <c r="AL199" s="11">
        <f>'OddsRatio_working_3-way'!Z199+'OddsRatio_working_3-way'!AF199</f>
        <v>1.0508364533364303</v>
      </c>
      <c r="AM199" s="11">
        <f>'OddsRatio_working_3-way'!AA199+'OddsRatio_working_3-way'!AG199</f>
        <v>-0.5853223120317752</v>
      </c>
      <c r="AN199" s="11">
        <f>'OddsRatio_working_3-way'!AB199+'OddsRatio_working_3-way'!AH199</f>
        <v>-0.4655141413046554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1.0508364533364303</v>
      </c>
      <c r="AS199" s="11">
        <f>IF(('OddsRatio_working_3-way'!X199=0),IF(Q199&gt;0,-Q199^(1/3),(-Q199)^(1/3)),'OddsRatio_working_3-way'!AM199-'OddsRatio_working_3-way'!R199/3)</f>
        <v>-0.5853223120317752</v>
      </c>
      <c r="AT199" s="11">
        <f>IF(('OddsRatio_working_3-way'!X199=0),IF(Q199&gt;0,-Q199^(1/3),(-Q199)^(1/3)),'OddsRatio_working_3-way'!AN199-'OddsRatio_working_3-way'!R199/3)</f>
        <v>-0.4655141413046554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3.16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2.64</v>
      </c>
      <c r="D200" s="9">
        <f t="shared" si="52"/>
        <v>0.30587438772955516</v>
      </c>
      <c r="E200" s="9">
        <f t="shared" si="53"/>
        <v>0.32688347991839301</v>
      </c>
      <c r="F200" s="9">
        <f t="shared" si="54"/>
        <v>0.367242132352052</v>
      </c>
      <c r="G200" s="9">
        <f t="shared" si="55"/>
        <v>1.0506092141632264</v>
      </c>
      <c r="H200" s="9">
        <f t="shared" si="56"/>
        <v>3.2693159025925689</v>
      </c>
      <c r="I200" s="9">
        <f t="shared" si="57"/>
        <v>3.059194059759923</v>
      </c>
      <c r="J200" s="9">
        <f t="shared" si="58"/>
        <v>2.7229991112276921</v>
      </c>
      <c r="K200" s="11">
        <f t="shared" si="59"/>
        <v>0.31645569620253161</v>
      </c>
      <c r="L200" s="11">
        <f t="shared" si="60"/>
        <v>0.33783783783783783</v>
      </c>
      <c r="M200" s="11">
        <f t="shared" si="61"/>
        <v>0.37878787878787878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-0.28117127484216098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0.23325972693061298</v>
      </c>
      <c r="Q200" s="11">
        <f>2*'OddsRatio_working_3-way'!K200*'OddsRatio_working_3-way'!L200*'OddsRatio_working_3-way'!M200</f>
        <v>8.0992960739796171E-2</v>
      </c>
      <c r="R200" s="11">
        <f t="shared" si="62"/>
        <v>0</v>
      </c>
      <c r="S200" s="11">
        <f t="shared" si="63"/>
        <v>-0.82960013273602096</v>
      </c>
      <c r="T200" s="11">
        <f t="shared" si="64"/>
        <v>-0.28805560164445171</v>
      </c>
      <c r="U200" s="11">
        <f>'OddsRatio_working_3-way'!S200-'OddsRatio_working_3-way'!R200^2/3</f>
        <v>-0.82960013273602096</v>
      </c>
      <c r="V200" s="11">
        <f>'OddsRatio_working_3-way'!S200*'OddsRatio_working_3-way'!R200/3-2*'OddsRatio_working_3-way'!R200^3/27-'OddsRatio_working_3-way'!T200</f>
        <v>0.28805560164445171</v>
      </c>
      <c r="W200" s="11">
        <f>'OddsRatio_working_3-way'!V200^2+4*'OddsRatio_working_3-way'!U200^3/27</f>
        <v>-1.6107840497317644E-3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0.14541906141259373</v>
      </c>
      <c r="Y200" s="11">
        <f>IF('OddsRatio_working_3-way'!W200&gt;=0,IF('OddsRatio_working_3-way'!V200+SQRT('OddsRatio_working_3-way'!W200)&gt;0,0,PI()),ACOS('OddsRatio_working_3-way'!V200/(2*'OddsRatio_working_3-way'!X200)))</f>
        <v>0.13843803622754103</v>
      </c>
      <c r="Z200" s="11">
        <f>'OddsRatio_working_3-way'!X200^(1/3)*COS('OddsRatio_working_3-way'!Y200/3)</f>
        <v>0.5253046070816132</v>
      </c>
      <c r="AA200" s="11">
        <f>'OddsRatio_working_3-way'!X200^(1/3)*COS(('OddsRatio_working_3-way'!Y200+2*PI())/3)</f>
        <v>-0.28366029054882769</v>
      </c>
      <c r="AB200" s="11">
        <f>'OddsRatio_working_3-way'!X200^(1/3)*COS(('OddsRatio_working_3-way'!Y200+4*PI())/3)</f>
        <v>-0.24164431653278562</v>
      </c>
      <c r="AC200" s="11">
        <f>'OddsRatio_working_3-way'!X200^(1/3)*SIN('OddsRatio_working_3-way'!Y200/3)</f>
        <v>2.4257933908426302E-2</v>
      </c>
      <c r="AD200" s="11">
        <f>'OddsRatio_working_3-way'!X200^(1/3)*SIN(('OddsRatio_working_3-way'!Y200+2*PI())/3)</f>
        <v>0.44279816750346684</v>
      </c>
      <c r="AE200" s="11">
        <f>'OddsRatio_working_3-way'!X200^(1/3)*SIN(('OddsRatio_working_3-way'!Y200+4*PI())/3)</f>
        <v>-0.46705610141189308</v>
      </c>
      <c r="AF200" s="11">
        <f>-'OddsRatio_working_3-way'!U200/(3*'OddsRatio_working_3-way'!X200^(1/3))*COS(('OddsRatio_working_3-way'!Y200)/3)</f>
        <v>0.52530460708161331</v>
      </c>
      <c r="AG200" s="11">
        <f>-'OddsRatio_working_3-way'!U200/(3*'OddsRatio_working_3-way'!X200^(1/3))*COS(('OddsRatio_working_3-way'!Y200+2*PI())/3)</f>
        <v>-0.28366029054882774</v>
      </c>
      <c r="AH200" s="11">
        <f>-'OddsRatio_working_3-way'!U200/(3*'OddsRatio_working_3-way'!X200^(1/3))*COS(('OddsRatio_working_3-way'!Y200+4*PI())/3)</f>
        <v>-0.24164431653278567</v>
      </c>
      <c r="AI200" s="11">
        <f>'OddsRatio_working_3-way'!U200/(3*'OddsRatio_working_3-way'!X200^(1/3))*SIN(('OddsRatio_working_3-way'!Y200)/3)</f>
        <v>-2.4257933908426305E-2</v>
      </c>
      <c r="AJ200" s="11">
        <f>'OddsRatio_working_3-way'!U200/(3*'OddsRatio_working_3-way'!X200^(1/3))*SIN(('OddsRatio_working_3-way'!Y200+2*PI())/3)</f>
        <v>-0.44279816750346696</v>
      </c>
      <c r="AK200" s="11">
        <f>'OddsRatio_working_3-way'!U200/(3*'OddsRatio_working_3-way'!X200^(1/3))*SIN(('OddsRatio_working_3-way'!Y200+4*PI())/3)</f>
        <v>0.46705610141189319</v>
      </c>
      <c r="AL200" s="11">
        <f>'OddsRatio_working_3-way'!Z200+'OddsRatio_working_3-way'!AF200</f>
        <v>1.0506092141632264</v>
      </c>
      <c r="AM200" s="11">
        <f>'OddsRatio_working_3-way'!AA200+'OddsRatio_working_3-way'!AG200</f>
        <v>-0.56732058109765537</v>
      </c>
      <c r="AN200" s="11">
        <f>'OddsRatio_working_3-way'!AB200+'OddsRatio_working_3-way'!AH200</f>
        <v>-0.48328863306557129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1.0506092141632264</v>
      </c>
      <c r="AS200" s="11">
        <f>IF(('OddsRatio_working_3-way'!X200=0),IF(Q200&gt;0,-Q200^(1/3),(-Q200)^(1/3)),'OddsRatio_working_3-way'!AM200-'OddsRatio_working_3-way'!R200/3)</f>
        <v>-0.56732058109765537</v>
      </c>
      <c r="AT200" s="11">
        <f>IF(('OddsRatio_working_3-way'!X200=0),IF(Q200&gt;0,-Q200^(1/3),(-Q200)^(1/3)),'OddsRatio_working_3-way'!AN200-'OddsRatio_working_3-way'!R200/3)</f>
        <v>-0.48328863306557129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1.41</v>
      </c>
      <c r="B201" s="4">
        <f>IF('True_Odds_Calculator_3-way'!B202="","",'True_Odds_Calculator_3-way'!B202)</f>
        <v>4.5199999999999996</v>
      </c>
      <c r="C201" s="4">
        <f>IF('True_Odds_Calculator_3-way'!C202="","",'True_Odds_Calculator_3-way'!C202)</f>
        <v>8.19</v>
      </c>
      <c r="D201" s="9">
        <f t="shared" si="52"/>
        <v>0.68616769491789076</v>
      </c>
      <c r="E201" s="9">
        <f t="shared" si="53"/>
        <v>0.20297619494119634</v>
      </c>
      <c r="F201" s="9">
        <f t="shared" si="54"/>
        <v>0.11085611014091278</v>
      </c>
      <c r="G201" s="9">
        <f t="shared" si="55"/>
        <v>1.1155358263162269</v>
      </c>
      <c r="H201" s="9">
        <f t="shared" si="56"/>
        <v>1.457369688789653</v>
      </c>
      <c r="I201" s="9">
        <f t="shared" si="57"/>
        <v>4.9266861086331195</v>
      </c>
      <c r="J201" s="9">
        <f t="shared" si="58"/>
        <v>9.0207025912136718</v>
      </c>
      <c r="K201" s="11">
        <f t="shared" si="59"/>
        <v>0.70921985815602839</v>
      </c>
      <c r="L201" s="11">
        <f t="shared" si="60"/>
        <v>0.22123893805309736</v>
      </c>
      <c r="M201" s="11">
        <f t="shared" si="61"/>
        <v>0.12210012210012211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-0.19879889283014862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0.21304107163643973</v>
      </c>
      <c r="Q201" s="11">
        <f>2*'OddsRatio_working_3-way'!K201*'OddsRatio_working_3-way'!L201*'OddsRatio_working_3-way'!M201</f>
        <v>3.831673950295679E-2</v>
      </c>
      <c r="R201" s="11">
        <f t="shared" si="62"/>
        <v>0</v>
      </c>
      <c r="S201" s="11">
        <f t="shared" si="63"/>
        <v>-1.0716411374506973</v>
      </c>
      <c r="T201" s="11">
        <f t="shared" si="64"/>
        <v>-0.19274121177170817</v>
      </c>
      <c r="U201" s="11">
        <f>'OddsRatio_working_3-way'!S201-'OddsRatio_working_3-way'!R201^2/3</f>
        <v>-1.0716411374506973</v>
      </c>
      <c r="V201" s="11">
        <f>'OddsRatio_working_3-way'!S201*'OddsRatio_working_3-way'!R201/3-2*'OddsRatio_working_3-way'!R201^3/27-'OddsRatio_working_3-way'!T201</f>
        <v>0.19274121177170817</v>
      </c>
      <c r="W201" s="11">
        <f>'OddsRatio_working_3-way'!V201^2+4*'OddsRatio_working_3-way'!U201^3/27</f>
        <v>-0.14517504229487466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0.21349719963626052</v>
      </c>
      <c r="Y201" s="11">
        <f>IF('OddsRatio_working_3-way'!W201&gt;=0,IF('OddsRatio_working_3-way'!V201+SQRT('OddsRatio_working_3-way'!W201)&gt;0,0,PI()),ACOS('OddsRatio_working_3-way'!V201/(2*'OddsRatio_working_3-way'!X201)))</f>
        <v>1.1024733242059883</v>
      </c>
      <c r="Z201" s="11">
        <f>'OddsRatio_working_3-way'!X201^(1/3)*COS('OddsRatio_working_3-way'!Y201/3)</f>
        <v>0.55776791315811347</v>
      </c>
      <c r="AA201" s="11">
        <f>'OddsRatio_working_3-way'!X201^(1/3)*COS(('OddsRatio_working_3-way'!Y201+2*PI())/3)</f>
        <v>-0.46484497575002898</v>
      </c>
      <c r="AB201" s="11">
        <f>'OddsRatio_working_3-way'!X201^(1/3)*COS(('OddsRatio_working_3-way'!Y201+4*PI())/3)</f>
        <v>-9.2922937408084619E-2</v>
      </c>
      <c r="AC201" s="11">
        <f>'OddsRatio_working_3-way'!X201^(1/3)*SIN('OddsRatio_working_3-way'!Y201/3)</f>
        <v>0.21472928895427615</v>
      </c>
      <c r="AD201" s="11">
        <f>'OddsRatio_working_3-way'!X201^(1/3)*SIN(('OddsRatio_working_3-way'!Y201+2*PI())/3)</f>
        <v>0.37567653773362097</v>
      </c>
      <c r="AE201" s="11">
        <f>'OddsRatio_working_3-way'!X201^(1/3)*SIN(('OddsRatio_working_3-way'!Y201+4*PI())/3)</f>
        <v>-0.59040582668789698</v>
      </c>
      <c r="AF201" s="11">
        <f>-'OddsRatio_working_3-way'!U201/(3*'OddsRatio_working_3-way'!X201^(1/3))*COS(('OddsRatio_working_3-way'!Y201)/3)</f>
        <v>0.55776791315811347</v>
      </c>
      <c r="AG201" s="11">
        <f>-'OddsRatio_working_3-way'!U201/(3*'OddsRatio_working_3-way'!X201^(1/3))*COS(('OddsRatio_working_3-way'!Y201+2*PI())/3)</f>
        <v>-0.46484497575002898</v>
      </c>
      <c r="AH201" s="11">
        <f>-'OddsRatio_working_3-way'!U201/(3*'OddsRatio_working_3-way'!X201^(1/3))*COS(('OddsRatio_working_3-way'!Y201+4*PI())/3)</f>
        <v>-9.2922937408084619E-2</v>
      </c>
      <c r="AI201" s="11">
        <f>'OddsRatio_working_3-way'!U201/(3*'OddsRatio_working_3-way'!X201^(1/3))*SIN(('OddsRatio_working_3-way'!Y201)/3)</f>
        <v>-0.21472928895427615</v>
      </c>
      <c r="AJ201" s="11">
        <f>'OddsRatio_working_3-way'!U201/(3*'OddsRatio_working_3-way'!X201^(1/3))*SIN(('OddsRatio_working_3-way'!Y201+2*PI())/3)</f>
        <v>-0.37567653773362097</v>
      </c>
      <c r="AK201" s="11">
        <f>'OddsRatio_working_3-way'!U201/(3*'OddsRatio_working_3-way'!X201^(1/3))*SIN(('OddsRatio_working_3-way'!Y201+4*PI())/3)</f>
        <v>0.59040582668789698</v>
      </c>
      <c r="AL201" s="11">
        <f>'OddsRatio_working_3-way'!Z201+'OddsRatio_working_3-way'!AF201</f>
        <v>1.1155358263162269</v>
      </c>
      <c r="AM201" s="11">
        <f>'OddsRatio_working_3-way'!AA201+'OddsRatio_working_3-way'!AG201</f>
        <v>-0.92968995150005795</v>
      </c>
      <c r="AN201" s="11">
        <f>'OddsRatio_working_3-way'!AB201+'OddsRatio_working_3-way'!AH201</f>
        <v>-0.18584587481616924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1.1155358263162269</v>
      </c>
      <c r="AS201" s="11">
        <f>IF(('OddsRatio_working_3-way'!X201=0),IF(Q201&gt;0,-Q201^(1/3),(-Q201)^(1/3)),'OddsRatio_working_3-way'!AM201-'OddsRatio_working_3-way'!R201/3)</f>
        <v>-0.92968995150005795</v>
      </c>
      <c r="AT201" s="11">
        <f>IF(('OddsRatio_working_3-way'!X201=0),IF(Q201&gt;0,-Q201^(1/3),(-Q201)^(1/3)),'OddsRatio_working_3-way'!AN201-'OddsRatio_working_3-way'!R201/3)</f>
        <v>-0.18584587481616924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2.17</v>
      </c>
      <c r="B202" s="4">
        <f>IF('True_Odds_Calculator_3-way'!B203="","",'True_Odds_Calculator_3-way'!B203)</f>
        <v>3.22</v>
      </c>
      <c r="C202" s="4">
        <f>IF('True_Odds_Calculator_3-way'!C203="","",'True_Odds_Calculator_3-way'!C203)</f>
        <v>3.81</v>
      </c>
      <c r="D202" s="9">
        <f t="shared" si="52"/>
        <v>0.44793811834500252</v>
      </c>
      <c r="E202" s="9">
        <f t="shared" si="53"/>
        <v>0.29953597158945877</v>
      </c>
      <c r="F202" s="9">
        <f t="shared" si="54"/>
        <v>0.25252591006553898</v>
      </c>
      <c r="G202" s="9">
        <f t="shared" si="55"/>
        <v>1.0533771134317056</v>
      </c>
      <c r="H202" s="9">
        <f t="shared" si="56"/>
        <v>2.2324512227150954</v>
      </c>
      <c r="I202" s="9">
        <f t="shared" si="57"/>
        <v>3.3384971918183863</v>
      </c>
      <c r="J202" s="9">
        <f t="shared" si="58"/>
        <v>3.959989688743093</v>
      </c>
      <c r="K202" s="11">
        <f t="shared" si="59"/>
        <v>0.46082949308755761</v>
      </c>
      <c r="L202" s="11">
        <f t="shared" si="60"/>
        <v>0.3105590062111801</v>
      </c>
      <c r="M202" s="11">
        <f t="shared" si="61"/>
        <v>0.26246719160104987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-0.27416030519727419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0.23289014339046127</v>
      </c>
      <c r="Q202" s="11">
        <f>2*'OddsRatio_working_3-way'!K202*'OddsRatio_working_3-way'!L202*'OddsRatio_working_3-way'!M202</f>
        <v>7.512585270660041E-2</v>
      </c>
      <c r="R202" s="11">
        <f t="shared" si="62"/>
        <v>0</v>
      </c>
      <c r="S202" s="11">
        <f t="shared" si="63"/>
        <v>-0.8494670416378598</v>
      </c>
      <c r="T202" s="11">
        <f t="shared" si="64"/>
        <v>-0.27402162633479349</v>
      </c>
      <c r="U202" s="11">
        <f>'OddsRatio_working_3-way'!S202-'OddsRatio_working_3-way'!R202^2/3</f>
        <v>-0.8494670416378598</v>
      </c>
      <c r="V202" s="11">
        <f>'OddsRatio_working_3-way'!S202*'OddsRatio_working_3-way'!R202/3-2*'OddsRatio_working_3-way'!R202^3/27-'OddsRatio_working_3-way'!T202</f>
        <v>0.27402162633479349</v>
      </c>
      <c r="W202" s="11">
        <f>'OddsRatio_working_3-way'!V202^2+4*'OddsRatio_working_3-way'!U202^3/27</f>
        <v>-1.5722598213789976E-2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0.15067386129730265</v>
      </c>
      <c r="Y202" s="11">
        <f>IF('OddsRatio_working_3-way'!W202&gt;=0,IF('OddsRatio_working_3-way'!V202+SQRT('OddsRatio_working_3-way'!W202)&gt;0,0,PI()),ACOS('OddsRatio_working_3-way'!V202/(2*'OddsRatio_working_3-way'!X202)))</f>
        <v>0.42914850776414437</v>
      </c>
      <c r="Z202" s="11">
        <f>'OddsRatio_working_3-way'!X202^(1/3)*COS('OddsRatio_working_3-way'!Y202/3)</f>
        <v>0.52668855671585291</v>
      </c>
      <c r="AA202" s="11">
        <f>'OddsRatio_working_3-way'!X202^(1/3)*COS(('OddsRatio_working_3-way'!Y202+2*PI())/3)</f>
        <v>-0.32904156580492683</v>
      </c>
      <c r="AB202" s="11">
        <f>'OddsRatio_working_3-way'!X202^(1/3)*COS(('OddsRatio_working_3-way'!Y202+4*PI())/3)</f>
        <v>-0.1976469909109258</v>
      </c>
      <c r="AC202" s="11">
        <f>'OddsRatio_working_3-way'!X202^(1/3)*SIN('OddsRatio_working_3-way'!Y202/3)</f>
        <v>7.5860693185107908E-2</v>
      </c>
      <c r="AD202" s="11">
        <f>'OddsRatio_working_3-way'!X202^(1/3)*SIN(('OddsRatio_working_3-way'!Y202+2*PI())/3)</f>
        <v>0.4181953234059359</v>
      </c>
      <c r="AE202" s="11">
        <f>'OddsRatio_working_3-way'!X202^(1/3)*SIN(('OddsRatio_working_3-way'!Y202+4*PI())/3)</f>
        <v>-0.49405601659104376</v>
      </c>
      <c r="AF202" s="11">
        <f>-'OddsRatio_working_3-way'!U202/(3*'OddsRatio_working_3-way'!X202^(1/3))*COS(('OddsRatio_working_3-way'!Y202)/3)</f>
        <v>0.5266885567158528</v>
      </c>
      <c r="AG202" s="11">
        <f>-'OddsRatio_working_3-way'!U202/(3*'OddsRatio_working_3-way'!X202^(1/3))*COS(('OddsRatio_working_3-way'!Y202+2*PI())/3)</f>
        <v>-0.32904156580492677</v>
      </c>
      <c r="AH202" s="11">
        <f>-'OddsRatio_working_3-way'!U202/(3*'OddsRatio_working_3-way'!X202^(1/3))*COS(('OddsRatio_working_3-way'!Y202+4*PI())/3)</f>
        <v>-0.19764699091092577</v>
      </c>
      <c r="AI202" s="11">
        <f>'OddsRatio_working_3-way'!U202/(3*'OddsRatio_working_3-way'!X202^(1/3))*SIN(('OddsRatio_working_3-way'!Y202)/3)</f>
        <v>-7.5860693185107894E-2</v>
      </c>
      <c r="AJ202" s="11">
        <f>'OddsRatio_working_3-way'!U202/(3*'OddsRatio_working_3-way'!X202^(1/3))*SIN(('OddsRatio_working_3-way'!Y202+2*PI())/3)</f>
        <v>-0.41819532340593585</v>
      </c>
      <c r="AK202" s="11">
        <f>'OddsRatio_working_3-way'!U202/(3*'OddsRatio_working_3-way'!X202^(1/3))*SIN(('OddsRatio_working_3-way'!Y202+4*PI())/3)</f>
        <v>0.4940560165910437</v>
      </c>
      <c r="AL202" s="11">
        <f>'OddsRatio_working_3-way'!Z202+'OddsRatio_working_3-way'!AF202</f>
        <v>1.0533771134317056</v>
      </c>
      <c r="AM202" s="11">
        <f>'OddsRatio_working_3-way'!AA202+'OddsRatio_working_3-way'!AG202</f>
        <v>-0.65808313160985366</v>
      </c>
      <c r="AN202" s="11">
        <f>'OddsRatio_working_3-way'!AB202+'OddsRatio_working_3-way'!AH202</f>
        <v>-0.3952939818218516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1.0533771134317056</v>
      </c>
      <c r="AS202" s="11">
        <f>IF(('OddsRatio_working_3-way'!X202=0),IF(Q202&gt;0,-Q202^(1/3),(-Q202)^(1/3)),'OddsRatio_working_3-way'!AM202-'OddsRatio_working_3-way'!R202/3)</f>
        <v>-0.65808313160985366</v>
      </c>
      <c r="AT202" s="11">
        <f>IF(('OddsRatio_working_3-way'!X202=0),IF(Q202&gt;0,-Q202^(1/3),(-Q202)^(1/3)),'OddsRatio_working_3-way'!AN202-'OddsRatio_working_3-way'!R202/3)</f>
        <v>-0.3952939818218516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4.55</v>
      </c>
      <c r="B203" s="4">
        <f>IF('True_Odds_Calculator_3-way'!B204="","",'True_Odds_Calculator_3-way'!B204)</f>
        <v>3.8</v>
      </c>
      <c r="C203" s="4">
        <f>IF('True_Odds_Calculator_3-way'!C204="","",'True_Odds_Calculator_3-way'!C204)</f>
        <v>1.81</v>
      </c>
      <c r="D203" s="9">
        <f t="shared" si="52"/>
        <v>0.20994972354199049</v>
      </c>
      <c r="E203" s="9">
        <f t="shared" si="53"/>
        <v>0.25201387027815436</v>
      </c>
      <c r="F203" s="9">
        <f t="shared" si="54"/>
        <v>0.53803640617985526</v>
      </c>
      <c r="G203" s="9">
        <f t="shared" si="55"/>
        <v>1.0600127015915457</v>
      </c>
      <c r="H203" s="9">
        <f t="shared" si="56"/>
        <v>4.7630450906499879</v>
      </c>
      <c r="I203" s="9">
        <f t="shared" si="57"/>
        <v>3.9680355644563279</v>
      </c>
      <c r="J203" s="9">
        <f t="shared" si="58"/>
        <v>1.8586102882891518</v>
      </c>
      <c r="K203" s="11">
        <f t="shared" si="59"/>
        <v>0.21978021978021978</v>
      </c>
      <c r="L203" s="11">
        <f t="shared" si="60"/>
        <v>0.26315789473684209</v>
      </c>
      <c r="M203" s="11">
        <f t="shared" si="61"/>
        <v>0.5524861878453039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-0.25727514706869181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0.22879127269938554</v>
      </c>
      <c r="Q203" s="11">
        <f>2*'OddsRatio_working_3-way'!K203*'OddsRatio_working_3-way'!L203*'OddsRatio_working_3-way'!M203</f>
        <v>6.3908176731671928E-2</v>
      </c>
      <c r="R203" s="11">
        <f t="shared" si="62"/>
        <v>0</v>
      </c>
      <c r="S203" s="11">
        <f t="shared" si="63"/>
        <v>-0.88928633529572465</v>
      </c>
      <c r="T203" s="11">
        <f t="shared" si="64"/>
        <v>-0.24840400427254875</v>
      </c>
      <c r="U203" s="11">
        <f>'OddsRatio_working_3-way'!S203-'OddsRatio_working_3-way'!R203^2/3</f>
        <v>-0.88928633529572465</v>
      </c>
      <c r="V203" s="11">
        <f>'OddsRatio_working_3-way'!S203*'OddsRatio_working_3-way'!R203/3-2*'OddsRatio_working_3-way'!R203^3/27-'OddsRatio_working_3-way'!T203</f>
        <v>0.24840400427254875</v>
      </c>
      <c r="W203" s="11">
        <f>'OddsRatio_working_3-way'!V203^2+4*'OddsRatio_working_3-way'!U203^3/27</f>
        <v>-4.2484262228321627E-2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0.16139145854641598</v>
      </c>
      <c r="Y203" s="11">
        <f>IF('OddsRatio_working_3-way'!W203&gt;=0,IF('OddsRatio_working_3-way'!V203+SQRT('OddsRatio_working_3-way'!W203)&gt;0,0,PI()),ACOS('OddsRatio_working_3-way'!V203/(2*'OddsRatio_working_3-way'!X203)))</f>
        <v>0.69262905563407895</v>
      </c>
      <c r="Z203" s="11">
        <f>'OddsRatio_working_3-way'!X203^(1/3)*COS('OddsRatio_working_3-way'!Y203/3)</f>
        <v>0.53000635079577285</v>
      </c>
      <c r="AA203" s="11">
        <f>'OddsRatio_working_3-way'!X203^(1/3)*COS(('OddsRatio_working_3-way'!Y203+2*PI())/3)</f>
        <v>-0.37289912022920202</v>
      </c>
      <c r="AB203" s="11">
        <f>'OddsRatio_working_3-way'!X203^(1/3)*COS(('OddsRatio_working_3-way'!Y203+4*PI())/3)</f>
        <v>-0.15710723056657089</v>
      </c>
      <c r="AC203" s="11">
        <f>'OddsRatio_working_3-way'!X203^(1/3)*SIN('OddsRatio_working_3-way'!Y203/3)</f>
        <v>0.12458750558565819</v>
      </c>
      <c r="AD203" s="11">
        <f>'OddsRatio_working_3-way'!X203^(1/3)*SIN(('OddsRatio_working_3-way'!Y203+2*PI())/3)</f>
        <v>0.39670521116339691</v>
      </c>
      <c r="AE203" s="11">
        <f>'OddsRatio_working_3-way'!X203^(1/3)*SIN(('OddsRatio_working_3-way'!Y203+4*PI())/3)</f>
        <v>-0.52129271674905509</v>
      </c>
      <c r="AF203" s="11">
        <f>-'OddsRatio_working_3-way'!U203/(3*'OddsRatio_working_3-way'!X203^(1/3))*COS(('OddsRatio_working_3-way'!Y203)/3)</f>
        <v>0.53000635079577274</v>
      </c>
      <c r="AG203" s="11">
        <f>-'OddsRatio_working_3-way'!U203/(3*'OddsRatio_working_3-way'!X203^(1/3))*COS(('OddsRatio_working_3-way'!Y203+2*PI())/3)</f>
        <v>-0.37289912022920196</v>
      </c>
      <c r="AH203" s="11">
        <f>-'OddsRatio_working_3-way'!U203/(3*'OddsRatio_working_3-way'!X203^(1/3))*COS(('OddsRatio_working_3-way'!Y203+4*PI())/3)</f>
        <v>-0.15710723056657086</v>
      </c>
      <c r="AI203" s="11">
        <f>'OddsRatio_working_3-way'!U203/(3*'OddsRatio_working_3-way'!X203^(1/3))*SIN(('OddsRatio_working_3-way'!Y203)/3)</f>
        <v>-0.12458750558565816</v>
      </c>
      <c r="AJ203" s="11">
        <f>'OddsRatio_working_3-way'!U203/(3*'OddsRatio_working_3-way'!X203^(1/3))*SIN(('OddsRatio_working_3-way'!Y203+2*PI())/3)</f>
        <v>-0.39670521116339685</v>
      </c>
      <c r="AK203" s="11">
        <f>'OddsRatio_working_3-way'!U203/(3*'OddsRatio_working_3-way'!X203^(1/3))*SIN(('OddsRatio_working_3-way'!Y203+4*PI())/3)</f>
        <v>0.52129271674905497</v>
      </c>
      <c r="AL203" s="11">
        <f>'OddsRatio_working_3-way'!Z203+'OddsRatio_working_3-way'!AF203</f>
        <v>1.0600127015915457</v>
      </c>
      <c r="AM203" s="11">
        <f>'OddsRatio_working_3-way'!AA203+'OddsRatio_working_3-way'!AG203</f>
        <v>-0.74579824045840404</v>
      </c>
      <c r="AN203" s="11">
        <f>'OddsRatio_working_3-way'!AB203+'OddsRatio_working_3-way'!AH203</f>
        <v>-0.31421446113314178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1.0600127015915457</v>
      </c>
      <c r="AS203" s="11">
        <f>IF(('OddsRatio_working_3-way'!X203=0),IF(Q203&gt;0,-Q203^(1/3),(-Q203)^(1/3)),'OddsRatio_working_3-way'!AM203-'OddsRatio_working_3-way'!R203/3)</f>
        <v>-0.74579824045840404</v>
      </c>
      <c r="AT203" s="11">
        <f>IF(('OddsRatio_working_3-way'!X203=0),IF(Q203&gt;0,-Q203^(1/3),(-Q203)^(1/3)),'OddsRatio_working_3-way'!AN203-'OddsRatio_working_3-way'!R203/3)</f>
        <v>-0.31421446113314178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5.63</v>
      </c>
      <c r="B204" s="4">
        <f>IF('True_Odds_Calculator_3-way'!B205="","",'True_Odds_Calculator_3-way'!B205)</f>
        <v>3.74</v>
      </c>
      <c r="C204" s="4">
        <f>IF('True_Odds_Calculator_3-way'!C205="","",'True_Odds_Calculator_3-way'!C205)</f>
        <v>1.69</v>
      </c>
      <c r="D204" s="9">
        <f t="shared" si="52"/>
        <v>0.16854568130231851</v>
      </c>
      <c r="E204" s="9">
        <f t="shared" si="53"/>
        <v>0.2551425228083356</v>
      </c>
      <c r="F204" s="9">
        <f t="shared" si="54"/>
        <v>0.576311795889346</v>
      </c>
      <c r="G204" s="9">
        <f t="shared" si="55"/>
        <v>1.0654664365755679</v>
      </c>
      <c r="H204" s="9">
        <f t="shared" si="56"/>
        <v>5.9331096013448787</v>
      </c>
      <c r="I204" s="9">
        <f t="shared" si="57"/>
        <v>3.9193780362170569</v>
      </c>
      <c r="J204" s="9">
        <f t="shared" si="58"/>
        <v>1.7351718412371413</v>
      </c>
      <c r="K204" s="11">
        <f t="shared" si="59"/>
        <v>0.17761989342806395</v>
      </c>
      <c r="L204" s="11">
        <f t="shared" si="60"/>
        <v>0.26737967914438499</v>
      </c>
      <c r="M204" s="11">
        <f t="shared" si="61"/>
        <v>0.59171597633136097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-0.24598801213253518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0.22650006977663439</v>
      </c>
      <c r="Q204" s="11">
        <f>2*'OddsRatio_working_3-way'!K204*'OddsRatio_working_3-way'!L204*'OddsRatio_working_3-way'!M204</f>
        <v>5.6203491259710768E-2</v>
      </c>
      <c r="R204" s="11">
        <f t="shared" si="62"/>
        <v>0</v>
      </c>
      <c r="S204" s="11">
        <f t="shared" si="63"/>
        <v>-0.92077686149436855</v>
      </c>
      <c r="T204" s="11">
        <f t="shared" si="64"/>
        <v>-0.22848061079264728</v>
      </c>
      <c r="U204" s="11">
        <f>'OddsRatio_working_3-way'!S204-'OddsRatio_working_3-way'!R204^2/3</f>
        <v>-0.92077686149436855</v>
      </c>
      <c r="V204" s="11">
        <f>'OddsRatio_working_3-way'!S204*'OddsRatio_working_3-way'!R204/3-2*'OddsRatio_working_3-way'!R204^3/27-'OddsRatio_working_3-way'!T204</f>
        <v>0.22848061079264728</v>
      </c>
      <c r="W204" s="11">
        <f>'OddsRatio_working_3-way'!V204^2+4*'OddsRatio_working_3-way'!U204^3/27</f>
        <v>-6.3450280547134988E-2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0.17003945869658912</v>
      </c>
      <c r="Y204" s="11">
        <f>IF('OddsRatio_working_3-way'!W204&gt;=0,IF('OddsRatio_working_3-way'!V204+SQRT('OddsRatio_working_3-way'!W204)&gt;0,0,PI()),ACOS('OddsRatio_working_3-way'!V204/(2*'OddsRatio_working_3-way'!X204)))</f>
        <v>0.8340982763165441</v>
      </c>
      <c r="Z204" s="11">
        <f>'OddsRatio_working_3-way'!X204^(1/3)*COS('OddsRatio_working_3-way'!Y204/3)</f>
        <v>0.53273321828778397</v>
      </c>
      <c r="AA204" s="11">
        <f>'OddsRatio_working_3-way'!X204^(1/3)*COS(('OddsRatio_working_3-way'!Y204+2*PI())/3)</f>
        <v>-0.39805071590377167</v>
      </c>
      <c r="AB204" s="11">
        <f>'OddsRatio_working_3-way'!X204^(1/3)*COS(('OddsRatio_working_3-way'!Y204+4*PI())/3)</f>
        <v>-0.13468250238401247</v>
      </c>
      <c r="AC204" s="11">
        <f>'OddsRatio_working_3-way'!X204^(1/3)*SIN('OddsRatio_working_3-way'!Y204/3)</f>
        <v>0.1520557089716239</v>
      </c>
      <c r="AD204" s="11">
        <f>'OddsRatio_working_3-way'!X204^(1/3)*SIN(('OddsRatio_working_3-way'!Y204+2*PI())/3)</f>
        <v>0.38533264599124972</v>
      </c>
      <c r="AE204" s="11">
        <f>'OddsRatio_working_3-way'!X204^(1/3)*SIN(('OddsRatio_working_3-way'!Y204+4*PI())/3)</f>
        <v>-0.53738835496287363</v>
      </c>
      <c r="AF204" s="11">
        <f>-'OddsRatio_working_3-way'!U204/(3*'OddsRatio_working_3-way'!X204^(1/3))*COS(('OddsRatio_working_3-way'!Y204)/3)</f>
        <v>0.53273321828778386</v>
      </c>
      <c r="AG204" s="11">
        <f>-'OddsRatio_working_3-way'!U204/(3*'OddsRatio_working_3-way'!X204^(1/3))*COS(('OddsRatio_working_3-way'!Y204+2*PI())/3)</f>
        <v>-0.39805071590377161</v>
      </c>
      <c r="AH204" s="11">
        <f>-'OddsRatio_working_3-way'!U204/(3*'OddsRatio_working_3-way'!X204^(1/3))*COS(('OddsRatio_working_3-way'!Y204+4*PI())/3)</f>
        <v>-0.13468250238401244</v>
      </c>
      <c r="AI204" s="11">
        <f>'OddsRatio_working_3-way'!U204/(3*'OddsRatio_working_3-way'!X204^(1/3))*SIN(('OddsRatio_working_3-way'!Y204)/3)</f>
        <v>-0.15205570897162388</v>
      </c>
      <c r="AJ204" s="11">
        <f>'OddsRatio_working_3-way'!U204/(3*'OddsRatio_working_3-way'!X204^(1/3))*SIN(('OddsRatio_working_3-way'!Y204+2*PI())/3)</f>
        <v>-0.38533264599124967</v>
      </c>
      <c r="AK204" s="11">
        <f>'OddsRatio_working_3-way'!U204/(3*'OddsRatio_working_3-way'!X204^(1/3))*SIN(('OddsRatio_working_3-way'!Y204+4*PI())/3)</f>
        <v>0.53738835496287352</v>
      </c>
      <c r="AL204" s="11">
        <f>'OddsRatio_working_3-way'!Z204+'OddsRatio_working_3-way'!AF204</f>
        <v>1.0654664365755679</v>
      </c>
      <c r="AM204" s="11">
        <f>'OddsRatio_working_3-way'!AA204+'OddsRatio_working_3-way'!AG204</f>
        <v>-0.79610143180754323</v>
      </c>
      <c r="AN204" s="11">
        <f>'OddsRatio_working_3-way'!AB204+'OddsRatio_working_3-way'!AH204</f>
        <v>-0.26936500476802494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1.0654664365755679</v>
      </c>
      <c r="AS204" s="11">
        <f>IF(('OddsRatio_working_3-way'!X204=0),IF(Q204&gt;0,-Q204^(1/3),(-Q204)^(1/3)),'OddsRatio_working_3-way'!AM204-'OddsRatio_working_3-way'!R204/3)</f>
        <v>-0.79610143180754323</v>
      </c>
      <c r="AT204" s="11">
        <f>IF(('OddsRatio_working_3-way'!X204=0),IF(Q204&gt;0,-Q204^(1/3),(-Q204)^(1/3)),'OddsRatio_working_3-way'!AN204-'OddsRatio_working_3-way'!R204/3)</f>
        <v>-0.26936500476802494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1.97</v>
      </c>
      <c r="B205" s="4">
        <f>IF('True_Odds_Calculator_3-way'!B206="","",'True_Odds_Calculator_3-way'!B206)</f>
        <v>3.68</v>
      </c>
      <c r="C205" s="4">
        <f>IF('True_Odds_Calculator_3-way'!C206="","",'True_Odds_Calculator_3-way'!C206)</f>
        <v>3.9</v>
      </c>
      <c r="D205" s="9">
        <f t="shared" si="52"/>
        <v>0.49349806662019707</v>
      </c>
      <c r="E205" s="9">
        <f t="shared" si="53"/>
        <v>0.26070930344554516</v>
      </c>
      <c r="F205" s="9">
        <f t="shared" si="54"/>
        <v>0.24579262993425763</v>
      </c>
      <c r="G205" s="9">
        <f t="shared" si="55"/>
        <v>1.0580931860682035</v>
      </c>
      <c r="H205" s="9">
        <f t="shared" si="56"/>
        <v>2.0263503904861571</v>
      </c>
      <c r="I205" s="9">
        <f t="shared" si="57"/>
        <v>3.8356897386627855</v>
      </c>
      <c r="J205" s="9">
        <f t="shared" si="58"/>
        <v>4.0684702395977901</v>
      </c>
      <c r="K205" s="11">
        <f t="shared" si="59"/>
        <v>0.50761421319796951</v>
      </c>
      <c r="L205" s="11">
        <f t="shared" si="60"/>
        <v>0.27173913043478259</v>
      </c>
      <c r="M205" s="11">
        <f t="shared" si="61"/>
        <v>0.25641025641025644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-0.2666403522174875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0.23166618564985375</v>
      </c>
      <c r="Q205" s="11">
        <f>2*'OddsRatio_working_3-way'!K205*'OddsRatio_working_3-way'!L205*'OddsRatio_working_3-way'!M205</f>
        <v>7.0737766610642364E-2</v>
      </c>
      <c r="R205" s="11">
        <f t="shared" si="62"/>
        <v>0</v>
      </c>
      <c r="S205" s="11">
        <f t="shared" si="63"/>
        <v>-0.86883393201076042</v>
      </c>
      <c r="T205" s="11">
        <f t="shared" si="64"/>
        <v>-0.26529280366740776</v>
      </c>
      <c r="U205" s="11">
        <f>'OddsRatio_working_3-way'!S205-'OddsRatio_working_3-way'!R205^2/3</f>
        <v>-0.86883393201076042</v>
      </c>
      <c r="V205" s="11">
        <f>'OddsRatio_working_3-way'!S205*'OddsRatio_working_3-way'!R205/3-2*'OddsRatio_working_3-way'!R205^3/27-'OddsRatio_working_3-way'!T205</f>
        <v>0.26529280366740776</v>
      </c>
      <c r="W205" s="11">
        <f>'OddsRatio_working_3-way'!V205^2+4*'OddsRatio_working_3-way'!U205^3/27</f>
        <v>-2.6783988572109063E-2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0.15585591122076731</v>
      </c>
      <c r="Y205" s="11">
        <f>IF('OddsRatio_working_3-way'!W205&gt;=0,IF('OddsRatio_working_3-way'!V205+SQRT('OddsRatio_working_3-way'!W205)&gt;0,0,PI()),ACOS('OddsRatio_working_3-way'!V205/(2*'OddsRatio_working_3-way'!X205)))</f>
        <v>0.55275069101074559</v>
      </c>
      <c r="Z205" s="11">
        <f>'OddsRatio_working_3-way'!X205^(1/3)*COS('OddsRatio_working_3-way'!Y205/3)</f>
        <v>0.52904659303410173</v>
      </c>
      <c r="AA205" s="11">
        <f>'OddsRatio_working_3-way'!X205^(1/3)*COS(('OddsRatio_working_3-way'!Y205+2*PI())/3)</f>
        <v>-0.3499092426788597</v>
      </c>
      <c r="AB205" s="11">
        <f>'OddsRatio_working_3-way'!X205^(1/3)*COS(('OddsRatio_working_3-way'!Y205+4*PI())/3)</f>
        <v>-0.17913735035524211</v>
      </c>
      <c r="AC205" s="11">
        <f>'OddsRatio_working_3-way'!X205^(1/3)*SIN('OddsRatio_working_3-way'!Y205/3)</f>
        <v>9.859519800306249E-2</v>
      </c>
      <c r="AD205" s="11">
        <f>'OddsRatio_working_3-way'!X205^(1/3)*SIN(('OddsRatio_working_3-way'!Y205+2*PI())/3)</f>
        <v>0.40887019035160826</v>
      </c>
      <c r="AE205" s="11">
        <f>'OddsRatio_working_3-way'!X205^(1/3)*SIN(('OddsRatio_working_3-way'!Y205+4*PI())/3)</f>
        <v>-0.5074653883546707</v>
      </c>
      <c r="AF205" s="11">
        <f>-'OddsRatio_working_3-way'!U205/(3*'OddsRatio_working_3-way'!X205^(1/3))*COS(('OddsRatio_working_3-way'!Y205)/3)</f>
        <v>0.52904659303410173</v>
      </c>
      <c r="AG205" s="11">
        <f>-'OddsRatio_working_3-way'!U205/(3*'OddsRatio_working_3-way'!X205^(1/3))*COS(('OddsRatio_working_3-way'!Y205+2*PI())/3)</f>
        <v>-0.3499092426788597</v>
      </c>
      <c r="AH205" s="11">
        <f>-'OddsRatio_working_3-way'!U205/(3*'OddsRatio_working_3-way'!X205^(1/3))*COS(('OddsRatio_working_3-way'!Y205+4*PI())/3)</f>
        <v>-0.17913735035524211</v>
      </c>
      <c r="AI205" s="11">
        <f>'OddsRatio_working_3-way'!U205/(3*'OddsRatio_working_3-way'!X205^(1/3))*SIN(('OddsRatio_working_3-way'!Y205)/3)</f>
        <v>-9.859519800306249E-2</v>
      </c>
      <c r="AJ205" s="11">
        <f>'OddsRatio_working_3-way'!U205/(3*'OddsRatio_working_3-way'!X205^(1/3))*SIN(('OddsRatio_working_3-way'!Y205+2*PI())/3)</f>
        <v>-0.40887019035160826</v>
      </c>
      <c r="AK205" s="11">
        <f>'OddsRatio_working_3-way'!U205/(3*'OddsRatio_working_3-way'!X205^(1/3))*SIN(('OddsRatio_working_3-way'!Y205+4*PI())/3)</f>
        <v>0.5074653883546707</v>
      </c>
      <c r="AL205" s="11">
        <f>'OddsRatio_working_3-way'!Z205+'OddsRatio_working_3-way'!AF205</f>
        <v>1.0580931860682035</v>
      </c>
      <c r="AM205" s="11">
        <f>'OddsRatio_working_3-way'!AA205+'OddsRatio_working_3-way'!AG205</f>
        <v>-0.6998184853577194</v>
      </c>
      <c r="AN205" s="11">
        <f>'OddsRatio_working_3-way'!AB205+'OddsRatio_working_3-way'!AH205</f>
        <v>-0.35827470071048423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1.0580931860682035</v>
      </c>
      <c r="AS205" s="11">
        <f>IF(('OddsRatio_working_3-way'!X205=0),IF(Q205&gt;0,-Q205^(1/3),(-Q205)^(1/3)),'OddsRatio_working_3-way'!AM205-'OddsRatio_working_3-way'!R205/3)</f>
        <v>-0.6998184853577194</v>
      </c>
      <c r="AT205" s="11">
        <f>IF(('OddsRatio_working_3-way'!X205=0),IF(Q205&gt;0,-Q205^(1/3),(-Q205)^(1/3)),'OddsRatio_working_3-way'!AN205-'OddsRatio_working_3-way'!R205/3)</f>
        <v>-0.35827470071048423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1.58</v>
      </c>
      <c r="B206" s="4">
        <f>IF('True_Odds_Calculator_3-way'!B207="","",'True_Odds_Calculator_3-way'!B207)</f>
        <v>4.38</v>
      </c>
      <c r="C206" s="4">
        <f>IF('True_Odds_Calculator_3-way'!C207="","",'True_Odds_Calculator_3-way'!C207)</f>
        <v>5.62</v>
      </c>
      <c r="D206" s="9">
        <f t="shared" si="52"/>
        <v>0.61622414772341139</v>
      </c>
      <c r="E206" s="9">
        <f t="shared" si="53"/>
        <v>0.21601352024419246</v>
      </c>
      <c r="F206" s="9">
        <f t="shared" si="54"/>
        <v>0.16776233203239607</v>
      </c>
      <c r="G206" s="9">
        <f t="shared" si="55"/>
        <v>1.0737691899444111</v>
      </c>
      <c r="H206" s="9">
        <f t="shared" si="56"/>
        <v>1.6227861301677586</v>
      </c>
      <c r="I206" s="9">
        <f t="shared" si="57"/>
        <v>4.6293398620121096</v>
      </c>
      <c r="J206" s="9">
        <f t="shared" si="58"/>
        <v>5.9608136575431789</v>
      </c>
      <c r="K206" s="11">
        <f t="shared" si="59"/>
        <v>0.63291139240506322</v>
      </c>
      <c r="L206" s="11">
        <f t="shared" si="60"/>
        <v>0.22831050228310504</v>
      </c>
      <c r="M206" s="11">
        <f t="shared" si="61"/>
        <v>0.17793594306049823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-0.23287300982951842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0.22060724690177946</v>
      </c>
      <c r="Q206" s="11">
        <f>2*'OddsRatio_working_3-way'!K206*'OddsRatio_working_3-way'!L206*'OddsRatio_working_3-way'!M206</f>
        <v>5.1423600676405473E-2</v>
      </c>
      <c r="R206" s="11">
        <f t="shared" si="62"/>
        <v>0</v>
      </c>
      <c r="S206" s="11">
        <f t="shared" si="63"/>
        <v>-0.94732853353543001</v>
      </c>
      <c r="T206" s="11">
        <f t="shared" si="64"/>
        <v>-0.22082250198961073</v>
      </c>
      <c r="U206" s="11">
        <f>'OddsRatio_working_3-way'!S206-'OddsRatio_working_3-way'!R206^2/3</f>
        <v>-0.94732853353543001</v>
      </c>
      <c r="V206" s="11">
        <f>'OddsRatio_working_3-way'!S206*'OddsRatio_working_3-way'!R206/3-2*'OddsRatio_working_3-way'!R206^3/27-'OddsRatio_working_3-way'!T206</f>
        <v>0.22082250198961073</v>
      </c>
      <c r="W206" s="11">
        <f>'OddsRatio_working_3-way'!V206^2+4*'OddsRatio_working_3-way'!U206^3/27</f>
        <v>-7.7187396714439027E-2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0.17744715699285707</v>
      </c>
      <c r="Y206" s="11">
        <f>IF('OddsRatio_working_3-way'!W206&gt;=0,IF('OddsRatio_working_3-way'!V206+SQRT('OddsRatio_working_3-way'!W206)&gt;0,0,PI()),ACOS('OddsRatio_working_3-way'!V206/(2*'OddsRatio_working_3-way'!X206)))</f>
        <v>0.89922040595118835</v>
      </c>
      <c r="Z206" s="11">
        <f>'OddsRatio_working_3-way'!X206^(1/3)*COS('OddsRatio_working_3-way'!Y206/3)</f>
        <v>0.53688459497220564</v>
      </c>
      <c r="AA206" s="11">
        <f>'OddsRatio_working_3-way'!X206^(1/3)*COS(('OddsRatio_working_3-way'!Y206+2*PI())/3)</f>
        <v>-0.41213757279119295</v>
      </c>
      <c r="AB206" s="11">
        <f>'OddsRatio_working_3-way'!X206^(1/3)*COS(('OddsRatio_working_3-way'!Y206+4*PI())/3)</f>
        <v>-0.12474702218101276</v>
      </c>
      <c r="AC206" s="11">
        <f>'OddsRatio_working_3-way'!X206^(1/3)*SIN('OddsRatio_working_3-way'!Y206/3)</f>
        <v>0.16592501175734226</v>
      </c>
      <c r="AD206" s="11">
        <f>'OddsRatio_working_3-way'!X206^(1/3)*SIN(('OddsRatio_working_3-way'!Y206+2*PI())/3)</f>
        <v>0.38199319226777795</v>
      </c>
      <c r="AE206" s="11">
        <f>'OddsRatio_working_3-way'!X206^(1/3)*SIN(('OddsRatio_working_3-way'!Y206+4*PI())/3)</f>
        <v>-0.54791820402512026</v>
      </c>
      <c r="AF206" s="11">
        <f>-'OddsRatio_working_3-way'!U206/(3*'OddsRatio_working_3-way'!X206^(1/3))*COS(('OddsRatio_working_3-way'!Y206)/3)</f>
        <v>0.53688459497220542</v>
      </c>
      <c r="AG206" s="11">
        <f>-'OddsRatio_working_3-way'!U206/(3*'OddsRatio_working_3-way'!X206^(1/3))*COS(('OddsRatio_working_3-way'!Y206+2*PI())/3)</f>
        <v>-0.41213757279119279</v>
      </c>
      <c r="AH206" s="11">
        <f>-'OddsRatio_working_3-way'!U206/(3*'OddsRatio_working_3-way'!X206^(1/3))*COS(('OddsRatio_working_3-way'!Y206+4*PI())/3)</f>
        <v>-0.1247470221810127</v>
      </c>
      <c r="AI206" s="11">
        <f>'OddsRatio_working_3-way'!U206/(3*'OddsRatio_working_3-way'!X206^(1/3))*SIN(('OddsRatio_working_3-way'!Y206)/3)</f>
        <v>-0.1659250117573422</v>
      </c>
      <c r="AJ206" s="11">
        <f>'OddsRatio_working_3-way'!U206/(3*'OddsRatio_working_3-way'!X206^(1/3))*SIN(('OddsRatio_working_3-way'!Y206+2*PI())/3)</f>
        <v>-0.38199319226777778</v>
      </c>
      <c r="AK206" s="11">
        <f>'OddsRatio_working_3-way'!U206/(3*'OddsRatio_working_3-way'!X206^(1/3))*SIN(('OddsRatio_working_3-way'!Y206+4*PI())/3)</f>
        <v>0.54791820402512004</v>
      </c>
      <c r="AL206" s="11">
        <f>'OddsRatio_working_3-way'!Z206+'OddsRatio_working_3-way'!AF206</f>
        <v>1.0737691899444111</v>
      </c>
      <c r="AM206" s="11">
        <f>'OddsRatio_working_3-way'!AA206+'OddsRatio_working_3-way'!AG206</f>
        <v>-0.82427514558238579</v>
      </c>
      <c r="AN206" s="11">
        <f>'OddsRatio_working_3-way'!AB206+'OddsRatio_working_3-way'!AH206</f>
        <v>-0.24949404436202546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1.0737691899444111</v>
      </c>
      <c r="AS206" s="11">
        <f>IF(('OddsRatio_working_3-way'!X206=0),IF(Q206&gt;0,-Q206^(1/3),(-Q206)^(1/3)),'OddsRatio_working_3-way'!AM206-'OddsRatio_working_3-way'!R206/3)</f>
        <v>-0.82427514558238579</v>
      </c>
      <c r="AT206" s="11">
        <f>IF(('OddsRatio_working_3-way'!X206=0),IF(Q206&gt;0,-Q206^(1/3),(-Q206)^(1/3)),'OddsRatio_working_3-way'!AN206-'OddsRatio_working_3-way'!R206/3)</f>
        <v>-0.24949404436202546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3.12</v>
      </c>
      <c r="B207" s="4">
        <f>IF('True_Odds_Calculator_3-way'!B208="","",'True_Odds_Calculator_3-way'!B208)</f>
        <v>3.39</v>
      </c>
      <c r="C207" s="4">
        <f>IF('True_Odds_Calculator_3-way'!C208="","",'True_Odds_Calculator_3-way'!C208)</f>
        <v>2.39</v>
      </c>
      <c r="D207" s="9">
        <f t="shared" si="52"/>
        <v>0.30949159723985947</v>
      </c>
      <c r="E207" s="9">
        <f t="shared" si="53"/>
        <v>0.28447432541941614</v>
      </c>
      <c r="F207" s="9">
        <f t="shared" si="54"/>
        <v>0.40603407734072444</v>
      </c>
      <c r="G207" s="9">
        <f t="shared" si="55"/>
        <v>1.0524082515994293</v>
      </c>
      <c r="H207" s="9">
        <f t="shared" si="56"/>
        <v>3.2311054933907908</v>
      </c>
      <c r="I207" s="9">
        <f t="shared" si="57"/>
        <v>3.5152557213226361</v>
      </c>
      <c r="J207" s="9">
        <f t="shared" si="58"/>
        <v>2.4628474697232066</v>
      </c>
      <c r="K207" s="11">
        <f t="shared" si="59"/>
        <v>0.32051282051282048</v>
      </c>
      <c r="L207" s="11">
        <f t="shared" si="60"/>
        <v>0.29498525073746312</v>
      </c>
      <c r="M207" s="11">
        <f t="shared" si="61"/>
        <v>0.41841004184100417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-0.27860978745934517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0.2333994447150296</v>
      </c>
      <c r="Q207" s="11">
        <f>2*'OddsRatio_working_3-way'!K207*'OddsRatio_working_3-way'!L207*'OddsRatio_working_3-way'!M207</f>
        <v>7.911845583560323E-2</v>
      </c>
      <c r="R207" s="11">
        <f t="shared" si="62"/>
        <v>0</v>
      </c>
      <c r="S207" s="11">
        <f t="shared" si="63"/>
        <v>-0.83772880645511183</v>
      </c>
      <c r="T207" s="11">
        <f t="shared" si="64"/>
        <v>-0.28397586659495305</v>
      </c>
      <c r="U207" s="11">
        <f>'OddsRatio_working_3-way'!S207-'OddsRatio_working_3-way'!R207^2/3</f>
        <v>-0.83772880645511183</v>
      </c>
      <c r="V207" s="11">
        <f>'OddsRatio_working_3-way'!S207*'OddsRatio_working_3-way'!R207/3-2*'OddsRatio_working_3-way'!R207^3/27-'OddsRatio_working_3-way'!T207</f>
        <v>0.28397586659495305</v>
      </c>
      <c r="W207" s="11">
        <f>'OddsRatio_working_3-way'!V207^2+4*'OddsRatio_working_3-way'!U207^3/27</f>
        <v>-6.4553849331766416E-3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0.1475615784524644</v>
      </c>
      <c r="Y207" s="11">
        <f>IF('OddsRatio_working_3-way'!W207&gt;=0,IF('OddsRatio_working_3-way'!V207+SQRT('OddsRatio_working_3-way'!W207)&gt;0,0,PI()),ACOS('OddsRatio_working_3-way'!V207/(2*'OddsRatio_working_3-way'!X207)))</f>
        <v>0.2757240046011471</v>
      </c>
      <c r="Z207" s="11">
        <f>'OddsRatio_working_3-way'!X207^(1/3)*COS('OddsRatio_working_3-way'!Y207/3)</f>
        <v>0.52620412579971465</v>
      </c>
      <c r="AA207" s="11">
        <f>'OddsRatio_working_3-way'!X207^(1/3)*COS(('OddsRatio_working_3-way'!Y207+2*PI())/3)</f>
        <v>-0.30510343320246247</v>
      </c>
      <c r="AB207" s="11">
        <f>'OddsRatio_working_3-way'!X207^(1/3)*COS(('OddsRatio_working_3-way'!Y207+4*PI())/3)</f>
        <v>-0.22110069259725249</v>
      </c>
      <c r="AC207" s="11">
        <f>'OddsRatio_working_3-way'!X207^(1/3)*SIN('OddsRatio_working_3-way'!Y207/3)</f>
        <v>4.8499004901084469E-2</v>
      </c>
      <c r="AD207" s="11">
        <f>'OddsRatio_working_3-way'!X207^(1/3)*SIN(('OddsRatio_working_3-way'!Y207+2*PI())/3)</f>
        <v>0.43145663806819318</v>
      </c>
      <c r="AE207" s="11">
        <f>'OddsRatio_working_3-way'!X207^(1/3)*SIN(('OddsRatio_working_3-way'!Y207+4*PI())/3)</f>
        <v>-0.47995564296927745</v>
      </c>
      <c r="AF207" s="11">
        <f>-'OddsRatio_working_3-way'!U207/(3*'OddsRatio_working_3-way'!X207^(1/3))*COS(('OddsRatio_working_3-way'!Y207)/3)</f>
        <v>0.52620412579971465</v>
      </c>
      <c r="AG207" s="11">
        <f>-'OddsRatio_working_3-way'!U207/(3*'OddsRatio_working_3-way'!X207^(1/3))*COS(('OddsRatio_working_3-way'!Y207+2*PI())/3)</f>
        <v>-0.30510343320246247</v>
      </c>
      <c r="AH207" s="11">
        <f>-'OddsRatio_working_3-way'!U207/(3*'OddsRatio_working_3-way'!X207^(1/3))*COS(('OddsRatio_working_3-way'!Y207+4*PI())/3)</f>
        <v>-0.22110069259725249</v>
      </c>
      <c r="AI207" s="11">
        <f>'OddsRatio_working_3-way'!U207/(3*'OddsRatio_working_3-way'!X207^(1/3))*SIN(('OddsRatio_working_3-way'!Y207)/3)</f>
        <v>-4.8499004901084469E-2</v>
      </c>
      <c r="AJ207" s="11">
        <f>'OddsRatio_working_3-way'!U207/(3*'OddsRatio_working_3-way'!X207^(1/3))*SIN(('OddsRatio_working_3-way'!Y207+2*PI())/3)</f>
        <v>-0.43145663806819318</v>
      </c>
      <c r="AK207" s="11">
        <f>'OddsRatio_working_3-way'!U207/(3*'OddsRatio_working_3-way'!X207^(1/3))*SIN(('OddsRatio_working_3-way'!Y207+4*PI())/3)</f>
        <v>0.47995564296927745</v>
      </c>
      <c r="AL207" s="11">
        <f>'OddsRatio_working_3-way'!Z207+'OddsRatio_working_3-way'!AF207</f>
        <v>1.0524082515994293</v>
      </c>
      <c r="AM207" s="11">
        <f>'OddsRatio_working_3-way'!AA207+'OddsRatio_working_3-way'!AG207</f>
        <v>-0.61020686640492494</v>
      </c>
      <c r="AN207" s="11">
        <f>'OddsRatio_working_3-way'!AB207+'OddsRatio_working_3-way'!AH207</f>
        <v>-0.44220138519450497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1.0524082515994293</v>
      </c>
      <c r="AS207" s="11">
        <f>IF(('OddsRatio_working_3-way'!X207=0),IF(Q207&gt;0,-Q207^(1/3),(-Q207)^(1/3)),'OddsRatio_working_3-way'!AM207-'OddsRatio_working_3-way'!R207/3)</f>
        <v>-0.61020686640492494</v>
      </c>
      <c r="AT207" s="11">
        <f>IF(('OddsRatio_working_3-way'!X207=0),IF(Q207&gt;0,-Q207^(1/3),(-Q207)^(1/3)),'OddsRatio_working_3-way'!AN207-'OddsRatio_working_3-way'!R207/3)</f>
        <v>-0.44220138519450497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1.62</v>
      </c>
      <c r="B186" s="4">
        <f>IF('True_Odds_Calculator_2-way'!B187="","",'True_Odds_Calculator_2-way'!B187)</f>
        <v>2.31</v>
      </c>
      <c r="C186" s="4">
        <f t="shared" si="8"/>
        <v>5.0184383517716924E-2</v>
      </c>
      <c r="D186" s="4">
        <f t="shared" si="10"/>
        <v>1.6886422092865847</v>
      </c>
      <c r="E186" s="4">
        <f t="shared" si="11"/>
        <v>2.4521328877530961</v>
      </c>
      <c r="G186" s="4">
        <f t="shared" si="9"/>
        <v>1.0501843835177169</v>
      </c>
    </row>
    <row r="187" spans="1:7" x14ac:dyDescent="0.2">
      <c r="A187" s="4">
        <f>IF('True_Odds_Calculator_2-way'!A188="","",'True_Odds_Calculator_2-way'!A188)</f>
        <v>1.64</v>
      </c>
      <c r="B187" s="4">
        <f>IF('True_Odds_Calculator_2-way'!B188="","",'True_Odds_Calculator_2-way'!B188)</f>
        <v>2.27</v>
      </c>
      <c r="C187" s="4">
        <f t="shared" si="8"/>
        <v>5.0284731922209058E-2</v>
      </c>
      <c r="D187" s="4">
        <f t="shared" si="10"/>
        <v>1.7105311523616982</v>
      </c>
      <c r="E187" s="4">
        <f t="shared" si="11"/>
        <v>2.4073978272115881</v>
      </c>
      <c r="G187" s="4">
        <f t="shared" si="9"/>
        <v>1.0502847319222091</v>
      </c>
    </row>
    <row r="188" spans="1:7" x14ac:dyDescent="0.2">
      <c r="A188" s="4">
        <f>IF('True_Odds_Calculator_2-way'!A189="","",'True_Odds_Calculator_2-way'!A189)</f>
        <v>1.76</v>
      </c>
      <c r="B188" s="4">
        <f>IF('True_Odds_Calculator_2-way'!B189="","",'True_Odds_Calculator_2-way'!B189)</f>
        <v>2.0699999999999998</v>
      </c>
      <c r="C188" s="4">
        <f t="shared" si="8"/>
        <v>5.1273605621431795E-2</v>
      </c>
      <c r="D188" s="4">
        <f t="shared" si="10"/>
        <v>1.8431650308610747</v>
      </c>
      <c r="E188" s="4">
        <f t="shared" si="11"/>
        <v>2.1860074402976122</v>
      </c>
      <c r="G188" s="4">
        <f t="shared" si="9"/>
        <v>1.0512736056214318</v>
      </c>
    </row>
    <row r="189" spans="1:7" x14ac:dyDescent="0.2">
      <c r="A189" s="4">
        <f>IF('True_Odds_Calculator_2-way'!A190="","",'True_Odds_Calculator_2-way'!A190)</f>
        <v>1.68</v>
      </c>
      <c r="B189" s="4">
        <f>IF('True_Odds_Calculator_2-way'!B190="","",'True_Odds_Calculator_2-way'!B190)</f>
        <v>2.2000000000000002</v>
      </c>
      <c r="C189" s="4">
        <f t="shared" si="8"/>
        <v>4.9783549783549708E-2</v>
      </c>
      <c r="D189" s="4">
        <f t="shared" si="10"/>
        <v>1.7533206831119543</v>
      </c>
      <c r="E189" s="4">
        <f t="shared" si="11"/>
        <v>2.327455919395466</v>
      </c>
      <c r="G189" s="4">
        <f t="shared" si="9"/>
        <v>1.0497835497835497</v>
      </c>
    </row>
    <row r="190" spans="1:7" x14ac:dyDescent="0.2">
      <c r="A190" s="4">
        <f>IF('True_Odds_Calculator_2-way'!A191="","",'True_Odds_Calculator_2-way'!A191)</f>
        <v>1.71</v>
      </c>
      <c r="B190" s="4">
        <f>IF('True_Odds_Calculator_2-way'!B191="","",'True_Odds_Calculator_2-way'!B191)</f>
        <v>2.13</v>
      </c>
      <c r="C190" s="4">
        <f t="shared" si="8"/>
        <v>5.4278889712544132E-2</v>
      </c>
      <c r="D190" s="4">
        <f t="shared" si="10"/>
        <v>1.7932205893213202</v>
      </c>
      <c r="E190" s="4">
        <f t="shared" si="11"/>
        <v>2.2606833628153797</v>
      </c>
      <c r="G190" s="4">
        <f t="shared" si="9"/>
        <v>1.0542788897125441</v>
      </c>
    </row>
    <row r="191" spans="1:7" x14ac:dyDescent="0.2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2.21</v>
      </c>
      <c r="C191" s="4">
        <f t="shared" si="8"/>
        <v>5.1291082992386272E-2</v>
      </c>
      <c r="D191" s="4">
        <f t="shared" si="10"/>
        <v>1.7447230954688349</v>
      </c>
      <c r="E191" s="4">
        <f t="shared" si="11"/>
        <v>2.3427809693084076</v>
      </c>
      <c r="G191" s="4">
        <f t="shared" si="9"/>
        <v>1.0512910829923863</v>
      </c>
    </row>
    <row r="192" spans="1:7" x14ac:dyDescent="0.2">
      <c r="A192" s="4">
        <f>IF('True_Odds_Calculator_2-way'!A193="","",'True_Odds_Calculator_2-way'!A193)</f>
        <v>1.61</v>
      </c>
      <c r="B192" s="4">
        <f>IF('True_Odds_Calculator_2-way'!B193="","",'True_Odds_Calculator_2-way'!B193)</f>
        <v>2.25</v>
      </c>
      <c r="C192" s="4">
        <f t="shared" si="8"/>
        <v>6.556245686680473E-2</v>
      </c>
      <c r="D192" s="4">
        <f t="shared" si="10"/>
        <v>1.6997067448680354</v>
      </c>
      <c r="E192" s="4">
        <f t="shared" si="11"/>
        <v>2.4291701592623638</v>
      </c>
      <c r="G192" s="4">
        <f t="shared" si="9"/>
        <v>1.0655624568668047</v>
      </c>
    </row>
    <row r="193" spans="1:7" x14ac:dyDescent="0.2">
      <c r="A193" s="4">
        <f>IF('True_Odds_Calculator_2-way'!A194="","",'True_Odds_Calculator_2-way'!A194)</f>
        <v>1.48</v>
      </c>
      <c r="B193" s="4">
        <f>IF('True_Odds_Calculator_2-way'!B194="","",'True_Odds_Calculator_2-way'!B194)</f>
        <v>2.63</v>
      </c>
      <c r="C193" s="4">
        <f t="shared" si="8"/>
        <v>5.5903812557804855E-2</v>
      </c>
      <c r="D193" s="4">
        <f t="shared" si="10"/>
        <v>1.5438679993653814</v>
      </c>
      <c r="E193" s="4">
        <f t="shared" si="11"/>
        <v>2.8386814469078177</v>
      </c>
      <c r="G193" s="4">
        <f t="shared" si="9"/>
        <v>1.0559038125578049</v>
      </c>
    </row>
    <row r="194" spans="1:7" x14ac:dyDescent="0.2">
      <c r="A194" s="4">
        <f>IF('True_Odds_Calculator_2-way'!A195="","",'True_Odds_Calculator_2-way'!A195)</f>
        <v>2.0699999999999998</v>
      </c>
      <c r="B194" s="4">
        <f>IF('True_Odds_Calculator_2-way'!B195="","",'True_Odds_Calculator_2-way'!B195)</f>
        <v>1.76</v>
      </c>
      <c r="C194" s="4">
        <f t="shared" ref="C194:C257" si="12">IF(A194="","",((1/A194)+(1/B194))-1)</f>
        <v>5.1273605621431795E-2</v>
      </c>
      <c r="D194" s="4">
        <f t="shared" si="10"/>
        <v>2.1860074402976122</v>
      </c>
      <c r="E194" s="4">
        <f t="shared" si="11"/>
        <v>1.8431650308610747</v>
      </c>
      <c r="G194" s="4">
        <f t="shared" ref="G194:G257" si="13">IF(A194="","",C194+1)</f>
        <v>1.0512736056214318</v>
      </c>
    </row>
    <row r="195" spans="1:7" x14ac:dyDescent="0.2">
      <c r="A195" s="4">
        <f>IF('True_Odds_Calculator_2-way'!A196="","",'True_Odds_Calculator_2-way'!A196)</f>
        <v>1.51</v>
      </c>
      <c r="B195" s="4">
        <f>IF('True_Odds_Calculator_2-way'!B196="","",'True_Odds_Calculator_2-way'!B196)</f>
        <v>2.57</v>
      </c>
      <c r="C195" s="4">
        <f t="shared" si="12"/>
        <v>5.1356713994897829E-2</v>
      </c>
      <c r="D195" s="4">
        <f t="shared" ref="D195:D258" si="14">IF(A195="","",(2*A195)/(2-($C195*A195)))</f>
        <v>1.5709110045135304</v>
      </c>
      <c r="E195" s="4">
        <f t="shared" ref="E195:E258" si="15">IF(B195="","",(2*B195)/(2-($C195*B195)))</f>
        <v>2.7515864856241357</v>
      </c>
      <c r="G195" s="4">
        <f t="shared" si="13"/>
        <v>1.0513567139948978</v>
      </c>
    </row>
    <row r="196" spans="1:7" x14ac:dyDescent="0.2">
      <c r="A196" s="4">
        <f>IF('True_Odds_Calculator_2-way'!A197="","",'True_Odds_Calculator_2-way'!A197)</f>
        <v>1.64</v>
      </c>
      <c r="B196" s="4">
        <f>IF('True_Odds_Calculator_2-way'!B197="","",'True_Odds_Calculator_2-way'!B197)</f>
        <v>2.2599999999999998</v>
      </c>
      <c r="C196" s="4">
        <f t="shared" si="12"/>
        <v>5.2233973667170197E-2</v>
      </c>
      <c r="D196" s="4">
        <f t="shared" si="14"/>
        <v>1.7133875739644968</v>
      </c>
      <c r="E196" s="4">
        <f t="shared" si="15"/>
        <v>2.4017625712804556</v>
      </c>
      <c r="G196" s="4">
        <f t="shared" si="13"/>
        <v>1.0522339736671702</v>
      </c>
    </row>
    <row r="197" spans="1:7" x14ac:dyDescent="0.2">
      <c r="A197" s="4">
        <f>IF('True_Odds_Calculator_2-way'!A198="","",'True_Odds_Calculator_2-way'!A198)</f>
        <v>2.02</v>
      </c>
      <c r="B197" s="4">
        <f>IF('True_Odds_Calculator_2-way'!B198="","",'True_Odds_Calculator_2-way'!B198)</f>
        <v>1.85</v>
      </c>
      <c r="C197" s="4">
        <f t="shared" si="12"/>
        <v>3.5590045491035394E-2</v>
      </c>
      <c r="D197" s="4">
        <f t="shared" si="14"/>
        <v>2.0953181945612553</v>
      </c>
      <c r="E197" s="4">
        <f t="shared" si="15"/>
        <v>1.9129767084719731</v>
      </c>
      <c r="G197" s="4">
        <f t="shared" si="13"/>
        <v>1.0355900454910354</v>
      </c>
    </row>
    <row r="198" spans="1:7" x14ac:dyDescent="0.2">
      <c r="A198" s="4">
        <f>IF('True_Odds_Calculator_2-way'!A199="","",'True_Odds_Calculator_2-way'!A199)</f>
        <v>2.0499999999999998</v>
      </c>
      <c r="B198" s="4">
        <f>IF('True_Odds_Calculator_2-way'!B199="","",'True_Odds_Calculator_2-way'!B199)</f>
        <v>1.83</v>
      </c>
      <c r="C198" s="4">
        <f t="shared" si="12"/>
        <v>3.4252965480474407E-2</v>
      </c>
      <c r="D198" s="4">
        <f t="shared" si="14"/>
        <v>2.1245929491717397</v>
      </c>
      <c r="E198" s="4">
        <f t="shared" si="15"/>
        <v>1.8892106257081707</v>
      </c>
      <c r="G198" s="4">
        <f t="shared" si="13"/>
        <v>1.0342529654804744</v>
      </c>
    </row>
    <row r="199" spans="1:7" x14ac:dyDescent="0.2">
      <c r="A199" s="4">
        <f>IF('True_Odds_Calculator_2-way'!A200="","",'True_Odds_Calculator_2-way'!A200)</f>
        <v>2.0699999999999998</v>
      </c>
      <c r="B199" s="4">
        <f>IF('True_Odds_Calculator_2-way'!B200="","",'True_Odds_Calculator_2-way'!B200)</f>
        <v>1.81</v>
      </c>
      <c r="C199" s="4">
        <f t="shared" si="12"/>
        <v>3.5577975284917462E-2</v>
      </c>
      <c r="D199" s="4">
        <f t="shared" si="14"/>
        <v>2.1491381535549374</v>
      </c>
      <c r="E199" s="4">
        <f t="shared" si="15"/>
        <v>1.8702173858786533</v>
      </c>
      <c r="G199" s="4">
        <f t="shared" si="13"/>
        <v>1.0355779752849175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2.02</v>
      </c>
      <c r="C201" s="4">
        <f t="shared" si="12"/>
        <v>4.1497592382188975E-2</v>
      </c>
      <c r="D201" s="4">
        <f t="shared" si="14"/>
        <v>1.9022281685792208</v>
      </c>
      <c r="E201" s="4">
        <f t="shared" si="15"/>
        <v>2.1083670792220381</v>
      </c>
      <c r="G201" s="4">
        <f t="shared" si="13"/>
        <v>1.041497592382189</v>
      </c>
    </row>
    <row r="202" spans="1:7" x14ac:dyDescent="0.2">
      <c r="A202" s="4">
        <f>IF('True_Odds_Calculator_2-way'!A203="","",'True_Odds_Calculator_2-way'!A203)</f>
        <v>2.35</v>
      </c>
      <c r="B202" s="4">
        <f>IF('True_Odds_Calculator_2-way'!B203="","",'True_Odds_Calculator_2-way'!B203)</f>
        <v>1.63</v>
      </c>
      <c r="C202" s="4">
        <f t="shared" si="12"/>
        <v>3.9028847408954404E-2</v>
      </c>
      <c r="D202" s="4">
        <f t="shared" si="14"/>
        <v>2.4629480790869636</v>
      </c>
      <c r="E202" s="4">
        <f t="shared" si="15"/>
        <v>1.6835512581035048</v>
      </c>
      <c r="G202" s="4">
        <f t="shared" si="13"/>
        <v>1.0390288474089544</v>
      </c>
    </row>
    <row r="203" spans="1:7" x14ac:dyDescent="0.2">
      <c r="A203" s="4">
        <f>IF('True_Odds_Calculator_2-way'!A204="","",'True_Odds_Calculator_2-way'!A204)</f>
        <v>2.0699999999999998</v>
      </c>
      <c r="B203" s="4">
        <f>IF('True_Odds_Calculator_2-way'!B204="","",'True_Odds_Calculator_2-way'!B204)</f>
        <v>1.82</v>
      </c>
      <c r="C203" s="4">
        <f t="shared" si="12"/>
        <v>3.2542336890162948E-2</v>
      </c>
      <c r="D203" s="4">
        <f t="shared" si="14"/>
        <v>2.1421504520384373</v>
      </c>
      <c r="E203" s="4">
        <f t="shared" si="15"/>
        <v>1.8755413949320454</v>
      </c>
      <c r="G203" s="4">
        <f t="shared" si="13"/>
        <v>1.0325423368901629</v>
      </c>
    </row>
    <row r="204" spans="1:7" x14ac:dyDescent="0.2">
      <c r="A204" s="4">
        <f>IF('True_Odds_Calculator_2-way'!A205="","",'True_Odds_Calculator_2-way'!A205)</f>
        <v>1.89</v>
      </c>
      <c r="B204" s="4">
        <f>IF('True_Odds_Calculator_2-way'!B205="","",'True_Odds_Calculator_2-way'!B205)</f>
        <v>1.98</v>
      </c>
      <c r="C204" s="4">
        <f t="shared" si="12"/>
        <v>3.4151034151034265E-2</v>
      </c>
      <c r="D204" s="4">
        <f t="shared" si="14"/>
        <v>1.9530295913574449</v>
      </c>
      <c r="E204" s="4">
        <f t="shared" si="15"/>
        <v>2.0492853622474128</v>
      </c>
      <c r="G204" s="4">
        <f t="shared" si="13"/>
        <v>1.0341510341510343</v>
      </c>
    </row>
    <row r="205" spans="1:7" x14ac:dyDescent="0.2">
      <c r="A205" s="4">
        <f>IF('True_Odds_Calculator_2-way'!A206="","",'True_Odds_Calculator_2-way'!A206)</f>
        <v>2.04</v>
      </c>
      <c r="B205" s="4">
        <f>IF('True_Odds_Calculator_2-way'!B206="","",'True_Odds_Calculator_2-way'!B206)</f>
        <v>1.83</v>
      </c>
      <c r="C205" s="4">
        <f t="shared" si="12"/>
        <v>3.6644165863066513E-2</v>
      </c>
      <c r="D205" s="4">
        <f t="shared" si="14"/>
        <v>2.119209809264305</v>
      </c>
      <c r="E205" s="4">
        <f t="shared" si="15"/>
        <v>1.8934875228241022</v>
      </c>
      <c r="G205" s="4">
        <f t="shared" si="13"/>
        <v>1.0366441658630665</v>
      </c>
    </row>
    <row r="206" spans="1:7" x14ac:dyDescent="0.2">
      <c r="A206" s="4">
        <f>IF('True_Odds_Calculator_2-way'!A207="","",'True_Odds_Calculator_2-way'!A207)</f>
        <v>1.83</v>
      </c>
      <c r="B206" s="4">
        <f>IF('True_Odds_Calculator_2-way'!B207="","",'True_Odds_Calculator_2-way'!B207)</f>
        <v>2.0499999999999998</v>
      </c>
      <c r="C206" s="4">
        <f t="shared" si="12"/>
        <v>3.4252965480474407E-2</v>
      </c>
      <c r="D206" s="4">
        <f t="shared" si="14"/>
        <v>1.8892106257081707</v>
      </c>
      <c r="E206" s="4">
        <f t="shared" si="15"/>
        <v>2.1245929491717397</v>
      </c>
      <c r="G206" s="4">
        <f t="shared" si="13"/>
        <v>1.0342529654804744</v>
      </c>
    </row>
    <row r="207" spans="1:7" x14ac:dyDescent="0.2">
      <c r="A207" s="4">
        <f>IF('True_Odds_Calculator_2-way'!A208="","",'True_Odds_Calculator_2-way'!A208)</f>
        <v>2.08</v>
      </c>
      <c r="B207" s="4">
        <f>IF('True_Odds_Calculator_2-way'!B208="","",'True_Odds_Calculator_2-way'!B208)</f>
        <v>1.81</v>
      </c>
      <c r="C207" s="4">
        <f t="shared" si="12"/>
        <v>3.3255418614534626E-2</v>
      </c>
      <c r="D207" s="4">
        <f t="shared" si="14"/>
        <v>2.1545152798443401</v>
      </c>
      <c r="E207" s="4">
        <f t="shared" si="15"/>
        <v>1.8661643699811639</v>
      </c>
      <c r="G207" s="4">
        <f t="shared" si="13"/>
        <v>1.0332554186145346</v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4.01</v>
      </c>
      <c r="B186" s="4">
        <f>IF('True_Odds_Calculator_3-way'!B187="","",'True_Odds_Calculator_3-way'!B187)</f>
        <v>3.76</v>
      </c>
      <c r="C186" s="4">
        <f>IF('True_Odds_Calculator_3-way'!C187="","",'True_Odds_Calculator_3-way'!C187)</f>
        <v>1.86</v>
      </c>
      <c r="D186" s="4">
        <f t="shared" si="10"/>
        <v>5.2968414014152421E-2</v>
      </c>
      <c r="E186" s="4">
        <f t="shared" si="11"/>
        <v>4.3155454207098556</v>
      </c>
      <c r="F186" s="4">
        <f t="shared" si="12"/>
        <v>4.0273649978631267</v>
      </c>
      <c r="G186" s="4">
        <f t="shared" si="13"/>
        <v>1.9231572866516946</v>
      </c>
      <c r="I186" s="4">
        <f t="shared" si="14"/>
        <v>1.0529684140141524</v>
      </c>
    </row>
    <row r="187" spans="1:9" x14ac:dyDescent="0.2">
      <c r="A187" s="4">
        <f>IF('True_Odds_Calculator_3-way'!A188="","",'True_Odds_Calculator_3-way'!A188)</f>
        <v>5.03</v>
      </c>
      <c r="B187" s="4">
        <f>IF('True_Odds_Calculator_3-way'!B188="","",'True_Odds_Calculator_3-way'!B188)</f>
        <v>4.18</v>
      </c>
      <c r="C187" s="4">
        <f>IF('True_Odds_Calculator_3-way'!C188="","",'True_Odds_Calculator_3-way'!C188)</f>
        <v>1.62</v>
      </c>
      <c r="D187" s="4">
        <f t="shared" si="10"/>
        <v>5.5325557435703665E-2</v>
      </c>
      <c r="E187" s="4">
        <f t="shared" si="11"/>
        <v>5.5443035584569538</v>
      </c>
      <c r="F187" s="4">
        <f t="shared" si="12"/>
        <v>4.5291373547360738</v>
      </c>
      <c r="G187" s="4">
        <f t="shared" si="13"/>
        <v>1.6698892798421123</v>
      </c>
      <c r="I187" s="4">
        <f t="shared" si="14"/>
        <v>1.0553255574357037</v>
      </c>
    </row>
    <row r="188" spans="1:9" x14ac:dyDescent="0.2">
      <c r="A188" s="4">
        <f>IF('True_Odds_Calculator_3-way'!A189="","",'True_Odds_Calculator_3-way'!A189)</f>
        <v>1.92</v>
      </c>
      <c r="B188" s="4">
        <f>IF('True_Odds_Calculator_3-way'!B189="","",'True_Odds_Calculator_3-way'!B189)</f>
        <v>3.73</v>
      </c>
      <c r="C188" s="4">
        <f>IF('True_Odds_Calculator_3-way'!C189="","",'True_Odds_Calculator_3-way'!C189)</f>
        <v>3.79</v>
      </c>
      <c r="D188" s="4">
        <f t="shared" si="10"/>
        <v>5.2782090822705019E-2</v>
      </c>
      <c r="E188" s="4">
        <f t="shared" si="11"/>
        <v>1.9871261920942691</v>
      </c>
      <c r="F188" s="4">
        <f t="shared" si="12"/>
        <v>3.9919763754497799</v>
      </c>
      <c r="G188" s="4">
        <f t="shared" si="13"/>
        <v>4.0607782780950732</v>
      </c>
      <c r="I188" s="4">
        <f t="shared" si="14"/>
        <v>1.052782090822705</v>
      </c>
    </row>
    <row r="189" spans="1:9" x14ac:dyDescent="0.2">
      <c r="A189" s="4">
        <f>IF('True_Odds_Calculator_3-way'!A190="","",'True_Odds_Calculator_3-way'!A190)</f>
        <v>2.0099999999999998</v>
      </c>
      <c r="B189" s="4">
        <f>IF('True_Odds_Calculator_3-way'!B190="","",'True_Odds_Calculator_3-way'!B190)</f>
        <v>3.79</v>
      </c>
      <c r="C189" s="4">
        <f>IF('True_Odds_Calculator_3-way'!C190="","",'True_Odds_Calculator_3-way'!C190)</f>
        <v>3.46</v>
      </c>
      <c r="D189" s="4">
        <f t="shared" si="10"/>
        <v>5.0382021595471116E-2</v>
      </c>
      <c r="E189" s="4">
        <f t="shared" si="11"/>
        <v>2.0802198050238245</v>
      </c>
      <c r="F189" s="4">
        <f t="shared" si="12"/>
        <v>4.0476286807105355</v>
      </c>
      <c r="G189" s="4">
        <f t="shared" si="13"/>
        <v>3.6734543871999903</v>
      </c>
      <c r="I189" s="4">
        <f t="shared" si="14"/>
        <v>1.0503820215954711</v>
      </c>
    </row>
    <row r="190" spans="1:9" x14ac:dyDescent="0.2">
      <c r="A190" s="4">
        <f>IF('True_Odds_Calculator_3-way'!A191="","",'True_Odds_Calculator_3-way'!A191)</f>
        <v>3.26</v>
      </c>
      <c r="B190" s="4">
        <f>IF('True_Odds_Calculator_3-way'!B191="","",'True_Odds_Calculator_3-way'!B191)</f>
        <v>3.88</v>
      </c>
      <c r="C190" s="4">
        <f>IF('True_Odds_Calculator_3-way'!C191="","",'True_Odds_Calculator_3-way'!C191)</f>
        <v>2.06</v>
      </c>
      <c r="D190" s="4">
        <f t="shared" si="10"/>
        <v>4.9917318224438789E-2</v>
      </c>
      <c r="E190" s="4">
        <f t="shared" si="11"/>
        <v>3.4469759933622979</v>
      </c>
      <c r="F190" s="4">
        <f t="shared" si="12"/>
        <v>4.1477795332813194</v>
      </c>
      <c r="G190" s="4">
        <f t="shared" si="13"/>
        <v>2.1331158709686435</v>
      </c>
      <c r="I190" s="4">
        <f t="shared" si="14"/>
        <v>1.0499173182244388</v>
      </c>
    </row>
    <row r="191" spans="1:9" x14ac:dyDescent="0.2">
      <c r="A191" s="4">
        <f>IF('True_Odds_Calculator_3-way'!A192="","",'True_Odds_Calculator_3-way'!A192)</f>
        <v>2.5499999999999998</v>
      </c>
      <c r="B191" s="4">
        <f>IF('True_Odds_Calculator_3-way'!B192="","",'True_Odds_Calculator_3-way'!B192)</f>
        <v>3.82</v>
      </c>
      <c r="C191" s="4">
        <f>IF('True_Odds_Calculator_3-way'!C192="","",'True_Odds_Calculator_3-way'!C192)</f>
        <v>2.5299999999999998</v>
      </c>
      <c r="D191" s="4">
        <f t="shared" si="10"/>
        <v>4.9193884453187398E-2</v>
      </c>
      <c r="E191" s="4">
        <f t="shared" si="11"/>
        <v>2.6612809347826949</v>
      </c>
      <c r="F191" s="4">
        <f t="shared" si="12"/>
        <v>4.0752761665802195</v>
      </c>
      <c r="G191" s="4">
        <f t="shared" si="13"/>
        <v>2.6395047166022327</v>
      </c>
      <c r="I191" s="4">
        <f t="shared" si="14"/>
        <v>1.0491938844531874</v>
      </c>
    </row>
    <row r="192" spans="1:9" x14ac:dyDescent="0.2">
      <c r="A192" s="4">
        <f>IF('True_Odds_Calculator_3-way'!A193="","",'True_Odds_Calculator_3-way'!A193)</f>
        <v>1.18</v>
      </c>
      <c r="B192" s="4">
        <f>IF('True_Odds_Calculator_3-way'!B193="","",'True_Odds_Calculator_3-way'!B193)</f>
        <v>6.6</v>
      </c>
      <c r="C192" s="4">
        <f>IF('True_Odds_Calculator_3-way'!C193="","",'True_Odds_Calculator_3-way'!C193)</f>
        <v>14.34</v>
      </c>
      <c r="D192" s="4">
        <f t="shared" si="10"/>
        <v>6.8707785607296401E-2</v>
      </c>
      <c r="E192" s="4">
        <f t="shared" si="11"/>
        <v>1.2127753288656373</v>
      </c>
      <c r="F192" s="4">
        <f t="shared" si="12"/>
        <v>7.7752905989094554</v>
      </c>
      <c r="G192" s="4">
        <f t="shared" si="13"/>
        <v>21.352733335372772</v>
      </c>
      <c r="I192" s="4">
        <f t="shared" si="14"/>
        <v>1.0687077856072964</v>
      </c>
    </row>
    <row r="193" spans="1:9" x14ac:dyDescent="0.2">
      <c r="A193" s="4">
        <f>IF('True_Odds_Calculator_3-way'!A194="","",'True_Odds_Calculator_3-way'!A194)</f>
        <v>2.12</v>
      </c>
      <c r="B193" s="4">
        <f>IF('True_Odds_Calculator_3-way'!B194="","",'True_Odds_Calculator_3-way'!B194)</f>
        <v>4</v>
      </c>
      <c r="C193" s="4">
        <f>IF('True_Odds_Calculator_3-way'!C194="","",'True_Odds_Calculator_3-way'!C194)</f>
        <v>3.05</v>
      </c>
      <c r="D193" s="4">
        <f t="shared" si="10"/>
        <v>4.95669656665636E-2</v>
      </c>
      <c r="E193" s="4">
        <f t="shared" si="11"/>
        <v>2.1969533948694715</v>
      </c>
      <c r="F193" s="4">
        <f t="shared" si="12"/>
        <v>4.2830646941929791</v>
      </c>
      <c r="G193" s="4">
        <f t="shared" si="13"/>
        <v>3.2118552860336114</v>
      </c>
      <c r="I193" s="4">
        <f t="shared" si="14"/>
        <v>1.0495669656665636</v>
      </c>
    </row>
    <row r="194" spans="1:9" x14ac:dyDescent="0.2">
      <c r="A194" s="4">
        <f>IF('True_Odds_Calculator_3-way'!A195="","",'True_Odds_Calculator_3-way'!A195)</f>
        <v>2.92</v>
      </c>
      <c r="B194" s="4">
        <f>IF('True_Odds_Calculator_3-way'!B195="","",'True_Odds_Calculator_3-way'!B195)</f>
        <v>3.62</v>
      </c>
      <c r="C194" s="4">
        <f>IF('True_Odds_Calculator_3-way'!C195="","",'True_Odds_Calculator_3-way'!C195)</f>
        <v>2.3199999999999998</v>
      </c>
      <c r="D194" s="4">
        <f t="shared" si="10"/>
        <v>4.9743330105930239E-2</v>
      </c>
      <c r="E194" s="4">
        <f t="shared" si="11"/>
        <v>3.0685704904641975</v>
      </c>
      <c r="F194" s="4">
        <f t="shared" si="12"/>
        <v>3.8511605935887192</v>
      </c>
      <c r="G194" s="4">
        <f t="shared" si="13"/>
        <v>2.4128166539679743</v>
      </c>
      <c r="I194" s="4">
        <f t="shared" si="14"/>
        <v>1.0497433301059302</v>
      </c>
    </row>
    <row r="195" spans="1:9" x14ac:dyDescent="0.2">
      <c r="A195" s="4">
        <f>IF('True_Odds_Calculator_3-way'!A196="","",'True_Odds_Calculator_3-way'!A196)</f>
        <v>1.83</v>
      </c>
      <c r="B195" s="4">
        <f>IF('True_Odds_Calculator_3-way'!B196="","",'True_Odds_Calculator_3-way'!B196)</f>
        <v>4</v>
      </c>
      <c r="C195" s="4">
        <f>IF('True_Odds_Calculator_3-way'!C196="","",'True_Odds_Calculator_3-way'!C196)</f>
        <v>3.89</v>
      </c>
      <c r="D195" s="4">
        <f t="shared" ref="D195:D258" si="15">IF(A195="","",((1/A195)+(1/B195)+(1/C195))-1)</f>
        <v>5.3517496172053924E-2</v>
      </c>
      <c r="E195" s="4">
        <f t="shared" ref="E195:E258" si="16">IF(A195="","",(3*A195)/(3-($D195*A195)))</f>
        <v>1.8917577027245491</v>
      </c>
      <c r="F195" s="4">
        <f t="shared" ref="F195:F258" si="17">IF(B195="","",(3*B195)/(3-($D195*B195)))</f>
        <v>4.3073587398271505</v>
      </c>
      <c r="G195" s="4">
        <f t="shared" ref="G195:G258" si="18">IF(C195="","",(3*C195)/(3-($D195*C195)))</f>
        <v>4.180073497389424</v>
      </c>
      <c r="I195" s="4">
        <f t="shared" ref="I195:I258" si="19">IF(A195="","",D195+1)</f>
        <v>1.0535174961720539</v>
      </c>
    </row>
    <row r="196" spans="1:9" x14ac:dyDescent="0.2">
      <c r="A196" s="4">
        <f>IF('True_Odds_Calculator_3-way'!A197="","",'True_Odds_Calculator_3-way'!A197)</f>
        <v>6.63</v>
      </c>
      <c r="B196" s="4">
        <f>IF('True_Odds_Calculator_3-way'!B197="","",'True_Odds_Calculator_3-way'!B197)</f>
        <v>4.45</v>
      </c>
      <c r="C196" s="4">
        <f>IF('True_Odds_Calculator_3-way'!C197="","",'True_Odds_Calculator_3-way'!C197)</f>
        <v>1.47</v>
      </c>
      <c r="D196" s="4">
        <f t="shared" si="15"/>
        <v>5.5820772561401277E-2</v>
      </c>
      <c r="E196" s="4">
        <f t="shared" si="16"/>
        <v>7.5630014046523533</v>
      </c>
      <c r="F196" s="4">
        <f t="shared" si="17"/>
        <v>4.8517269326997123</v>
      </c>
      <c r="G196" s="4">
        <f t="shared" si="18"/>
        <v>1.5113383977113597</v>
      </c>
      <c r="I196" s="4">
        <f t="shared" si="19"/>
        <v>1.0558207725614013</v>
      </c>
    </row>
    <row r="197" spans="1:9" x14ac:dyDescent="0.2">
      <c r="A197" s="4">
        <f>IF('True_Odds_Calculator_3-way'!A198="","",'True_Odds_Calculator_3-way'!A198)</f>
        <v>2.16</v>
      </c>
      <c r="B197" s="4">
        <f>IF('True_Odds_Calculator_3-way'!B198="","",'True_Odds_Calculator_3-way'!B198)</f>
        <v>3.18</v>
      </c>
      <c r="C197" s="4">
        <f>IF('True_Odds_Calculator_3-way'!C198="","",'True_Odds_Calculator_3-way'!C198)</f>
        <v>3.9</v>
      </c>
      <c r="D197" s="4">
        <f t="shared" si="15"/>
        <v>3.3838628178250785E-2</v>
      </c>
      <c r="E197" s="4">
        <f t="shared" si="16"/>
        <v>2.2139400190415741</v>
      </c>
      <c r="F197" s="4">
        <f t="shared" si="17"/>
        <v>3.2983067876244792</v>
      </c>
      <c r="G197" s="4">
        <f t="shared" si="18"/>
        <v>4.0794561602280615</v>
      </c>
      <c r="I197" s="4">
        <f t="shared" si="19"/>
        <v>1.0338386281782508</v>
      </c>
    </row>
    <row r="198" spans="1:9" x14ac:dyDescent="0.2">
      <c r="A198" s="4">
        <f>IF('True_Odds_Calculator_3-way'!A199="","",'True_Odds_Calculator_3-way'!A199)</f>
        <v>3.08</v>
      </c>
      <c r="B198" s="4">
        <f>IF('True_Odds_Calculator_3-way'!B199="","",'True_Odds_Calculator_3-way'!B199)</f>
        <v>3.27</v>
      </c>
      <c r="C198" s="4">
        <f>IF('True_Odds_Calculator_3-way'!C199="","",'True_Odds_Calculator_3-way'!C199)</f>
        <v>2.48</v>
      </c>
      <c r="D198" s="4">
        <f t="shared" si="15"/>
        <v>3.371152868045435E-2</v>
      </c>
      <c r="E198" s="4">
        <f t="shared" si="16"/>
        <v>3.1904221134214801</v>
      </c>
      <c r="F198" s="4">
        <f t="shared" si="17"/>
        <v>3.394741706310576</v>
      </c>
      <c r="G198" s="4">
        <f t="shared" si="18"/>
        <v>2.5510944014537542</v>
      </c>
      <c r="I198" s="4">
        <f t="shared" si="19"/>
        <v>1.0337115286804544</v>
      </c>
    </row>
    <row r="199" spans="1:9" x14ac:dyDescent="0.2">
      <c r="A199" s="4">
        <f>IF('True_Odds_Calculator_3-way'!A200="","",'True_Odds_Calculator_3-way'!A200)</f>
        <v>2.52</v>
      </c>
      <c r="B199" s="4">
        <f>IF('True_Odds_Calculator_3-way'!B200="","",'True_Odds_Calculator_3-way'!B200)</f>
        <v>3.22</v>
      </c>
      <c r="C199" s="4">
        <f>IF('True_Odds_Calculator_3-way'!C200="","",'True_Odds_Calculator_3-way'!C200)</f>
        <v>3.07</v>
      </c>
      <c r="D199" s="4">
        <f t="shared" si="15"/>
        <v>3.311730205937824E-2</v>
      </c>
      <c r="E199" s="4">
        <f t="shared" si="16"/>
        <v>2.5921086622523761</v>
      </c>
      <c r="F199" s="4">
        <f t="shared" si="17"/>
        <v>3.3386762667680716</v>
      </c>
      <c r="G199" s="4">
        <f t="shared" si="18"/>
        <v>3.1776921098750379</v>
      </c>
      <c r="I199" s="4">
        <f t="shared" si="19"/>
        <v>1.0331173020593782</v>
      </c>
    </row>
    <row r="200" spans="1:9" x14ac:dyDescent="0.2">
      <c r="A200" s="4">
        <f>IF('True_Odds_Calculator_3-way'!A201="","",'True_Odds_Calculator_3-way'!A201)</f>
        <v>3.16</v>
      </c>
      <c r="B200" s="4">
        <f>IF('True_Odds_Calculator_3-way'!B201="","",'True_Odds_Calculator_3-way'!B201)</f>
        <v>2.96</v>
      </c>
      <c r="C200" s="4">
        <f>IF('True_Odds_Calculator_3-way'!C201="","",'True_Odds_Calculator_3-way'!C201)</f>
        <v>2.64</v>
      </c>
      <c r="D200" s="4">
        <f t="shared" si="15"/>
        <v>3.3081412828248169E-2</v>
      </c>
      <c r="E200" s="4">
        <f t="shared" si="16"/>
        <v>3.2740880702389572</v>
      </c>
      <c r="F200" s="4">
        <f t="shared" si="17"/>
        <v>3.0598753324204431</v>
      </c>
      <c r="G200" s="4">
        <f t="shared" si="18"/>
        <v>2.7191591924564111</v>
      </c>
      <c r="I200" s="4">
        <f t="shared" si="19"/>
        <v>1.0330814128282482</v>
      </c>
    </row>
    <row r="201" spans="1:9" x14ac:dyDescent="0.2">
      <c r="A201" s="4">
        <f>IF('True_Odds_Calculator_3-way'!A202="","",'True_Odds_Calculator_3-way'!A202)</f>
        <v>1.41</v>
      </c>
      <c r="B201" s="4">
        <f>IF('True_Odds_Calculator_3-way'!B202="","",'True_Odds_Calculator_3-way'!B202)</f>
        <v>4.5199999999999996</v>
      </c>
      <c r="C201" s="4">
        <f>IF('True_Odds_Calculator_3-way'!C202="","",'True_Odds_Calculator_3-way'!C202)</f>
        <v>8.19</v>
      </c>
      <c r="D201" s="4">
        <f t="shared" si="15"/>
        <v>5.255891830924786E-2</v>
      </c>
      <c r="E201" s="4">
        <f t="shared" si="16"/>
        <v>1.4457130024493456</v>
      </c>
      <c r="F201" s="4">
        <f t="shared" si="17"/>
        <v>4.9087151133462408</v>
      </c>
      <c r="G201" s="4">
        <f t="shared" si="18"/>
        <v>9.5620136236667257</v>
      </c>
      <c r="I201" s="4">
        <f t="shared" si="19"/>
        <v>1.0525589183092479</v>
      </c>
    </row>
    <row r="202" spans="1:9" x14ac:dyDescent="0.2">
      <c r="A202" s="4">
        <f>IF('True_Odds_Calculator_3-way'!A203="","",'True_Odds_Calculator_3-way'!A203)</f>
        <v>2.17</v>
      </c>
      <c r="B202" s="4">
        <f>IF('True_Odds_Calculator_3-way'!B203="","",'True_Odds_Calculator_3-way'!B203)</f>
        <v>3.22</v>
      </c>
      <c r="C202" s="4">
        <f>IF('True_Odds_Calculator_3-way'!C203="","",'True_Odds_Calculator_3-way'!C203)</f>
        <v>3.81</v>
      </c>
      <c r="D202" s="4">
        <f t="shared" si="15"/>
        <v>3.3855690899787572E-2</v>
      </c>
      <c r="E202" s="4">
        <f t="shared" si="16"/>
        <v>2.2244750579152988</v>
      </c>
      <c r="F202" s="4">
        <f t="shared" si="17"/>
        <v>3.3414220706613067</v>
      </c>
      <c r="G202" s="4">
        <f t="shared" si="18"/>
        <v>3.9811776085352926</v>
      </c>
      <c r="I202" s="4">
        <f t="shared" si="19"/>
        <v>1.0338556908997876</v>
      </c>
    </row>
    <row r="203" spans="1:9" x14ac:dyDescent="0.2">
      <c r="A203" s="4">
        <f>IF('True_Odds_Calculator_3-way'!A204="","",'True_Odds_Calculator_3-way'!A204)</f>
        <v>4.55</v>
      </c>
      <c r="B203" s="4">
        <f>IF('True_Odds_Calculator_3-way'!B204="","",'True_Odds_Calculator_3-way'!B204)</f>
        <v>3.8</v>
      </c>
      <c r="C203" s="4">
        <f>IF('True_Odds_Calculator_3-way'!C204="","",'True_Odds_Calculator_3-way'!C204)</f>
        <v>1.81</v>
      </c>
      <c r="D203" s="4">
        <f t="shared" si="15"/>
        <v>3.5424302362365712E-2</v>
      </c>
      <c r="E203" s="4">
        <f t="shared" si="16"/>
        <v>4.8083368330482337</v>
      </c>
      <c r="F203" s="4">
        <f t="shared" si="17"/>
        <v>3.9785192750202341</v>
      </c>
      <c r="G203" s="4">
        <f t="shared" si="18"/>
        <v>1.8495293668023338</v>
      </c>
      <c r="I203" s="4">
        <f t="shared" si="19"/>
        <v>1.0354243023623657</v>
      </c>
    </row>
    <row r="204" spans="1:9" x14ac:dyDescent="0.2">
      <c r="A204" s="4">
        <f>IF('True_Odds_Calculator_3-way'!A205="","",'True_Odds_Calculator_3-way'!A205)</f>
        <v>5.63</v>
      </c>
      <c r="B204" s="4">
        <f>IF('True_Odds_Calculator_3-way'!B205="","",'True_Odds_Calculator_3-way'!B205)</f>
        <v>3.74</v>
      </c>
      <c r="C204" s="4">
        <f>IF('True_Odds_Calculator_3-way'!C205="","",'True_Odds_Calculator_3-way'!C205)</f>
        <v>1.69</v>
      </c>
      <c r="D204" s="4">
        <f t="shared" si="15"/>
        <v>3.6715548903810014E-2</v>
      </c>
      <c r="E204" s="4">
        <f t="shared" si="16"/>
        <v>6.0466300219118621</v>
      </c>
      <c r="F204" s="4">
        <f t="shared" si="17"/>
        <v>3.9193989274670464</v>
      </c>
      <c r="G204" s="4">
        <f t="shared" si="18"/>
        <v>1.7256926610192436</v>
      </c>
      <c r="I204" s="4">
        <f t="shared" si="19"/>
        <v>1.03671554890381</v>
      </c>
    </row>
    <row r="205" spans="1:9" x14ac:dyDescent="0.2">
      <c r="A205" s="4">
        <f>IF('True_Odds_Calculator_3-way'!A206="","",'True_Odds_Calculator_3-way'!A206)</f>
        <v>1.97</v>
      </c>
      <c r="B205" s="4">
        <f>IF('True_Odds_Calculator_3-way'!B206="","",'True_Odds_Calculator_3-way'!B206)</f>
        <v>3.68</v>
      </c>
      <c r="C205" s="4">
        <f>IF('True_Odds_Calculator_3-way'!C206="","",'True_Odds_Calculator_3-way'!C206)</f>
        <v>3.9</v>
      </c>
      <c r="D205" s="4">
        <f t="shared" si="15"/>
        <v>3.5763600043008603E-2</v>
      </c>
      <c r="E205" s="4">
        <f t="shared" si="16"/>
        <v>2.0173776377790951</v>
      </c>
      <c r="F205" s="4">
        <f t="shared" si="17"/>
        <v>3.8488490705078182</v>
      </c>
      <c r="G205" s="4">
        <f t="shared" si="18"/>
        <v>4.0901626221691574</v>
      </c>
      <c r="I205" s="4">
        <f t="shared" si="19"/>
        <v>1.0357636000430086</v>
      </c>
    </row>
    <row r="206" spans="1:9" x14ac:dyDescent="0.2">
      <c r="A206" s="4">
        <f>IF('True_Odds_Calculator_3-way'!A207="","",'True_Odds_Calculator_3-way'!A207)</f>
        <v>1.58</v>
      </c>
      <c r="B206" s="4">
        <f>IF('True_Odds_Calculator_3-way'!B207="","",'True_Odds_Calculator_3-way'!B207)</f>
        <v>4.38</v>
      </c>
      <c r="C206" s="4">
        <f>IF('True_Odds_Calculator_3-way'!C207="","",'True_Odds_Calculator_3-way'!C207)</f>
        <v>5.62</v>
      </c>
      <c r="D206" s="4">
        <f t="shared" si="15"/>
        <v>3.9157837748666546E-2</v>
      </c>
      <c r="E206" s="4">
        <f t="shared" si="16"/>
        <v>1.6132706876990286</v>
      </c>
      <c r="F206" s="4">
        <f t="shared" si="17"/>
        <v>4.6455904654304323</v>
      </c>
      <c r="G206" s="4">
        <f t="shared" si="18"/>
        <v>6.0648944747983284</v>
      </c>
      <c r="I206" s="4">
        <f t="shared" si="19"/>
        <v>1.0391578377486665</v>
      </c>
    </row>
    <row r="207" spans="1:9" x14ac:dyDescent="0.2">
      <c r="A207" s="4">
        <f>IF('True_Odds_Calculator_3-way'!A208="","",'True_Odds_Calculator_3-way'!A208)</f>
        <v>3.12</v>
      </c>
      <c r="B207" s="4">
        <f>IF('True_Odds_Calculator_3-way'!B208="","",'True_Odds_Calculator_3-way'!B208)</f>
        <v>3.39</v>
      </c>
      <c r="C207" s="4">
        <f>IF('True_Odds_Calculator_3-way'!C208="","",'True_Odds_Calculator_3-way'!C208)</f>
        <v>2.39</v>
      </c>
      <c r="D207" s="4">
        <f t="shared" si="15"/>
        <v>3.3908113091287717E-2</v>
      </c>
      <c r="E207" s="4">
        <f t="shared" si="16"/>
        <v>3.2340468431438372</v>
      </c>
      <c r="F207" s="4">
        <f t="shared" si="17"/>
        <v>3.5250670609910575</v>
      </c>
      <c r="G207" s="4">
        <f t="shared" si="18"/>
        <v>2.4563546464104262</v>
      </c>
      <c r="I207" s="4">
        <f t="shared" si="19"/>
        <v>1.0339081130912877</v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1.62</v>
      </c>
      <c r="B186" s="4">
        <f>IF('True_Odds_Calculator_2-way'!B187="","",'True_Odds_Calculator_2-way'!B187)</f>
        <v>2.31</v>
      </c>
      <c r="C186" s="4">
        <f t="shared" si="22"/>
        <v>0.61728395061728392</v>
      </c>
      <c r="D186">
        <f t="shared" si="23"/>
        <v>0.4329004329004329</v>
      </c>
      <c r="E186">
        <f t="shared" si="24"/>
        <v>5.0184383517716924E-2</v>
      </c>
      <c r="F186">
        <f t="shared" si="25"/>
        <v>-0.2170381059269948</v>
      </c>
      <c r="G186">
        <v>0</v>
      </c>
      <c r="H186">
        <f t="shared" si="26"/>
        <v>0.26722248944471166</v>
      </c>
      <c r="I186">
        <f t="shared" si="27"/>
        <v>-1.1096052615653345</v>
      </c>
      <c r="J186">
        <f t="shared" si="28"/>
        <v>1.1096052615653345</v>
      </c>
      <c r="K186">
        <f t="shared" si="29"/>
        <v>0.59243276312555826</v>
      </c>
      <c r="L186">
        <f t="shared" si="30"/>
        <v>0.40756723687444163</v>
      </c>
      <c r="M186">
        <f t="shared" si="31"/>
        <v>1.6879552621705078</v>
      </c>
      <c r="N186">
        <f t="shared" si="32"/>
        <v>2.4535828926505885</v>
      </c>
    </row>
    <row r="187" spans="1:14" x14ac:dyDescent="0.25">
      <c r="A187" s="4">
        <f>IF('True_Odds_Calculator_2-way'!A188="","",'True_Odds_Calculator_2-way'!A188)</f>
        <v>1.64</v>
      </c>
      <c r="B187" s="4">
        <f>IF('True_Odds_Calculator_2-way'!B188="","",'True_Odds_Calculator_2-way'!B188)</f>
        <v>2.27</v>
      </c>
      <c r="C187" s="4">
        <f t="shared" si="22"/>
        <v>0.6097560975609756</v>
      </c>
      <c r="D187">
        <f t="shared" si="23"/>
        <v>0.44052863436123346</v>
      </c>
      <c r="E187">
        <f t="shared" si="24"/>
        <v>5.0284731922209058E-2</v>
      </c>
      <c r="F187">
        <f t="shared" si="25"/>
        <v>-0.21833028902976248</v>
      </c>
      <c r="G187">
        <v>0</v>
      </c>
      <c r="H187">
        <f t="shared" si="26"/>
        <v>0.26861502095197159</v>
      </c>
      <c r="I187">
        <f t="shared" si="27"/>
        <v>-1.1091956367701423</v>
      </c>
      <c r="J187">
        <f t="shared" si="28"/>
        <v>1.1091956367701423</v>
      </c>
      <c r="K187">
        <f t="shared" si="29"/>
        <v>0.5848345816400452</v>
      </c>
      <c r="L187">
        <f t="shared" si="30"/>
        <v>0.4151654183599548</v>
      </c>
      <c r="M187">
        <f t="shared" si="31"/>
        <v>1.7098852075328907</v>
      </c>
      <c r="N187">
        <f t="shared" si="32"/>
        <v>2.4086784586980814</v>
      </c>
    </row>
    <row r="188" spans="1:14" x14ac:dyDescent="0.25">
      <c r="A188" s="4">
        <f>IF('True_Odds_Calculator_2-way'!A189="","",'True_Odds_Calculator_2-way'!A189)</f>
        <v>1.76</v>
      </c>
      <c r="B188" s="4">
        <f>IF('True_Odds_Calculator_2-way'!B189="","",'True_Odds_Calculator_2-way'!B189)</f>
        <v>2.0699999999999998</v>
      </c>
      <c r="C188" s="4">
        <f t="shared" si="22"/>
        <v>0.56818181818181823</v>
      </c>
      <c r="D188">
        <f t="shared" si="23"/>
        <v>0.48309178743961356</v>
      </c>
      <c r="E188">
        <f t="shared" si="24"/>
        <v>5.1273605621431795E-2</v>
      </c>
      <c r="F188">
        <f t="shared" si="25"/>
        <v>-0.22321036451471232</v>
      </c>
      <c r="G188">
        <v>0</v>
      </c>
      <c r="H188">
        <f t="shared" si="26"/>
        <v>0.27448397013614412</v>
      </c>
      <c r="I188">
        <f t="shared" si="27"/>
        <v>-1.1089228054693063</v>
      </c>
      <c r="J188">
        <f t="shared" si="28"/>
        <v>1.1089228054693063</v>
      </c>
      <c r="K188">
        <f t="shared" si="29"/>
        <v>0.54265798255600095</v>
      </c>
      <c r="L188">
        <f t="shared" si="30"/>
        <v>0.45734201744399888</v>
      </c>
      <c r="M188">
        <f t="shared" si="31"/>
        <v>1.8427813321566728</v>
      </c>
      <c r="N188">
        <f t="shared" si="32"/>
        <v>2.1865474018521578</v>
      </c>
    </row>
    <row r="189" spans="1:14" x14ac:dyDescent="0.25">
      <c r="A189" s="4">
        <f>IF('True_Odds_Calculator_2-way'!A190="","",'True_Odds_Calculator_2-way'!A190)</f>
        <v>1.68</v>
      </c>
      <c r="B189" s="4">
        <f>IF('True_Odds_Calculator_2-way'!B190="","",'True_Odds_Calculator_2-way'!B190)</f>
        <v>2.2000000000000002</v>
      </c>
      <c r="C189" s="4">
        <f t="shared" si="22"/>
        <v>0.59523809523809523</v>
      </c>
      <c r="D189">
        <f t="shared" si="23"/>
        <v>0.45454545454545453</v>
      </c>
      <c r="E189">
        <f t="shared" si="24"/>
        <v>4.9783549783549708E-2</v>
      </c>
      <c r="F189">
        <f t="shared" si="25"/>
        <v>-0.22077922077922085</v>
      </c>
      <c r="G189">
        <v>0</v>
      </c>
      <c r="H189">
        <f t="shared" si="26"/>
        <v>0.27056277056277056</v>
      </c>
      <c r="I189">
        <f t="shared" si="27"/>
        <v>-1.1070186069251189</v>
      </c>
      <c r="J189">
        <f t="shared" si="28"/>
        <v>1.1070186069251189</v>
      </c>
      <c r="K189">
        <f t="shared" si="29"/>
        <v>0.57052464759442856</v>
      </c>
      <c r="L189">
        <f t="shared" si="30"/>
        <v>0.42947535240557161</v>
      </c>
      <c r="M189">
        <f t="shared" si="31"/>
        <v>1.7527726527090808</v>
      </c>
      <c r="N189">
        <f t="shared" si="32"/>
        <v>2.3284223283101424</v>
      </c>
    </row>
    <row r="190" spans="1:14" x14ac:dyDescent="0.25">
      <c r="A190" s="4">
        <f>IF('True_Odds_Calculator_2-way'!A191="","",'True_Odds_Calculator_2-way'!A191)</f>
        <v>1.71</v>
      </c>
      <c r="B190" s="4">
        <f>IF('True_Odds_Calculator_2-way'!B191="","",'True_Odds_Calculator_2-way'!B191)</f>
        <v>2.13</v>
      </c>
      <c r="C190" s="4">
        <f t="shared" si="22"/>
        <v>0.58479532163742687</v>
      </c>
      <c r="D190">
        <f t="shared" si="23"/>
        <v>0.46948356807511737</v>
      </c>
      <c r="E190">
        <f t="shared" si="24"/>
        <v>5.4278889712544132E-2</v>
      </c>
      <c r="F190">
        <f t="shared" si="25"/>
        <v>-0.22027290448343095</v>
      </c>
      <c r="G190">
        <v>0</v>
      </c>
      <c r="H190">
        <f t="shared" si="26"/>
        <v>0.27455179419597509</v>
      </c>
      <c r="I190">
        <f t="shared" si="27"/>
        <v>-1.116430272077847</v>
      </c>
      <c r="J190">
        <f t="shared" si="28"/>
        <v>1.116430272077847</v>
      </c>
      <c r="K190">
        <f t="shared" si="29"/>
        <v>0.55782855407605514</v>
      </c>
      <c r="L190">
        <f t="shared" si="30"/>
        <v>0.44217144592394497</v>
      </c>
      <c r="M190">
        <f t="shared" si="31"/>
        <v>1.7926654931752715</v>
      </c>
      <c r="N190">
        <f t="shared" si="32"/>
        <v>2.261566207447967</v>
      </c>
    </row>
    <row r="191" spans="1:14" x14ac:dyDescent="0.25">
      <c r="A191" s="4">
        <f>IF('True_Odds_Calculator_2-way'!A192="","",'True_Odds_Calculator_2-way'!A192)</f>
        <v>1.67</v>
      </c>
      <c r="B191" s="4">
        <f>IF('True_Odds_Calculator_2-way'!B192="","",'True_Odds_Calculator_2-way'!B192)</f>
        <v>2.21</v>
      </c>
      <c r="C191" s="4">
        <f t="shared" si="22"/>
        <v>0.5988023952095809</v>
      </c>
      <c r="D191">
        <f t="shared" si="23"/>
        <v>0.45248868778280543</v>
      </c>
      <c r="E191">
        <f t="shared" si="24"/>
        <v>5.1291082992386272E-2</v>
      </c>
      <c r="F191">
        <f t="shared" si="25"/>
        <v>-0.2196602270571979</v>
      </c>
      <c r="G191">
        <v>0</v>
      </c>
      <c r="H191">
        <f t="shared" si="26"/>
        <v>0.27095131004958412</v>
      </c>
      <c r="I191">
        <f t="shared" si="27"/>
        <v>-1.1106313123300473</v>
      </c>
      <c r="J191">
        <f t="shared" si="28"/>
        <v>1.1106313123300473</v>
      </c>
      <c r="K191">
        <f t="shared" si="29"/>
        <v>0.57335406498894548</v>
      </c>
      <c r="L191">
        <f t="shared" si="30"/>
        <v>0.42664593501105469</v>
      </c>
      <c r="M191">
        <f t="shared" si="31"/>
        <v>1.7441229792611315</v>
      </c>
      <c r="N191">
        <f t="shared" si="32"/>
        <v>2.343863887919357</v>
      </c>
    </row>
    <row r="192" spans="1:14" x14ac:dyDescent="0.25">
      <c r="A192" s="4">
        <f>IF('True_Odds_Calculator_2-way'!A193="","",'True_Odds_Calculator_2-way'!A193)</f>
        <v>1.61</v>
      </c>
      <c r="B192" s="4">
        <f>IF('True_Odds_Calculator_2-way'!B193="","",'True_Odds_Calculator_2-way'!B193)</f>
        <v>2.25</v>
      </c>
      <c r="C192" s="4">
        <f t="shared" si="22"/>
        <v>0.6211180124223602</v>
      </c>
      <c r="D192">
        <f t="shared" si="23"/>
        <v>0.44444444444444442</v>
      </c>
      <c r="E192">
        <f t="shared" si="24"/>
        <v>6.556245686680473E-2</v>
      </c>
      <c r="F192">
        <f t="shared" si="25"/>
        <v>-0.21048999309868865</v>
      </c>
      <c r="G192">
        <v>0</v>
      </c>
      <c r="H192">
        <f t="shared" si="26"/>
        <v>0.27605244996549338</v>
      </c>
      <c r="I192">
        <f t="shared" si="27"/>
        <v>-1.1451966686277366</v>
      </c>
      <c r="J192">
        <f t="shared" si="28"/>
        <v>1.1451966686277366</v>
      </c>
      <c r="K192">
        <f t="shared" si="29"/>
        <v>0.58873053151773591</v>
      </c>
      <c r="L192">
        <f t="shared" si="30"/>
        <v>0.41126946848226409</v>
      </c>
      <c r="M192">
        <f t="shared" si="31"/>
        <v>1.6985699678629191</v>
      </c>
      <c r="N192">
        <f t="shared" si="32"/>
        <v>2.4314958357846708</v>
      </c>
    </row>
    <row r="193" spans="1:14" x14ac:dyDescent="0.25">
      <c r="A193" s="4">
        <f>IF('True_Odds_Calculator_2-way'!A194="","",'True_Odds_Calculator_2-way'!A194)</f>
        <v>1.48</v>
      </c>
      <c r="B193" s="4">
        <f>IF('True_Odds_Calculator_2-way'!B194="","",'True_Odds_Calculator_2-way'!B194)</f>
        <v>2.63</v>
      </c>
      <c r="C193" s="4">
        <f t="shared" si="22"/>
        <v>0.67567567567567566</v>
      </c>
      <c r="D193">
        <f t="shared" si="23"/>
        <v>0.38022813688212931</v>
      </c>
      <c r="E193">
        <f t="shared" si="24"/>
        <v>5.5903812557804855E-2</v>
      </c>
      <c r="F193">
        <f t="shared" si="25"/>
        <v>-0.20100709074093115</v>
      </c>
      <c r="G193">
        <v>0</v>
      </c>
      <c r="H193">
        <f t="shared" si="26"/>
        <v>0.256910903298736</v>
      </c>
      <c r="I193">
        <f t="shared" si="27"/>
        <v>-1.1305390791153362</v>
      </c>
      <c r="J193">
        <f t="shared" si="28"/>
        <v>1.1305390791153362</v>
      </c>
      <c r="K193">
        <f t="shared" si="29"/>
        <v>0.64823149956535731</v>
      </c>
      <c r="L193">
        <f t="shared" si="30"/>
        <v>0.35176850043464281</v>
      </c>
      <c r="M193">
        <f t="shared" si="31"/>
        <v>1.5426587579753612</v>
      </c>
      <c r="N193">
        <f t="shared" si="32"/>
        <v>2.8427786989579986</v>
      </c>
    </row>
    <row r="194" spans="1:14" x14ac:dyDescent="0.25">
      <c r="A194" s="4">
        <f>IF('True_Odds_Calculator_2-way'!A195="","",'True_Odds_Calculator_2-way'!A195)</f>
        <v>2.0699999999999998</v>
      </c>
      <c r="B194" s="4">
        <f>IF('True_Odds_Calculator_2-way'!B195="","",'True_Odds_Calculator_2-way'!B195)</f>
        <v>1.76</v>
      </c>
      <c r="C194" s="4">
        <f t="shared" si="22"/>
        <v>0.48309178743961356</v>
      </c>
      <c r="D194">
        <f t="shared" si="23"/>
        <v>0.56818181818181823</v>
      </c>
      <c r="E194">
        <f t="shared" si="24"/>
        <v>5.1273605621431795E-2</v>
      </c>
      <c r="F194">
        <f t="shared" si="25"/>
        <v>-0.22321036451471232</v>
      </c>
      <c r="G194">
        <v>0</v>
      </c>
      <c r="H194">
        <f t="shared" si="26"/>
        <v>0.27448397013614412</v>
      </c>
      <c r="I194">
        <f t="shared" si="27"/>
        <v>-1.1089228054693063</v>
      </c>
      <c r="J194">
        <f t="shared" si="28"/>
        <v>1.1089228054693063</v>
      </c>
      <c r="K194">
        <f t="shared" si="29"/>
        <v>0.45734201744399888</v>
      </c>
      <c r="L194">
        <f t="shared" si="30"/>
        <v>0.54265798255600095</v>
      </c>
      <c r="M194">
        <f t="shared" si="31"/>
        <v>2.1865474018521578</v>
      </c>
      <c r="N194">
        <f t="shared" si="32"/>
        <v>1.8427813321566728</v>
      </c>
    </row>
    <row r="195" spans="1:14" x14ac:dyDescent="0.25">
      <c r="A195" s="4">
        <f>IF('True_Odds_Calculator_2-way'!A196="","",'True_Odds_Calculator_2-way'!A196)</f>
        <v>1.51</v>
      </c>
      <c r="B195" s="4">
        <f>IF('True_Odds_Calculator_2-way'!B196="","",'True_Odds_Calculator_2-way'!B196)</f>
        <v>2.57</v>
      </c>
      <c r="C195" s="4">
        <f t="shared" ref="C195:C258" si="33">1/A195</f>
        <v>0.66225165562913912</v>
      </c>
      <c r="D195">
        <f t="shared" ref="D195:D258" si="34">1/B195</f>
        <v>0.38910505836575876</v>
      </c>
      <c r="E195">
        <f t="shared" ref="E195:E258" si="35">C195+D195-1</f>
        <v>5.1356713994897829E-2</v>
      </c>
      <c r="F195">
        <f t="shared" ref="F195:F258" si="36">C195+D195-(C195*D195)-1</f>
        <v>-0.20632875512149873</v>
      </c>
      <c r="G195">
        <v>0</v>
      </c>
      <c r="H195">
        <f t="shared" ref="H195:H258" si="37">C195*D195</f>
        <v>0.25768546911639656</v>
      </c>
      <c r="I195">
        <f t="shared" ref="I195:I258" si="38">((-4*F195*H195)^0.5)/(2*F195)</f>
        <v>-1.1175451696439744</v>
      </c>
      <c r="J195">
        <f t="shared" ref="J195:J258" si="39">(-((-4*F195*H195)^0.5))/(2*F195)</f>
        <v>1.1175451696439744</v>
      </c>
      <c r="K195">
        <f t="shared" ref="K195:K258" si="40">IF(A195="","",(C195/($J195+C195-($J195*C195))))</f>
        <v>0.63696375723214127</v>
      </c>
      <c r="L195">
        <f t="shared" ref="L195:L258" si="41">IF(B195="","",(D195/($J195+D195-($J195*D195))))</f>
        <v>0.36303624276785895</v>
      </c>
      <c r="M195">
        <f t="shared" ref="M195:M258" si="42">IF(A195="","",1/K195)</f>
        <v>1.5699480365184266</v>
      </c>
      <c r="N195">
        <f t="shared" ref="N195:N258" si="43">IF(B195="","",1/L195)</f>
        <v>2.7545459163410393</v>
      </c>
    </row>
    <row r="196" spans="1:14" x14ac:dyDescent="0.25">
      <c r="A196" s="4">
        <f>IF('True_Odds_Calculator_2-way'!A197="","",'True_Odds_Calculator_2-way'!A197)</f>
        <v>1.64</v>
      </c>
      <c r="B196" s="4">
        <f>IF('True_Odds_Calculator_2-way'!B197="","",'True_Odds_Calculator_2-way'!B197)</f>
        <v>2.2599999999999998</v>
      </c>
      <c r="C196" s="4">
        <f t="shared" si="33"/>
        <v>0.6097560975609756</v>
      </c>
      <c r="D196">
        <f t="shared" si="34"/>
        <v>0.44247787610619471</v>
      </c>
      <c r="E196">
        <f t="shared" si="35"/>
        <v>5.2233973667170197E-2</v>
      </c>
      <c r="F196">
        <f t="shared" si="36"/>
        <v>-0.21756960932441194</v>
      </c>
      <c r="G196">
        <v>0</v>
      </c>
      <c r="H196">
        <f t="shared" si="37"/>
        <v>0.26980358299158214</v>
      </c>
      <c r="I196">
        <f t="shared" si="38"/>
        <v>-1.1135885079684347</v>
      </c>
      <c r="J196">
        <f t="shared" si="39"/>
        <v>1.1135885079684347</v>
      </c>
      <c r="K196">
        <f t="shared" si="40"/>
        <v>0.58387455995847437</v>
      </c>
      <c r="L196">
        <f t="shared" si="41"/>
        <v>0.41612544004152574</v>
      </c>
      <c r="M196">
        <f t="shared" si="42"/>
        <v>1.7126966450997982</v>
      </c>
      <c r="N196">
        <f t="shared" si="43"/>
        <v>2.4031215200402278</v>
      </c>
    </row>
    <row r="197" spans="1:14" x14ac:dyDescent="0.25">
      <c r="A197" s="4">
        <f>IF('True_Odds_Calculator_2-way'!A198="","",'True_Odds_Calculator_2-way'!A198)</f>
        <v>2.02</v>
      </c>
      <c r="B197" s="4">
        <f>IF('True_Odds_Calculator_2-way'!B198="","",'True_Odds_Calculator_2-way'!B198)</f>
        <v>1.85</v>
      </c>
      <c r="C197" s="4">
        <f t="shared" si="33"/>
        <v>0.49504950495049505</v>
      </c>
      <c r="D197">
        <f t="shared" si="34"/>
        <v>0.54054054054054046</v>
      </c>
      <c r="E197">
        <f t="shared" si="35"/>
        <v>3.5590045491035394E-2</v>
      </c>
      <c r="F197">
        <f t="shared" si="36"/>
        <v>-0.23200428150923214</v>
      </c>
      <c r="G197">
        <v>0</v>
      </c>
      <c r="H197">
        <f t="shared" si="37"/>
        <v>0.26759432700026753</v>
      </c>
      <c r="I197">
        <f t="shared" si="38"/>
        <v>-1.0739657990297369</v>
      </c>
      <c r="J197">
        <f t="shared" si="39"/>
        <v>1.0739657990297369</v>
      </c>
      <c r="K197">
        <f t="shared" si="40"/>
        <v>0.4772255750516613</v>
      </c>
      <c r="L197">
        <f t="shared" si="41"/>
        <v>0.52277442494833892</v>
      </c>
      <c r="M197">
        <f t="shared" si="42"/>
        <v>2.0954451150103317</v>
      </c>
      <c r="N197">
        <f t="shared" si="43"/>
        <v>1.9128709291752766</v>
      </c>
    </row>
    <row r="198" spans="1:14" x14ac:dyDescent="0.25">
      <c r="A198" s="4">
        <f>IF('True_Odds_Calculator_2-way'!A199="","",'True_Odds_Calculator_2-way'!A199)</f>
        <v>2.0499999999999998</v>
      </c>
      <c r="B198" s="4">
        <f>IF('True_Odds_Calculator_2-way'!B199="","",'True_Odds_Calculator_2-way'!B199)</f>
        <v>1.83</v>
      </c>
      <c r="C198" s="4">
        <f t="shared" si="33"/>
        <v>0.48780487804878053</v>
      </c>
      <c r="D198">
        <f t="shared" si="34"/>
        <v>0.54644808743169393</v>
      </c>
      <c r="E198">
        <f t="shared" si="35"/>
        <v>3.4252965480474407E-2</v>
      </c>
      <c r="F198">
        <f t="shared" si="36"/>
        <v>-0.23230707716913246</v>
      </c>
      <c r="G198">
        <v>0</v>
      </c>
      <c r="H198">
        <f t="shared" si="37"/>
        <v>0.26656004264960681</v>
      </c>
      <c r="I198">
        <f t="shared" si="38"/>
        <v>-1.0711894933108055</v>
      </c>
      <c r="J198">
        <f t="shared" si="39"/>
        <v>1.0711894933108055</v>
      </c>
      <c r="K198">
        <f t="shared" si="40"/>
        <v>0.47064383372894186</v>
      </c>
      <c r="L198">
        <f t="shared" si="41"/>
        <v>0.52935616627105819</v>
      </c>
      <c r="M198">
        <f t="shared" si="42"/>
        <v>2.1247489679763456</v>
      </c>
      <c r="N198">
        <f t="shared" si="43"/>
        <v>1.8890872794479689</v>
      </c>
    </row>
    <row r="199" spans="1:14" x14ac:dyDescent="0.25">
      <c r="A199" s="4">
        <f>IF('True_Odds_Calculator_2-way'!A200="","",'True_Odds_Calculator_2-way'!A200)</f>
        <v>2.0699999999999998</v>
      </c>
      <c r="B199" s="4">
        <f>IF('True_Odds_Calculator_2-way'!B200="","",'True_Odds_Calculator_2-way'!B200)</f>
        <v>1.81</v>
      </c>
      <c r="C199" s="4">
        <f t="shared" si="33"/>
        <v>0.48309178743961356</v>
      </c>
      <c r="D199">
        <f t="shared" si="34"/>
        <v>0.5524861878453039</v>
      </c>
      <c r="E199">
        <f t="shared" si="35"/>
        <v>3.5577975284917462E-2</v>
      </c>
      <c r="F199">
        <f t="shared" si="36"/>
        <v>-0.23132356473696847</v>
      </c>
      <c r="G199">
        <v>0</v>
      </c>
      <c r="H199">
        <f t="shared" si="37"/>
        <v>0.26690154002188599</v>
      </c>
      <c r="I199">
        <f t="shared" si="38"/>
        <v>-1.0741516544951821</v>
      </c>
      <c r="J199">
        <f t="shared" si="39"/>
        <v>1.0741516544951821</v>
      </c>
      <c r="K199">
        <f t="shared" si="40"/>
        <v>0.46525861134990021</v>
      </c>
      <c r="L199">
        <f t="shared" si="41"/>
        <v>0.53474138865009979</v>
      </c>
      <c r="M199">
        <f t="shared" si="42"/>
        <v>2.1493422703098441</v>
      </c>
      <c r="N199">
        <f t="shared" si="43"/>
        <v>1.8700628401410975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1.83</v>
      </c>
      <c r="B201" s="4">
        <f>IF('True_Odds_Calculator_2-way'!B202="","",'True_Odds_Calculator_2-way'!B202)</f>
        <v>2.02</v>
      </c>
      <c r="C201" s="4">
        <f t="shared" si="33"/>
        <v>0.54644808743169393</v>
      </c>
      <c r="D201">
        <f t="shared" si="34"/>
        <v>0.49504950495049505</v>
      </c>
      <c r="E201">
        <f t="shared" si="35"/>
        <v>4.1497592382188975E-2</v>
      </c>
      <c r="F201">
        <f t="shared" si="36"/>
        <v>-0.22902126278201596</v>
      </c>
      <c r="G201">
        <v>0</v>
      </c>
      <c r="H201">
        <f t="shared" si="37"/>
        <v>0.27051885516420493</v>
      </c>
      <c r="I201">
        <f t="shared" si="38"/>
        <v>-1.0868281233544477</v>
      </c>
      <c r="J201">
        <f t="shared" si="39"/>
        <v>1.0868281233544477</v>
      </c>
      <c r="K201">
        <f t="shared" si="40"/>
        <v>0.52574374088486586</v>
      </c>
      <c r="L201">
        <f t="shared" si="41"/>
        <v>0.47425625911513414</v>
      </c>
      <c r="M201">
        <f t="shared" si="42"/>
        <v>1.9020673423841918</v>
      </c>
      <c r="N201">
        <f t="shared" si="43"/>
        <v>2.1085646858215363</v>
      </c>
    </row>
    <row r="202" spans="1:14" x14ac:dyDescent="0.25">
      <c r="A202" s="4">
        <f>IF('True_Odds_Calculator_2-way'!A203="","",'True_Odds_Calculator_2-way'!A203)</f>
        <v>2.35</v>
      </c>
      <c r="B202" s="4">
        <f>IF('True_Odds_Calculator_2-way'!B203="","",'True_Odds_Calculator_2-way'!B203)</f>
        <v>1.63</v>
      </c>
      <c r="C202" s="4">
        <f t="shared" si="33"/>
        <v>0.42553191489361702</v>
      </c>
      <c r="D202">
        <f t="shared" si="34"/>
        <v>0.61349693251533743</v>
      </c>
      <c r="E202">
        <f t="shared" si="35"/>
        <v>3.9028847408954404E-2</v>
      </c>
      <c r="F202">
        <f t="shared" si="36"/>
        <v>-0.22203367706565724</v>
      </c>
      <c r="G202">
        <v>0</v>
      </c>
      <c r="H202">
        <f t="shared" si="37"/>
        <v>0.2610625244746117</v>
      </c>
      <c r="I202">
        <f t="shared" si="38"/>
        <v>-1.0843334143872592</v>
      </c>
      <c r="J202">
        <f t="shared" si="39"/>
        <v>1.0843334143872592</v>
      </c>
      <c r="K202">
        <f t="shared" si="40"/>
        <v>0.4058688457449498</v>
      </c>
      <c r="L202">
        <f t="shared" si="41"/>
        <v>0.59413115425505014</v>
      </c>
      <c r="M202">
        <f t="shared" si="42"/>
        <v>2.4638501094227996</v>
      </c>
      <c r="N202">
        <f t="shared" si="43"/>
        <v>1.6831300510639733</v>
      </c>
    </row>
    <row r="203" spans="1:14" x14ac:dyDescent="0.25">
      <c r="A203" s="4">
        <f>IF('True_Odds_Calculator_2-way'!A204="","",'True_Odds_Calculator_2-way'!A204)</f>
        <v>2.0699999999999998</v>
      </c>
      <c r="B203" s="4">
        <f>IF('True_Odds_Calculator_2-way'!B204="","",'True_Odds_Calculator_2-way'!B204)</f>
        <v>1.82</v>
      </c>
      <c r="C203" s="4">
        <f t="shared" si="33"/>
        <v>0.48309178743961356</v>
      </c>
      <c r="D203">
        <f t="shared" si="34"/>
        <v>0.54945054945054939</v>
      </c>
      <c r="E203">
        <f t="shared" si="35"/>
        <v>3.2542336890162948E-2</v>
      </c>
      <c r="F203">
        <f t="shared" si="36"/>
        <v>-0.23289271115358079</v>
      </c>
      <c r="G203">
        <v>0</v>
      </c>
      <c r="H203">
        <f t="shared" si="37"/>
        <v>0.26543504804374368</v>
      </c>
      <c r="I203">
        <f t="shared" si="38"/>
        <v>-1.0675818579755179</v>
      </c>
      <c r="J203">
        <f t="shared" si="39"/>
        <v>1.0675818579755179</v>
      </c>
      <c r="K203">
        <f t="shared" si="40"/>
        <v>0.4667852887508781</v>
      </c>
      <c r="L203">
        <f t="shared" si="41"/>
        <v>0.53321471124912212</v>
      </c>
      <c r="M203">
        <f t="shared" si="42"/>
        <v>2.1423125880338039</v>
      </c>
      <c r="N203">
        <f t="shared" si="43"/>
        <v>1.8754171235399244</v>
      </c>
    </row>
    <row r="204" spans="1:14" x14ac:dyDescent="0.25">
      <c r="A204" s="4">
        <f>IF('True_Odds_Calculator_2-way'!A205="","",'True_Odds_Calculator_2-way'!A205)</f>
        <v>1.89</v>
      </c>
      <c r="B204" s="4">
        <f>IF('True_Odds_Calculator_2-way'!B205="","",'True_Odds_Calculator_2-way'!B205)</f>
        <v>1.98</v>
      </c>
      <c r="C204" s="4">
        <f t="shared" si="33"/>
        <v>0.52910052910052918</v>
      </c>
      <c r="D204">
        <f t="shared" si="34"/>
        <v>0.50505050505050508</v>
      </c>
      <c r="E204">
        <f t="shared" si="35"/>
        <v>3.4151034151034265E-2</v>
      </c>
      <c r="F204">
        <f t="shared" si="36"/>
        <v>-0.23307145529367745</v>
      </c>
      <c r="G204">
        <v>0</v>
      </c>
      <c r="H204">
        <f t="shared" si="37"/>
        <v>0.26722248944471172</v>
      </c>
      <c r="I204">
        <f t="shared" si="38"/>
        <v>-1.0707595557083738</v>
      </c>
      <c r="J204">
        <f t="shared" si="39"/>
        <v>1.0707595557083738</v>
      </c>
      <c r="K204">
        <f t="shared" si="40"/>
        <v>0.5120390612350737</v>
      </c>
      <c r="L204">
        <f t="shared" si="41"/>
        <v>0.48796093876492608</v>
      </c>
      <c r="M204">
        <f t="shared" si="42"/>
        <v>1.9529760045804527</v>
      </c>
      <c r="N204">
        <f t="shared" si="43"/>
        <v>2.0493443645942064</v>
      </c>
    </row>
    <row r="205" spans="1:14" x14ac:dyDescent="0.25">
      <c r="A205" s="4">
        <f>IF('True_Odds_Calculator_2-way'!A206="","",'True_Odds_Calculator_2-way'!A206)</f>
        <v>2.04</v>
      </c>
      <c r="B205" s="4">
        <f>IF('True_Odds_Calculator_2-way'!B206="","",'True_Odds_Calculator_2-way'!B206)</f>
        <v>1.83</v>
      </c>
      <c r="C205" s="4">
        <f t="shared" si="33"/>
        <v>0.49019607843137253</v>
      </c>
      <c r="D205">
        <f t="shared" si="34"/>
        <v>0.54644808743169393</v>
      </c>
      <c r="E205">
        <f t="shared" si="35"/>
        <v>3.6644165863066513E-2</v>
      </c>
      <c r="F205">
        <f t="shared" si="36"/>
        <v>-0.23122254366227368</v>
      </c>
      <c r="G205">
        <v>0</v>
      </c>
      <c r="H205">
        <f t="shared" si="37"/>
        <v>0.26786670952534014</v>
      </c>
      <c r="I205">
        <f t="shared" si="38"/>
        <v>-1.0763271222740438</v>
      </c>
      <c r="J205">
        <f t="shared" si="39"/>
        <v>1.0763271222740438</v>
      </c>
      <c r="K205">
        <f t="shared" si="40"/>
        <v>0.47183605689026059</v>
      </c>
      <c r="L205">
        <f t="shared" si="41"/>
        <v>0.52816394310973935</v>
      </c>
      <c r="M205">
        <f t="shared" si="42"/>
        <v>2.1193802071650061</v>
      </c>
      <c r="N205">
        <f t="shared" si="43"/>
        <v>1.8933515114874566</v>
      </c>
    </row>
    <row r="206" spans="1:14" x14ac:dyDescent="0.25">
      <c r="A206" s="4">
        <f>IF('True_Odds_Calculator_2-way'!A207="","",'True_Odds_Calculator_2-way'!A207)</f>
        <v>1.83</v>
      </c>
      <c r="B206" s="4">
        <f>IF('True_Odds_Calculator_2-way'!B207="","",'True_Odds_Calculator_2-way'!B207)</f>
        <v>2.0499999999999998</v>
      </c>
      <c r="C206" s="4">
        <f t="shared" si="33"/>
        <v>0.54644808743169393</v>
      </c>
      <c r="D206">
        <f t="shared" si="34"/>
        <v>0.48780487804878053</v>
      </c>
      <c r="E206">
        <f t="shared" si="35"/>
        <v>3.4252965480474407E-2</v>
      </c>
      <c r="F206">
        <f t="shared" si="36"/>
        <v>-0.23230707716913246</v>
      </c>
      <c r="G206">
        <v>0</v>
      </c>
      <c r="H206">
        <f t="shared" si="37"/>
        <v>0.26656004264960681</v>
      </c>
      <c r="I206">
        <f t="shared" si="38"/>
        <v>-1.0711894933108055</v>
      </c>
      <c r="J206">
        <f t="shared" si="39"/>
        <v>1.0711894933108055</v>
      </c>
      <c r="K206">
        <f t="shared" si="40"/>
        <v>0.52935616627105819</v>
      </c>
      <c r="L206">
        <f t="shared" si="41"/>
        <v>0.47064383372894186</v>
      </c>
      <c r="M206">
        <f t="shared" si="42"/>
        <v>1.8890872794479689</v>
      </c>
      <c r="N206">
        <f t="shared" si="43"/>
        <v>2.1247489679763456</v>
      </c>
    </row>
    <row r="207" spans="1:14" x14ac:dyDescent="0.25">
      <c r="A207" s="4">
        <f>IF('True_Odds_Calculator_2-way'!A208="","",'True_Odds_Calculator_2-way'!A208)</f>
        <v>2.08</v>
      </c>
      <c r="B207" s="4">
        <f>IF('True_Odds_Calculator_2-way'!B208="","",'True_Odds_Calculator_2-way'!B208)</f>
        <v>1.81</v>
      </c>
      <c r="C207" s="4">
        <f t="shared" si="33"/>
        <v>0.48076923076923073</v>
      </c>
      <c r="D207">
        <f t="shared" si="34"/>
        <v>0.5524861878453039</v>
      </c>
      <c r="E207">
        <f t="shared" si="35"/>
        <v>3.3255418614534626E-2</v>
      </c>
      <c r="F207">
        <f t="shared" si="36"/>
        <v>-0.23236294092647691</v>
      </c>
      <c r="G207">
        <v>0</v>
      </c>
      <c r="H207">
        <f t="shared" si="37"/>
        <v>0.26561835954101148</v>
      </c>
      <c r="I207">
        <f t="shared" si="38"/>
        <v>-1.0691671651659735</v>
      </c>
      <c r="J207">
        <f t="shared" si="39"/>
        <v>1.0691671651659735</v>
      </c>
      <c r="K207">
        <f t="shared" si="40"/>
        <v>0.4641016151377545</v>
      </c>
      <c r="L207">
        <f t="shared" si="41"/>
        <v>0.5358983848622455</v>
      </c>
      <c r="M207">
        <f t="shared" si="42"/>
        <v>2.1547005383792519</v>
      </c>
      <c r="N207">
        <f t="shared" si="43"/>
        <v>1.8660254037844384</v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86" activePane="bottomLeft" state="frozen"/>
      <selection pane="bottomLeft" activeCell="X187" sqref="X187:X20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1.62</v>
      </c>
      <c r="B187">
        <v>2.31</v>
      </c>
      <c r="C187" s="43">
        <f t="shared" si="26"/>
        <v>5.0184383517716924E-2</v>
      </c>
      <c r="D187" s="44">
        <f>IF(OR($A187="",$B187=""),"",A187*'MPTO_working_2-way'!$G186)</f>
        <v>1.7012987012987015</v>
      </c>
      <c r="E187" s="46">
        <f>IF(OR($A187="",$B187=""),"",B187*'MPTO_working_2-way'!$G186)</f>
        <v>2.425925925925926</v>
      </c>
      <c r="F187" s="44">
        <f>IF(OR($A187="",$B187=""),"",'MPTO_working_2-way'!D186)</f>
        <v>1.6886422092865847</v>
      </c>
      <c r="G187" s="46">
        <f>IF(OR($A187="",$B187=""),"",'MPTO_working_2-way'!E186)</f>
        <v>2.4521328877530961</v>
      </c>
      <c r="H187" s="44">
        <f>IF(OR($A187="",$B187=""),"",'OddsRatio_working_2-way'!M186)</f>
        <v>1.6879552621705078</v>
      </c>
      <c r="I187" s="44">
        <f>IF(OR($A187="",$B187=""),"",'OddsRatio_working_2-way'!N186)</f>
        <v>2.4535828926505885</v>
      </c>
      <c r="J187" s="44">
        <f>IF('Log_working_2-way'!$D186="","",A187^('Log_working_2-way'!$D186))</f>
        <v>1.682147636543156</v>
      </c>
      <c r="K187" s="46">
        <f>IF('Log_working_2-way'!$D186="","",B187^('Log_working_2-way'!$D186))</f>
        <v>2.4659583152203197</v>
      </c>
      <c r="L187" s="53">
        <f t="shared" ref="L187:L208" si="35">(1/D187)</f>
        <v>0.5877862595419846</v>
      </c>
      <c r="M187" s="53">
        <f t="shared" ref="M187:M208" si="36">(1/E187)</f>
        <v>0.41221374045801523</v>
      </c>
      <c r="N187" s="54">
        <v>101</v>
      </c>
      <c r="O187" s="54">
        <f t="shared" ref="O187:O208" si="37">(1/A187)*((N187*A187)-N187)</f>
        <v>38.654320987654323</v>
      </c>
      <c r="P187" s="54">
        <f t="shared" ref="P187:P208" si="38">(1/B187)*((N187*B187)-N187)</f>
        <v>57.277056277056275</v>
      </c>
      <c r="Q187" s="54">
        <f t="shared" ref="Q187:Q208" si="39">(1/B187)*N187</f>
        <v>43.722943722943725</v>
      </c>
      <c r="R187" s="54">
        <f t="shared" ref="R187:R208" si="40">(1/A187)*N187</f>
        <v>62.345679012345677</v>
      </c>
      <c r="S187" s="55">
        <f t="shared" ref="S187:S208" si="41">O187-Q187</f>
        <v>-5.0686227352894022</v>
      </c>
      <c r="T187" s="55">
        <f t="shared" ref="T187:T208" si="42">P187-R187</f>
        <v>-5.0686227352894022</v>
      </c>
      <c r="U187" t="s">
        <v>452</v>
      </c>
      <c r="V187" t="s">
        <v>506</v>
      </c>
      <c r="W187" t="s">
        <v>445</v>
      </c>
      <c r="X187" t="s">
        <v>508</v>
      </c>
      <c r="Y187" s="66"/>
    </row>
    <row r="188" spans="1:25" s="50" customFormat="1" ht="15" x14ac:dyDescent="0.25">
      <c r="A188">
        <v>1.64</v>
      </c>
      <c r="B188">
        <v>2.27</v>
      </c>
      <c r="C188" s="43">
        <f t="shared" si="26"/>
        <v>5.0284731922209058E-2</v>
      </c>
      <c r="D188" s="44">
        <f>IF(OR($A188="",$B188=""),"",A188*'MPTO_working_2-way'!$G187)</f>
        <v>1.7224669603524227</v>
      </c>
      <c r="E188" s="46">
        <f>IF(OR($A188="",$B188=""),"",B188*'MPTO_working_2-way'!$G187)</f>
        <v>2.3841463414634148</v>
      </c>
      <c r="F188" s="44">
        <f>IF(OR($A188="",$B188=""),"",'MPTO_working_2-way'!D187)</f>
        <v>1.7105311523616982</v>
      </c>
      <c r="G188" s="46">
        <f>IF(OR($A188="",$B188=""),"",'MPTO_working_2-way'!E187)</f>
        <v>2.4073978272115881</v>
      </c>
      <c r="H188" s="44">
        <f>IF(OR($A188="",$B188=""),"",'OddsRatio_working_2-way'!M187)</f>
        <v>1.7098852075328907</v>
      </c>
      <c r="I188" s="44">
        <f>IF(OR($A188="",$B188=""),"",'OddsRatio_working_2-way'!N187)</f>
        <v>2.4086784586980814</v>
      </c>
      <c r="J188" s="44">
        <f>IF('Log_working_2-way'!$D187="","",A188^('Log_working_2-way'!$D187))</f>
        <v>1.7044079781232619</v>
      </c>
      <c r="K188" s="46">
        <f>IF('Log_working_2-way'!$D187="","",B188^('Log_working_2-way'!$D187))</f>
        <v>2.4196318483824113</v>
      </c>
      <c r="L188" s="53">
        <f t="shared" si="35"/>
        <v>0.58056265984654731</v>
      </c>
      <c r="M188" s="53">
        <f t="shared" si="36"/>
        <v>0.41943734015345269</v>
      </c>
      <c r="N188" s="54">
        <v>102</v>
      </c>
      <c r="O188" s="54">
        <f t="shared" si="37"/>
        <v>39.804878048780488</v>
      </c>
      <c r="P188" s="54">
        <f t="shared" si="38"/>
        <v>57.066079295154182</v>
      </c>
      <c r="Q188" s="54">
        <f t="shared" si="39"/>
        <v>44.933920704845811</v>
      </c>
      <c r="R188" s="54">
        <f t="shared" si="40"/>
        <v>62.195121951219512</v>
      </c>
      <c r="S188" s="55">
        <f t="shared" si="41"/>
        <v>-5.1290426560653231</v>
      </c>
      <c r="T188" s="55">
        <f t="shared" si="42"/>
        <v>-5.1290426560653302</v>
      </c>
      <c r="U188" t="s">
        <v>308</v>
      </c>
      <c r="V188" t="s">
        <v>507</v>
      </c>
      <c r="W188" t="s">
        <v>445</v>
      </c>
      <c r="X188" t="s">
        <v>508</v>
      </c>
      <c r="Y188" s="66"/>
    </row>
    <row r="189" spans="1:25" s="50" customFormat="1" ht="15" x14ac:dyDescent="0.25">
      <c r="A189">
        <v>1.76</v>
      </c>
      <c r="B189">
        <v>2.0699999999999998</v>
      </c>
      <c r="C189" s="43">
        <f t="shared" si="26"/>
        <v>5.1273605621431795E-2</v>
      </c>
      <c r="D189" s="44">
        <f>IF(OR($A189="",$B189=""),"",A189*'MPTO_working_2-way'!$G188)</f>
        <v>1.85024154589372</v>
      </c>
      <c r="E189" s="46">
        <f>IF(OR($A189="",$B189=""),"",B189*'MPTO_working_2-way'!$G188)</f>
        <v>2.1761363636363638</v>
      </c>
      <c r="F189" s="44">
        <f>IF(OR($A189="",$B189=""),"",'MPTO_working_2-way'!D188)</f>
        <v>1.8431650308610747</v>
      </c>
      <c r="G189" s="46">
        <f>IF(OR($A189="",$B189=""),"",'MPTO_working_2-way'!E188)</f>
        <v>2.1860074402976122</v>
      </c>
      <c r="H189" s="44">
        <f>IF(OR($A189="",$B189=""),"",'OddsRatio_working_2-way'!M188)</f>
        <v>1.8427813321566728</v>
      </c>
      <c r="I189" s="44">
        <f>IF(OR($A189="",$B189=""),"",'OddsRatio_working_2-way'!N188)</f>
        <v>2.1865474018521578</v>
      </c>
      <c r="J189" s="44">
        <f>IF('Log_working_2-way'!$D188="","",A189^('Log_working_2-way'!$D188))</f>
        <v>1.8395260918524756</v>
      </c>
      <c r="K189" s="46">
        <f>IF('Log_working_2-way'!$D188="","",B189^('Log_working_2-way'!$D188))</f>
        <v>2.1911482081422213</v>
      </c>
      <c r="L189" s="53">
        <f t="shared" si="35"/>
        <v>0.54046997389033935</v>
      </c>
      <c r="M189" s="53">
        <f t="shared" si="36"/>
        <v>0.45953002610966054</v>
      </c>
      <c r="N189" s="54">
        <v>103</v>
      </c>
      <c r="O189" s="54">
        <f t="shared" si="37"/>
        <v>44.477272727272734</v>
      </c>
      <c r="P189" s="54">
        <f t="shared" si="38"/>
        <v>53.241545893719803</v>
      </c>
      <c r="Q189" s="54">
        <f t="shared" si="39"/>
        <v>49.758454106280197</v>
      </c>
      <c r="R189" s="54">
        <f t="shared" si="40"/>
        <v>58.52272727272728</v>
      </c>
      <c r="S189" s="55">
        <f t="shared" si="41"/>
        <v>-5.2811813790074638</v>
      </c>
      <c r="T189" s="55">
        <f t="shared" si="42"/>
        <v>-5.281181379007478</v>
      </c>
      <c r="U189" t="s">
        <v>309</v>
      </c>
      <c r="V189" t="s">
        <v>501</v>
      </c>
      <c r="W189" t="s">
        <v>445</v>
      </c>
      <c r="X189" t="s">
        <v>508</v>
      </c>
      <c r="Y189" s="66"/>
    </row>
    <row r="190" spans="1:25" s="50" customFormat="1" ht="15" x14ac:dyDescent="0.25">
      <c r="A190">
        <v>1.68</v>
      </c>
      <c r="B190">
        <v>2.2000000000000002</v>
      </c>
      <c r="C190" s="43">
        <f t="shared" si="26"/>
        <v>4.9783549783549708E-2</v>
      </c>
      <c r="D190" s="44">
        <f>IF(OR($A190="",$B190=""),"",A190*'MPTO_working_2-way'!$G189)</f>
        <v>1.7636363636363634</v>
      </c>
      <c r="E190" s="46">
        <f>IF(OR($A190="",$B190=""),"",B190*'MPTO_working_2-way'!$G189)</f>
        <v>2.3095238095238098</v>
      </c>
      <c r="F190" s="44">
        <f>IF(OR($A190="",$B190=""),"",'MPTO_working_2-way'!D189)</f>
        <v>1.7533206831119543</v>
      </c>
      <c r="G190" s="46">
        <f>IF(OR($A190="",$B190=""),"",'MPTO_working_2-way'!E189)</f>
        <v>2.327455919395466</v>
      </c>
      <c r="H190" s="44">
        <f>IF(OR($A190="",$B190=""),"",'OddsRatio_working_2-way'!M189)</f>
        <v>1.7527726527090808</v>
      </c>
      <c r="I190" s="44">
        <f>IF(OR($A190="",$B190=""),"",'OddsRatio_working_2-way'!N189)</f>
        <v>2.3284223283101424</v>
      </c>
      <c r="J190" s="44">
        <f>IF('Log_working_2-way'!$D189="","",A190^('Log_working_2-way'!$D189))</f>
        <v>1.7480393304857011</v>
      </c>
      <c r="K190" s="46">
        <f>IF('Log_working_2-way'!$D189="","",B190^('Log_working_2-way'!$D189))</f>
        <v>2.3368281041445402</v>
      </c>
      <c r="L190" s="53">
        <f t="shared" si="35"/>
        <v>0.56701030927835061</v>
      </c>
      <c r="M190" s="53">
        <f t="shared" si="36"/>
        <v>0.43298969072164945</v>
      </c>
      <c r="N190" s="54">
        <v>104</v>
      </c>
      <c r="O190" s="54">
        <f t="shared" si="37"/>
        <v>42.095238095238095</v>
      </c>
      <c r="P190" s="54">
        <f t="shared" si="38"/>
        <v>56.727272727272734</v>
      </c>
      <c r="Q190" s="54">
        <f t="shared" si="39"/>
        <v>47.272727272727273</v>
      </c>
      <c r="R190" s="54">
        <f t="shared" si="40"/>
        <v>61.904761904761905</v>
      </c>
      <c r="S190" s="55">
        <f t="shared" si="41"/>
        <v>-5.1774891774891785</v>
      </c>
      <c r="T190" s="55">
        <f t="shared" si="42"/>
        <v>-5.1774891774891714</v>
      </c>
      <c r="U190" t="s">
        <v>318</v>
      </c>
      <c r="V190" t="s">
        <v>502</v>
      </c>
      <c r="W190" t="s">
        <v>445</v>
      </c>
      <c r="X190" t="s">
        <v>508</v>
      </c>
      <c r="Y190" s="66"/>
    </row>
    <row r="191" spans="1:25" ht="15" x14ac:dyDescent="0.25">
      <c r="A191">
        <v>1.71</v>
      </c>
      <c r="B191">
        <v>2.13</v>
      </c>
      <c r="C191" s="43">
        <f t="shared" si="26"/>
        <v>5.4278889712544132E-2</v>
      </c>
      <c r="D191" s="44">
        <f>IF(OR($A191="",$B191=""),"",A191*'MPTO_working_2-way'!$G190)</f>
        <v>1.8028169014084505</v>
      </c>
      <c r="E191" s="46">
        <f>IF(OR($A191="",$B191=""),"",B191*'MPTO_working_2-way'!$G190)</f>
        <v>2.2456140350877187</v>
      </c>
      <c r="F191" s="44">
        <f>IF(OR($A191="",$B191=""),"",'MPTO_working_2-way'!D190)</f>
        <v>1.7932205893213202</v>
      </c>
      <c r="G191" s="46">
        <f>IF(OR($A191="",$B191=""),"",'MPTO_working_2-way'!E190)</f>
        <v>2.2606833628153797</v>
      </c>
      <c r="H191" s="44">
        <f>IF(OR($A191="",$B191=""),"",'OddsRatio_working_2-way'!M190)</f>
        <v>1.7926654931752715</v>
      </c>
      <c r="I191" s="44">
        <f>IF(OR($A191="",$B191=""),"",'OddsRatio_working_2-way'!N190)</f>
        <v>2.261566207447967</v>
      </c>
      <c r="J191" s="44">
        <f>IF('Log_working_2-way'!$D190="","",A191^('Log_working_2-way'!$D190))</f>
        <v>1.788246068169419</v>
      </c>
      <c r="K191" s="46">
        <f>IF('Log_working_2-way'!$D190="","",B191^('Log_working_2-way'!$D190))</f>
        <v>2.2686393759250199</v>
      </c>
      <c r="L191" s="53">
        <f t="shared" si="35"/>
        <v>0.55468750000000011</v>
      </c>
      <c r="M191" s="53">
        <f t="shared" si="36"/>
        <v>0.44531250000000011</v>
      </c>
      <c r="N191" s="54">
        <v>105</v>
      </c>
      <c r="O191" s="54">
        <f t="shared" si="37"/>
        <v>43.596491228070164</v>
      </c>
      <c r="P191" s="54">
        <f t="shared" si="38"/>
        <v>55.704225352112665</v>
      </c>
      <c r="Q191" s="54">
        <f t="shared" si="39"/>
        <v>49.295774647887328</v>
      </c>
      <c r="R191" s="54">
        <f t="shared" si="40"/>
        <v>61.403508771929822</v>
      </c>
      <c r="S191" s="55">
        <f t="shared" si="41"/>
        <v>-5.6992834198171636</v>
      </c>
      <c r="T191" s="55">
        <f t="shared" si="42"/>
        <v>-5.6992834198171565</v>
      </c>
      <c r="U191" t="s">
        <v>310</v>
      </c>
      <c r="V191" t="s">
        <v>312</v>
      </c>
      <c r="W191" t="s">
        <v>445</v>
      </c>
      <c r="X191" t="s">
        <v>508</v>
      </c>
      <c r="Y191" s="66"/>
    </row>
    <row r="192" spans="1:25" s="50" customFormat="1" ht="15" x14ac:dyDescent="0.25">
      <c r="A192">
        <v>1.67</v>
      </c>
      <c r="B192">
        <v>2.21</v>
      </c>
      <c r="C192" s="43">
        <f t="shared" si="26"/>
        <v>5.1291082992386272E-2</v>
      </c>
      <c r="D192" s="44">
        <f>IF(OR($A192="",$B192=""),"",A192*'MPTO_working_2-way'!$G191)</f>
        <v>1.755656108597285</v>
      </c>
      <c r="E192" s="46">
        <f>IF(OR($A192="",$B192=""),"",B192*'MPTO_working_2-way'!$G191)</f>
        <v>2.3233532934131738</v>
      </c>
      <c r="F192" s="44">
        <f>IF(OR($A192="",$B192=""),"",'MPTO_working_2-way'!D191)</f>
        <v>1.7447230954688349</v>
      </c>
      <c r="G192" s="46">
        <f>IF(OR($A192="",$B192=""),"",'MPTO_working_2-way'!E191)</f>
        <v>2.3427809693084076</v>
      </c>
      <c r="H192" s="44">
        <f>IF(OR($A192="",$B192=""),"",'OddsRatio_working_2-way'!M191)</f>
        <v>1.7441229792611315</v>
      </c>
      <c r="I192" s="44">
        <f>IF(OR($A192="",$B192=""),"",'OddsRatio_working_2-way'!N191)</f>
        <v>2.343863887919357</v>
      </c>
      <c r="J192" s="44">
        <f>IF('Log_working_2-way'!$D191="","",A192^('Log_working_2-way'!$D191))</f>
        <v>1.7391017137730014</v>
      </c>
      <c r="K192" s="46">
        <f>IF('Log_working_2-way'!$D191="","",B192^('Log_working_2-way'!$D191))</f>
        <v>2.3529937508783978</v>
      </c>
      <c r="L192" s="53">
        <f t="shared" si="35"/>
        <v>0.56958762886597936</v>
      </c>
      <c r="M192" s="53">
        <f t="shared" si="36"/>
        <v>0.43041237113402059</v>
      </c>
      <c r="N192" s="54">
        <v>106</v>
      </c>
      <c r="O192" s="54">
        <f t="shared" si="37"/>
        <v>42.526946107784426</v>
      </c>
      <c r="P192" s="54">
        <f t="shared" si="38"/>
        <v>58.036199095022617</v>
      </c>
      <c r="Q192" s="54">
        <f t="shared" si="39"/>
        <v>47.963800904977376</v>
      </c>
      <c r="R192" s="54">
        <f t="shared" si="40"/>
        <v>63.473053892215574</v>
      </c>
      <c r="S192" s="55">
        <f t="shared" si="41"/>
        <v>-5.4368547971929502</v>
      </c>
      <c r="T192" s="55">
        <f t="shared" si="42"/>
        <v>-5.4368547971929573</v>
      </c>
      <c r="U192" t="s">
        <v>504</v>
      </c>
      <c r="V192" t="s">
        <v>470</v>
      </c>
      <c r="W192" t="s">
        <v>445</v>
      </c>
      <c r="X192" t="s">
        <v>508</v>
      </c>
      <c r="Y192" s="66"/>
    </row>
    <row r="193" spans="1:25" ht="15" x14ac:dyDescent="0.25">
      <c r="A193">
        <v>1.61</v>
      </c>
      <c r="B193">
        <v>2.25</v>
      </c>
      <c r="C193" s="43">
        <f t="shared" si="26"/>
        <v>6.556245686680473E-2</v>
      </c>
      <c r="D193" s="44">
        <f>IF(OR($A193="",$B193=""),"",A193*'MPTO_working_2-way'!$G192)</f>
        <v>1.7155555555555557</v>
      </c>
      <c r="E193" s="46">
        <f>IF(OR($A193="",$B193=""),"",B193*'MPTO_working_2-way'!$G192)</f>
        <v>2.3975155279503104</v>
      </c>
      <c r="F193" s="44">
        <f>IF(OR($A193="",$B193=""),"",'MPTO_working_2-way'!D192)</f>
        <v>1.6997067448680354</v>
      </c>
      <c r="G193" s="46">
        <f>IF(OR($A193="",$B193=""),"",'MPTO_working_2-way'!E192)</f>
        <v>2.4291701592623638</v>
      </c>
      <c r="H193" s="44">
        <f>IF(OR($A193="",$B193=""),"",'OddsRatio_working_2-way'!M192)</f>
        <v>1.6985699678629191</v>
      </c>
      <c r="I193" s="44">
        <f>IF(OR($A193="",$B193=""),"",'OddsRatio_working_2-way'!N192)</f>
        <v>2.4314958357846708</v>
      </c>
      <c r="J193" s="44">
        <f>IF('Log_working_2-way'!$D192="","",A193^('Log_working_2-way'!$D192))</f>
        <v>1.6912265702344511</v>
      </c>
      <c r="K193" s="46">
        <f>IF('Log_working_2-way'!$D192="","",B193^('Log_working_2-way'!$D192))</f>
        <v>2.4467036468928112</v>
      </c>
      <c r="L193" s="53">
        <f t="shared" si="35"/>
        <v>0.58290155440414504</v>
      </c>
      <c r="M193" s="53">
        <f t="shared" si="36"/>
        <v>0.41709844559585496</v>
      </c>
      <c r="N193" s="54">
        <v>107</v>
      </c>
      <c r="O193" s="54">
        <f t="shared" si="37"/>
        <v>40.540372670807457</v>
      </c>
      <c r="P193" s="54">
        <f t="shared" si="38"/>
        <v>59.444444444444443</v>
      </c>
      <c r="Q193" s="54">
        <f t="shared" si="39"/>
        <v>47.55555555555555</v>
      </c>
      <c r="R193" s="54">
        <f t="shared" si="40"/>
        <v>66.459627329192543</v>
      </c>
      <c r="S193" s="55">
        <f t="shared" si="41"/>
        <v>-7.0151828847480928</v>
      </c>
      <c r="T193" s="55">
        <f t="shared" si="42"/>
        <v>-7.0151828847480999</v>
      </c>
      <c r="U193" t="s">
        <v>311</v>
      </c>
      <c r="V193" t="s">
        <v>315</v>
      </c>
      <c r="W193" t="s">
        <v>445</v>
      </c>
      <c r="X193" t="s">
        <v>508</v>
      </c>
      <c r="Y193" s="66"/>
    </row>
    <row r="194" spans="1:25" ht="15" x14ac:dyDescent="0.25">
      <c r="A194">
        <v>1.48</v>
      </c>
      <c r="B194">
        <v>2.63</v>
      </c>
      <c r="C194" s="43">
        <f t="shared" si="26"/>
        <v>5.5903812557804855E-2</v>
      </c>
      <c r="D194" s="44">
        <f>IF(OR($A194="",$B194=""),"",A194*'MPTO_working_2-way'!$G193)</f>
        <v>1.5627376425855513</v>
      </c>
      <c r="E194" s="46">
        <f>IF(OR($A194="",$B194=""),"",B194*'MPTO_working_2-way'!$G193)</f>
        <v>2.7770270270270268</v>
      </c>
      <c r="F194" s="44">
        <f>IF(OR($A194="",$B194=""),"",'MPTO_working_2-way'!D193)</f>
        <v>1.5438679993653814</v>
      </c>
      <c r="G194" s="46">
        <f>IF(OR($A194="",$B194=""),"",'MPTO_working_2-way'!E193)</f>
        <v>2.8386814469078177</v>
      </c>
      <c r="H194" s="44">
        <f>IF(OR($A194="",$B194=""),"",'OddsRatio_working_2-way'!M193)</f>
        <v>1.5426587579753612</v>
      </c>
      <c r="I194" s="44">
        <f>IF(OR($A194="",$B194=""),"",'OddsRatio_working_2-way'!N193)</f>
        <v>2.8427786989579986</v>
      </c>
      <c r="J194" s="44">
        <f>IF('Log_working_2-way'!$D193="","",A194^('Log_working_2-way'!$D193))</f>
        <v>1.5339512811335332</v>
      </c>
      <c r="K194" s="46">
        <f>IF('Log_working_2-way'!$D193="","",B194^('Log_working_2-way'!$D193))</f>
        <v>2.8728300414747188</v>
      </c>
      <c r="L194" s="53">
        <f t="shared" si="35"/>
        <v>0.63990267639902676</v>
      </c>
      <c r="M194" s="53">
        <f t="shared" si="36"/>
        <v>0.3600973236009733</v>
      </c>
      <c r="N194" s="54">
        <v>108</v>
      </c>
      <c r="O194" s="54">
        <f t="shared" si="37"/>
        <v>35.027027027027032</v>
      </c>
      <c r="P194" s="54">
        <f t="shared" si="38"/>
        <v>66.93536121673003</v>
      </c>
      <c r="Q194" s="54">
        <f t="shared" si="39"/>
        <v>41.064638783269963</v>
      </c>
      <c r="R194" s="54">
        <f t="shared" si="40"/>
        <v>72.972972972972968</v>
      </c>
      <c r="S194" s="55">
        <f t="shared" si="41"/>
        <v>-6.0376117562429314</v>
      </c>
      <c r="T194" s="55">
        <f t="shared" si="42"/>
        <v>-6.0376117562429386</v>
      </c>
      <c r="U194" t="s">
        <v>465</v>
      </c>
      <c r="V194" t="s">
        <v>500</v>
      </c>
      <c r="W194" t="s">
        <v>445</v>
      </c>
      <c r="X194" t="s">
        <v>508</v>
      </c>
      <c r="Y194" s="66"/>
    </row>
    <row r="195" spans="1:25" ht="15" x14ac:dyDescent="0.25">
      <c r="A195">
        <v>2.0699999999999998</v>
      </c>
      <c r="B195">
        <v>1.76</v>
      </c>
      <c r="C195" s="43">
        <f t="shared" ref="C195:C208" si="43">IF(OR($A195="",$B195=""),"",(1/A195)+(1/B195)-1)</f>
        <v>5.1273605621431795E-2</v>
      </c>
      <c r="D195" s="44">
        <f>IF(OR($A195="",$B195=""),"",A195*'MPTO_working_2-way'!$G194)</f>
        <v>2.1761363636363638</v>
      </c>
      <c r="E195" s="46">
        <f>IF(OR($A195="",$B195=""),"",B195*'MPTO_working_2-way'!$G194)</f>
        <v>1.85024154589372</v>
      </c>
      <c r="F195" s="44">
        <f>IF(OR($A195="",$B195=""),"",'MPTO_working_2-way'!D194)</f>
        <v>2.1860074402976122</v>
      </c>
      <c r="G195" s="46">
        <f>IF(OR($A195="",$B195=""),"",'MPTO_working_2-way'!E194)</f>
        <v>1.8431650308610747</v>
      </c>
      <c r="H195" s="44">
        <f>IF(OR($A195="",$B195=""),"",'OddsRatio_working_2-way'!M194)</f>
        <v>2.1865474018521578</v>
      </c>
      <c r="I195" s="44">
        <f>IF(OR($A195="",$B195=""),"",'OddsRatio_working_2-way'!N194)</f>
        <v>1.8427813321566728</v>
      </c>
      <c r="J195" s="44">
        <f>IF('Log_working_2-way'!$D194="","",A195^('Log_working_2-way'!$D194))</f>
        <v>2.1911482081422213</v>
      </c>
      <c r="K195" s="46">
        <f>IF('Log_working_2-way'!$D194="","",B195^('Log_working_2-way'!$D194))</f>
        <v>1.8395260918524756</v>
      </c>
      <c r="L195" s="53">
        <f t="shared" si="35"/>
        <v>0.45953002610966054</v>
      </c>
      <c r="M195" s="53">
        <f t="shared" si="36"/>
        <v>0.54046997389033935</v>
      </c>
      <c r="N195" s="54">
        <v>109</v>
      </c>
      <c r="O195" s="54">
        <f t="shared" si="37"/>
        <v>56.34299516908213</v>
      </c>
      <c r="P195" s="54">
        <f t="shared" si="38"/>
        <v>47.068181818181827</v>
      </c>
      <c r="Q195" s="54">
        <f t="shared" si="39"/>
        <v>61.931818181818187</v>
      </c>
      <c r="R195" s="54">
        <f t="shared" si="40"/>
        <v>52.657004830917877</v>
      </c>
      <c r="S195" s="55">
        <f t="shared" si="41"/>
        <v>-5.5888230127360572</v>
      </c>
      <c r="T195" s="55">
        <f t="shared" si="42"/>
        <v>-5.5888230127360501</v>
      </c>
      <c r="U195" t="s">
        <v>313</v>
      </c>
      <c r="V195" t="s">
        <v>503</v>
      </c>
      <c r="W195" t="s">
        <v>445</v>
      </c>
      <c r="X195" t="s">
        <v>508</v>
      </c>
      <c r="Y195" s="66"/>
    </row>
    <row r="196" spans="1:25" ht="15" x14ac:dyDescent="0.25">
      <c r="A196">
        <v>1.51</v>
      </c>
      <c r="B196">
        <v>2.57</v>
      </c>
      <c r="C196" s="43">
        <f t="shared" si="43"/>
        <v>5.1356713994897829E-2</v>
      </c>
      <c r="D196" s="44">
        <f>IF(OR($A196="",$B196=""),"",A196*'MPTO_working_2-way'!$G195)</f>
        <v>1.5875486381322956</v>
      </c>
      <c r="E196" s="46">
        <f>IF(OR($A196="",$B196=""),"",B196*'MPTO_working_2-way'!$G195)</f>
        <v>2.7019867549668874</v>
      </c>
      <c r="F196" s="44">
        <f>IF(OR($A196="",$B196=""),"",'MPTO_working_2-way'!D195)</f>
        <v>1.5709110045135304</v>
      </c>
      <c r="G196" s="46">
        <f>IF(OR($A196="",$B196=""),"",'MPTO_working_2-way'!E195)</f>
        <v>2.7515864856241357</v>
      </c>
      <c r="H196" s="44">
        <f>IF(OR($A196="",$B196=""),"",'OddsRatio_working_2-way'!M195)</f>
        <v>1.5699480365184266</v>
      </c>
      <c r="I196" s="44">
        <f>IF(OR($A196="",$B196=""),"",'OddsRatio_working_2-way'!N195)</f>
        <v>2.7545459163410393</v>
      </c>
      <c r="J196" s="44">
        <f>IF('Log_working_2-way'!$D195="","",A196^('Log_working_2-way'!$D195))</f>
        <v>1.56229435228041</v>
      </c>
      <c r="K196" s="46">
        <f>IF('Log_working_2-way'!$D195="","",B196^('Log_working_2-way'!$D195))</f>
        <v>2.7784279638246185</v>
      </c>
      <c r="L196" s="53">
        <f t="shared" si="35"/>
        <v>0.62990196078431371</v>
      </c>
      <c r="M196" s="53">
        <f t="shared" si="36"/>
        <v>0.37009803921568629</v>
      </c>
      <c r="N196" s="54">
        <v>110</v>
      </c>
      <c r="O196" s="54">
        <f t="shared" si="37"/>
        <v>37.152317880794698</v>
      </c>
      <c r="P196" s="54">
        <f t="shared" si="38"/>
        <v>67.198443579766533</v>
      </c>
      <c r="Q196" s="54">
        <f t="shared" si="39"/>
        <v>42.80155642023346</v>
      </c>
      <c r="R196" s="54">
        <f t="shared" si="40"/>
        <v>72.847682119205302</v>
      </c>
      <c r="S196" s="55">
        <f t="shared" si="41"/>
        <v>-5.6492385394387625</v>
      </c>
      <c r="T196" s="55">
        <f t="shared" si="42"/>
        <v>-5.6492385394387696</v>
      </c>
      <c r="U196" t="s">
        <v>505</v>
      </c>
      <c r="V196" t="s">
        <v>314</v>
      </c>
      <c r="W196" t="s">
        <v>445</v>
      </c>
      <c r="X196" t="s">
        <v>508</v>
      </c>
      <c r="Y196" s="66"/>
    </row>
    <row r="197" spans="1:25" ht="15" x14ac:dyDescent="0.25">
      <c r="A197">
        <v>1.64</v>
      </c>
      <c r="B197">
        <v>2.2599999999999998</v>
      </c>
      <c r="C197" s="43">
        <f t="shared" si="43"/>
        <v>5.2233973667170197E-2</v>
      </c>
      <c r="D197" s="44">
        <f>IF(OR($A197="",$B197=""),"",A197*'MPTO_working_2-way'!$G196)</f>
        <v>1.7256637168141591</v>
      </c>
      <c r="E197" s="46">
        <f>IF(OR($A197="",$B197=""),"",B197*'MPTO_working_2-way'!$G196)</f>
        <v>2.3780487804878043</v>
      </c>
      <c r="F197" s="44">
        <f>IF(OR($A197="",$B197=""),"",'MPTO_working_2-way'!D196)</f>
        <v>1.7133875739644968</v>
      </c>
      <c r="G197" s="46">
        <f>IF(OR($A197="",$B197=""),"",'MPTO_working_2-way'!E196)</f>
        <v>2.4017625712804556</v>
      </c>
      <c r="H197" s="44">
        <f>IF(OR($A197="",$B197=""),"",'OddsRatio_working_2-way'!M196)</f>
        <v>1.7126966450997982</v>
      </c>
      <c r="I197" s="44">
        <f>IF(OR($A197="",$B197=""),"",'OddsRatio_working_2-way'!N196)</f>
        <v>2.4031215200402278</v>
      </c>
      <c r="J197" s="44">
        <f>IF('Log_working_2-way'!$D196="","",A197^('Log_working_2-way'!$D196))</f>
        <v>1.7070561902169741</v>
      </c>
      <c r="K197" s="46">
        <f>IF('Log_working_2-way'!$D196="","",B197^('Log_working_2-way'!$D196))</f>
        <v>2.41431475154904</v>
      </c>
      <c r="L197" s="53">
        <f t="shared" si="35"/>
        <v>0.57948717948717954</v>
      </c>
      <c r="M197" s="53">
        <f t="shared" si="36"/>
        <v>0.42051282051282063</v>
      </c>
      <c r="N197" s="54">
        <v>111</v>
      </c>
      <c r="O197" s="54">
        <f t="shared" si="37"/>
        <v>43.317073170731703</v>
      </c>
      <c r="P197" s="54">
        <f t="shared" si="38"/>
        <v>61.884955752212385</v>
      </c>
      <c r="Q197" s="54">
        <f t="shared" si="39"/>
        <v>49.115044247787615</v>
      </c>
      <c r="R197" s="54">
        <f t="shared" si="40"/>
        <v>67.682926829268297</v>
      </c>
      <c r="S197" s="55">
        <f t="shared" si="41"/>
        <v>-5.7979710770559123</v>
      </c>
      <c r="T197" s="55">
        <f t="shared" si="42"/>
        <v>-5.7979710770559123</v>
      </c>
      <c r="U197" t="s">
        <v>317</v>
      </c>
      <c r="V197" t="s">
        <v>316</v>
      </c>
      <c r="W197" t="s">
        <v>445</v>
      </c>
      <c r="X197" t="s">
        <v>508</v>
      </c>
      <c r="Y197" s="66"/>
    </row>
    <row r="198" spans="1:25" ht="15" x14ac:dyDescent="0.25">
      <c r="A198">
        <v>2.02</v>
      </c>
      <c r="B198">
        <v>1.85</v>
      </c>
      <c r="C198" s="43">
        <f t="shared" si="43"/>
        <v>3.5590045491035394E-2</v>
      </c>
      <c r="D198" s="44">
        <f>IF(OR($A198="",$B198=""),"",A198*'MPTO_working_2-way'!$G197)</f>
        <v>2.0918918918918914</v>
      </c>
      <c r="E198" s="46">
        <f>IF(OR($A198="",$B198=""),"",B198*'MPTO_working_2-way'!$G197)</f>
        <v>1.9158415841584155</v>
      </c>
      <c r="F198" s="44">
        <f>IF(OR($A198="",$B198=""),"",'MPTO_working_2-way'!D197)</f>
        <v>2.0953181945612553</v>
      </c>
      <c r="G198" s="46">
        <f>IF(OR($A198="",$B198=""),"",'MPTO_working_2-way'!E197)</f>
        <v>1.9129767084719731</v>
      </c>
      <c r="H198" s="44">
        <f>IF(OR($A198="",$B198=""),"",'OddsRatio_working_2-way'!M197)</f>
        <v>2.0954451150103317</v>
      </c>
      <c r="I198" s="44">
        <f>IF(OR($A198="",$B198=""),"",'OddsRatio_working_2-way'!N197)</f>
        <v>1.9128709291752766</v>
      </c>
      <c r="J198" s="44">
        <f>IF('Log_working_2-way'!$D197="","",A198^('Log_working_2-way'!$D197))</f>
        <v>2.0970120716987148</v>
      </c>
      <c r="K198" s="46">
        <f>IF('Log_working_2-way'!$D197="","",B198^('Log_working_2-way'!$D197))</f>
        <v>1.9115669971173959</v>
      </c>
      <c r="L198" s="53">
        <f t="shared" si="35"/>
        <v>0.47803617571059442</v>
      </c>
      <c r="M198" s="53">
        <f t="shared" si="36"/>
        <v>0.5219638242894058</v>
      </c>
      <c r="N198" s="54">
        <v>112</v>
      </c>
      <c r="O198" s="54">
        <f t="shared" si="37"/>
        <v>56.554455445544555</v>
      </c>
      <c r="P198" s="54">
        <f t="shared" si="38"/>
        <v>51.45945945945946</v>
      </c>
      <c r="Q198" s="54">
        <f t="shared" si="39"/>
        <v>60.540540540540533</v>
      </c>
      <c r="R198" s="54">
        <f t="shared" si="40"/>
        <v>55.445544554455445</v>
      </c>
      <c r="S198" s="55">
        <f t="shared" si="41"/>
        <v>-3.9860850949959783</v>
      </c>
      <c r="T198" s="55">
        <f t="shared" si="42"/>
        <v>-3.9860850949959854</v>
      </c>
      <c r="U198" t="s">
        <v>162</v>
      </c>
      <c r="V198" t="s">
        <v>118</v>
      </c>
      <c r="W198" t="s">
        <v>437</v>
      </c>
      <c r="X198" t="s">
        <v>508</v>
      </c>
      <c r="Y198" s="66"/>
    </row>
    <row r="199" spans="1:25" ht="15" x14ac:dyDescent="0.25">
      <c r="A199">
        <v>2.0499999999999998</v>
      </c>
      <c r="B199">
        <v>1.83</v>
      </c>
      <c r="C199" s="43">
        <f t="shared" si="43"/>
        <v>3.4252965480474407E-2</v>
      </c>
      <c r="D199" s="44">
        <f>IF(OR($A199="",$B199=""),"",A199*'MPTO_working_2-way'!$G198)</f>
        <v>2.1202185792349724</v>
      </c>
      <c r="E199" s="46">
        <f>IF(OR($A199="",$B199=""),"",B199*'MPTO_working_2-way'!$G198)</f>
        <v>1.8926829268292682</v>
      </c>
      <c r="F199" s="44">
        <f>IF(OR($A199="",$B199=""),"",'MPTO_working_2-way'!D198)</f>
        <v>2.1245929491717397</v>
      </c>
      <c r="G199" s="46">
        <f>IF(OR($A199="",$B199=""),"",'MPTO_working_2-way'!E198)</f>
        <v>1.8892106257081707</v>
      </c>
      <c r="H199" s="44">
        <f>IF(OR($A199="",$B199=""),"",'OddsRatio_working_2-way'!M198)</f>
        <v>2.1247489679763456</v>
      </c>
      <c r="I199" s="44">
        <f>IF(OR($A199="",$B199=""),"",'OddsRatio_working_2-way'!N198)</f>
        <v>1.8890872794479689</v>
      </c>
      <c r="J199" s="44">
        <f>IF('Log_working_2-way'!$D198="","",A199^('Log_working_2-way'!$D198))</f>
        <v>2.1267489530128172</v>
      </c>
      <c r="K199" s="46">
        <f>IF('Log_working_2-way'!$D198="","",B199^('Log_working_2-way'!$D198))</f>
        <v>1.8875091450726849</v>
      </c>
      <c r="L199" s="53">
        <f t="shared" si="35"/>
        <v>0.47164948453608252</v>
      </c>
      <c r="M199" s="53">
        <f t="shared" si="36"/>
        <v>0.52835051546391754</v>
      </c>
      <c r="N199" s="54">
        <v>113</v>
      </c>
      <c r="O199" s="54">
        <f t="shared" si="37"/>
        <v>57.878048780487802</v>
      </c>
      <c r="P199" s="54">
        <f t="shared" si="38"/>
        <v>51.251366120218584</v>
      </c>
      <c r="Q199" s="54">
        <f t="shared" si="39"/>
        <v>61.748633879781416</v>
      </c>
      <c r="R199" s="54">
        <f t="shared" si="40"/>
        <v>55.121951219512198</v>
      </c>
      <c r="S199" s="55">
        <f t="shared" si="41"/>
        <v>-3.8705850992936135</v>
      </c>
      <c r="T199" s="55">
        <f t="shared" si="42"/>
        <v>-3.8705850992936135</v>
      </c>
      <c r="U199" t="s">
        <v>156</v>
      </c>
      <c r="V199" t="s">
        <v>60</v>
      </c>
      <c r="W199" t="s">
        <v>437</v>
      </c>
      <c r="X199" t="s">
        <v>509</v>
      </c>
      <c r="Y199" s="66"/>
    </row>
    <row r="200" spans="1:25" ht="15" x14ac:dyDescent="0.25">
      <c r="A200">
        <v>2.0699999999999998</v>
      </c>
      <c r="B200">
        <v>1.81</v>
      </c>
      <c r="C200" s="43">
        <f t="shared" si="43"/>
        <v>3.5577975284917462E-2</v>
      </c>
      <c r="D200" s="44">
        <f>IF(OR($A200="",$B200=""),"",A200*'MPTO_working_2-way'!$G199)</f>
        <v>2.1436464088397789</v>
      </c>
      <c r="E200" s="46">
        <f>IF(OR($A200="",$B200=""),"",B200*'MPTO_working_2-way'!$G199)</f>
        <v>1.8743961352657006</v>
      </c>
      <c r="F200" s="44">
        <f>IF(OR($A200="",$B200=""),"",'MPTO_working_2-way'!D199)</f>
        <v>2.1491381535549374</v>
      </c>
      <c r="G200" s="46">
        <f>IF(OR($A200="",$B200=""),"",'MPTO_working_2-way'!E199)</f>
        <v>1.8702173858786533</v>
      </c>
      <c r="H200" s="44">
        <f>IF(OR($A200="",$B200=""),"",'OddsRatio_working_2-way'!M199)</f>
        <v>2.1493422703098441</v>
      </c>
      <c r="I200" s="44">
        <f>IF(OR($A200="",$B200=""),"",'OddsRatio_working_2-way'!N199)</f>
        <v>1.8700628401410975</v>
      </c>
      <c r="J200" s="44">
        <f>IF('Log_working_2-way'!$D199="","",A200^('Log_working_2-way'!$D199))</f>
        <v>2.1518584594506485</v>
      </c>
      <c r="K200" s="46">
        <f>IF('Log_working_2-way'!$D199="","",B200^('Log_working_2-way'!$D199))</f>
        <v>1.8681622223592078</v>
      </c>
      <c r="L200" s="53">
        <f t="shared" si="35"/>
        <v>0.46649484536082475</v>
      </c>
      <c r="M200" s="53">
        <f t="shared" si="36"/>
        <v>0.53350515463917525</v>
      </c>
      <c r="N200" s="54">
        <v>114</v>
      </c>
      <c r="O200" s="54">
        <f t="shared" si="37"/>
        <v>58.927536231884055</v>
      </c>
      <c r="P200" s="54">
        <f t="shared" si="38"/>
        <v>51.016574585635361</v>
      </c>
      <c r="Q200" s="54">
        <f t="shared" si="39"/>
        <v>62.983425414364646</v>
      </c>
      <c r="R200" s="54">
        <f t="shared" si="40"/>
        <v>55.072463768115945</v>
      </c>
      <c r="S200" s="55">
        <f t="shared" si="41"/>
        <v>-4.0558891824805912</v>
      </c>
      <c r="T200" s="55">
        <f t="shared" si="42"/>
        <v>-4.0558891824805841</v>
      </c>
      <c r="U200" t="s">
        <v>121</v>
      </c>
      <c r="V200" t="s">
        <v>115</v>
      </c>
      <c r="W200" t="s">
        <v>437</v>
      </c>
      <c r="X200" t="s">
        <v>509</v>
      </c>
      <c r="Y200" s="66"/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115</v>
      </c>
      <c r="O201" s="54">
        <f t="shared" si="37"/>
        <v>62.727272727272741</v>
      </c>
      <c r="P201" s="54">
        <f t="shared" si="38"/>
        <v>47.748538011695906</v>
      </c>
      <c r="Q201" s="54">
        <f t="shared" si="39"/>
        <v>67.251461988304087</v>
      </c>
      <c r="R201" s="54">
        <f t="shared" si="40"/>
        <v>52.272727272727273</v>
      </c>
      <c r="S201" s="55">
        <f t="shared" si="41"/>
        <v>-4.5241892610313457</v>
      </c>
      <c r="T201" s="55">
        <f t="shared" si="42"/>
        <v>-4.524189261031367</v>
      </c>
      <c r="U201" t="s">
        <v>431</v>
      </c>
      <c r="V201" t="s">
        <v>160</v>
      </c>
      <c r="W201" t="s">
        <v>437</v>
      </c>
      <c r="X201" t="s">
        <v>509</v>
      </c>
      <c r="Y201" s="66"/>
    </row>
    <row r="202" spans="1:25" ht="15" x14ac:dyDescent="0.25">
      <c r="A202">
        <v>1.83</v>
      </c>
      <c r="B202">
        <v>2.02</v>
      </c>
      <c r="C202" s="43">
        <f t="shared" si="43"/>
        <v>4.1497592382188975E-2</v>
      </c>
      <c r="D202" s="44">
        <f>IF(OR($A202="",$B202=""),"",A202*'MPTO_working_2-way'!$G201)</f>
        <v>1.9059405940594059</v>
      </c>
      <c r="E202" s="46">
        <f>IF(OR($A202="",$B202=""),"",B202*'MPTO_working_2-way'!$G201)</f>
        <v>2.1038251366120218</v>
      </c>
      <c r="F202" s="44">
        <f>IF(OR($A202="",$B202=""),"",'MPTO_working_2-way'!D201)</f>
        <v>1.9022281685792208</v>
      </c>
      <c r="G202" s="46">
        <f>IF(OR($A202="",$B202=""),"",'MPTO_working_2-way'!E201)</f>
        <v>2.1083670792220381</v>
      </c>
      <c r="H202" s="44">
        <f>IF(OR($A202="",$B202=""),"",'OddsRatio_working_2-way'!M201)</f>
        <v>1.9020673423841918</v>
      </c>
      <c r="I202" s="44">
        <f>IF(OR($A202="",$B202=""),"",'OddsRatio_working_2-way'!N201)</f>
        <v>2.1085646858215363</v>
      </c>
      <c r="J202" s="44">
        <f>IF('Log_working_2-way'!$D201="","",A202^('Log_working_2-way'!$D201))</f>
        <v>1.9003701370951678</v>
      </c>
      <c r="K202" s="46">
        <f>IF('Log_working_2-way'!$D201="","",B202^('Log_working_2-way'!$D201))</f>
        <v>2.1106543395875321</v>
      </c>
      <c r="L202" s="53">
        <f t="shared" si="35"/>
        <v>0.52467532467532474</v>
      </c>
      <c r="M202" s="53">
        <f t="shared" si="36"/>
        <v>0.47532467532467537</v>
      </c>
      <c r="N202" s="54">
        <v>116</v>
      </c>
      <c r="O202" s="54">
        <f t="shared" si="37"/>
        <v>52.612021857923494</v>
      </c>
      <c r="P202" s="54">
        <f t="shared" si="38"/>
        <v>58.574257425742573</v>
      </c>
      <c r="Q202" s="54">
        <f t="shared" si="39"/>
        <v>57.425742574257427</v>
      </c>
      <c r="R202" s="54">
        <f t="shared" si="40"/>
        <v>63.387978142076499</v>
      </c>
      <c r="S202" s="55">
        <f t="shared" si="41"/>
        <v>-4.8137207163339326</v>
      </c>
      <c r="T202" s="55">
        <f t="shared" si="42"/>
        <v>-4.8137207163339255</v>
      </c>
      <c r="U202" t="s">
        <v>237</v>
      </c>
      <c r="V202" t="s">
        <v>119</v>
      </c>
      <c r="W202" t="s">
        <v>437</v>
      </c>
      <c r="X202" t="s">
        <v>509</v>
      </c>
      <c r="Y202" s="66"/>
    </row>
    <row r="203" spans="1:25" ht="15" x14ac:dyDescent="0.25">
      <c r="A203">
        <v>2.35</v>
      </c>
      <c r="B203">
        <v>1.63</v>
      </c>
      <c r="C203" s="43">
        <f t="shared" si="43"/>
        <v>3.9028847408954404E-2</v>
      </c>
      <c r="D203" s="44">
        <f>IF(OR($A203="",$B203=""),"",A203*'MPTO_working_2-way'!$G202)</f>
        <v>2.4417177914110431</v>
      </c>
      <c r="E203" s="46">
        <f>IF(OR($A203="",$B203=""),"",B203*'MPTO_working_2-way'!$G202)</f>
        <v>1.6936170212765955</v>
      </c>
      <c r="F203" s="44">
        <f>IF(OR($A203="",$B203=""),"",'MPTO_working_2-way'!D202)</f>
        <v>2.4629480790869636</v>
      </c>
      <c r="G203" s="46">
        <f>IF(OR($A203="",$B203=""),"",'MPTO_working_2-way'!E202)</f>
        <v>1.6835512581035048</v>
      </c>
      <c r="H203" s="44">
        <f>IF(OR($A203="",$B203=""),"",'OddsRatio_working_2-way'!M202)</f>
        <v>2.4638501094227996</v>
      </c>
      <c r="I203" s="44">
        <f>IF(OR($A203="",$B203=""),"",'OddsRatio_working_2-way'!N202)</f>
        <v>1.6831300510639733</v>
      </c>
      <c r="J203" s="44">
        <f>IF('Log_working_2-way'!$D202="","",A203^('Log_working_2-way'!$D202))</f>
        <v>2.4737476176576996</v>
      </c>
      <c r="K203" s="46">
        <f>IF('Log_working_2-way'!$D202="","",B203^('Log_working_2-way'!$D202))</f>
        <v>1.6785422334314666</v>
      </c>
      <c r="L203" s="53">
        <f t="shared" si="35"/>
        <v>0.40954773869346733</v>
      </c>
      <c r="M203" s="53">
        <f t="shared" si="36"/>
        <v>0.59045226130653272</v>
      </c>
      <c r="N203" s="54">
        <v>117</v>
      </c>
      <c r="O203" s="54">
        <f t="shared" si="37"/>
        <v>67.212765957446805</v>
      </c>
      <c r="P203" s="54">
        <f t="shared" si="38"/>
        <v>45.220858895705511</v>
      </c>
      <c r="Q203" s="54">
        <f t="shared" si="39"/>
        <v>71.779141104294482</v>
      </c>
      <c r="R203" s="54">
        <f t="shared" si="40"/>
        <v>49.787234042553195</v>
      </c>
      <c r="S203" s="55">
        <f t="shared" si="41"/>
        <v>-4.5663751468476761</v>
      </c>
      <c r="T203" s="55">
        <f t="shared" si="42"/>
        <v>-4.5663751468476832</v>
      </c>
      <c r="U203" t="s">
        <v>116</v>
      </c>
      <c r="V203" t="s">
        <v>378</v>
      </c>
      <c r="W203" t="s">
        <v>437</v>
      </c>
      <c r="X203" t="s">
        <v>509</v>
      </c>
      <c r="Y203" s="66"/>
    </row>
    <row r="204" spans="1:25" ht="15" x14ac:dyDescent="0.25">
      <c r="A204">
        <v>2.0699999999999998</v>
      </c>
      <c r="B204">
        <v>1.82</v>
      </c>
      <c r="C204" s="43">
        <f t="shared" si="43"/>
        <v>3.2542336890162948E-2</v>
      </c>
      <c r="D204" s="44">
        <f>IF(OR($A204="",$B204=""),"",A204*'MPTO_working_2-way'!$G203)</f>
        <v>2.1373626373626373</v>
      </c>
      <c r="E204" s="46">
        <f>IF(OR($A204="",$B204=""),"",B204*'MPTO_working_2-way'!$G203)</f>
        <v>1.8792270531400965</v>
      </c>
      <c r="F204" s="44">
        <f>IF(OR($A204="",$B204=""),"",'MPTO_working_2-way'!D203)</f>
        <v>2.1421504520384373</v>
      </c>
      <c r="G204" s="46">
        <f>IF(OR($A204="",$B204=""),"",'MPTO_working_2-way'!E203)</f>
        <v>1.8755413949320454</v>
      </c>
      <c r="H204" s="44">
        <f>IF(OR($A204="",$B204=""),"",'OddsRatio_working_2-way'!M203)</f>
        <v>2.1423125880338039</v>
      </c>
      <c r="I204" s="44">
        <f>IF(OR($A204="",$B204=""),"",'OddsRatio_working_2-way'!N203)</f>
        <v>1.8754171235399244</v>
      </c>
      <c r="J204" s="44">
        <f>IF('Log_working_2-way'!$D203="","",A204^('Log_working_2-way'!$D203))</f>
        <v>2.1444993293304022</v>
      </c>
      <c r="K204" s="46">
        <f>IF('Log_working_2-way'!$D203="","",B204^('Log_working_2-way'!$D203))</f>
        <v>1.8737445050186454</v>
      </c>
      <c r="L204" s="53">
        <f t="shared" si="35"/>
        <v>0.46786632390745503</v>
      </c>
      <c r="M204" s="53">
        <f t="shared" si="36"/>
        <v>0.53213367609254503</v>
      </c>
      <c r="N204" s="54">
        <v>118</v>
      </c>
      <c r="O204" s="54">
        <f t="shared" si="37"/>
        <v>60.995169082125607</v>
      </c>
      <c r="P204" s="54">
        <f t="shared" si="38"/>
        <v>53.164835164835168</v>
      </c>
      <c r="Q204" s="54">
        <f t="shared" si="39"/>
        <v>64.835164835164832</v>
      </c>
      <c r="R204" s="54">
        <f t="shared" si="40"/>
        <v>57.004830917874401</v>
      </c>
      <c r="S204" s="55">
        <f t="shared" si="41"/>
        <v>-3.8399957530392257</v>
      </c>
      <c r="T204" s="55">
        <f t="shared" si="42"/>
        <v>-3.8399957530392328</v>
      </c>
      <c r="U204" t="s">
        <v>58</v>
      </c>
      <c r="V204" t="s">
        <v>236</v>
      </c>
      <c r="W204" t="s">
        <v>437</v>
      </c>
      <c r="X204" t="s">
        <v>509</v>
      </c>
      <c r="Y204" s="66"/>
    </row>
    <row r="205" spans="1:25" ht="15" x14ac:dyDescent="0.25">
      <c r="A205">
        <v>1.89</v>
      </c>
      <c r="B205">
        <v>1.98</v>
      </c>
      <c r="C205" s="43">
        <f t="shared" si="43"/>
        <v>3.4151034151034265E-2</v>
      </c>
      <c r="D205" s="44">
        <f>IF(OR($A205="",$B205=""),"",A205*'MPTO_working_2-way'!$G204)</f>
        <v>1.9545454545454546</v>
      </c>
      <c r="E205" s="46">
        <f>IF(OR($A205="",$B205=""),"",B205*'MPTO_working_2-way'!$G204)</f>
        <v>2.0476190476190479</v>
      </c>
      <c r="F205" s="44">
        <f>IF(OR($A205="",$B205=""),"",'MPTO_working_2-way'!D204)</f>
        <v>1.9530295913574449</v>
      </c>
      <c r="G205" s="46">
        <f>IF(OR($A205="",$B205=""),"",'MPTO_working_2-way'!E204)</f>
        <v>2.0492853622474128</v>
      </c>
      <c r="H205" s="44">
        <f>IF(OR($A205="",$B205=""),"",'OddsRatio_working_2-way'!M204)</f>
        <v>1.9529760045804527</v>
      </c>
      <c r="I205" s="44">
        <f>IF(OR($A205="",$B205=""),"",'OddsRatio_working_2-way'!N204)</f>
        <v>2.0493443645942064</v>
      </c>
      <c r="J205" s="44">
        <f>IF('Log_working_2-way'!$D204="","",A205^('Log_working_2-way'!$D204))</f>
        <v>1.9522863194945297</v>
      </c>
      <c r="K205" s="46">
        <f>IF('Log_working_2-way'!$D204="","",B205^('Log_working_2-way'!$D204))</f>
        <v>2.0501043431252364</v>
      </c>
      <c r="L205" s="53">
        <f t="shared" si="35"/>
        <v>0.51162790697674421</v>
      </c>
      <c r="M205" s="53">
        <f t="shared" si="36"/>
        <v>0.48837209302325574</v>
      </c>
      <c r="N205" s="54">
        <v>119</v>
      </c>
      <c r="O205" s="54">
        <f t="shared" si="37"/>
        <v>56.037037037037045</v>
      </c>
      <c r="P205" s="54">
        <f t="shared" si="38"/>
        <v>58.898989898989903</v>
      </c>
      <c r="Q205" s="54">
        <f t="shared" si="39"/>
        <v>60.101010101010104</v>
      </c>
      <c r="R205" s="54">
        <f t="shared" si="40"/>
        <v>62.962962962962976</v>
      </c>
      <c r="S205" s="55">
        <f t="shared" si="41"/>
        <v>-4.0639730639730587</v>
      </c>
      <c r="T205" s="55">
        <f t="shared" si="42"/>
        <v>-4.0639730639730729</v>
      </c>
      <c r="U205" t="s">
        <v>122</v>
      </c>
      <c r="V205" t="s">
        <v>152</v>
      </c>
      <c r="W205" t="s">
        <v>437</v>
      </c>
      <c r="X205" t="s">
        <v>509</v>
      </c>
      <c r="Y205" s="66"/>
    </row>
    <row r="206" spans="1:25" ht="15" x14ac:dyDescent="0.25">
      <c r="A206">
        <v>2.04</v>
      </c>
      <c r="B206">
        <v>1.83</v>
      </c>
      <c r="C206" s="43">
        <f t="shared" si="43"/>
        <v>3.6644165863066513E-2</v>
      </c>
      <c r="D206" s="44">
        <f>IF(OR($A206="",$B206=""),"",A206*'MPTO_working_2-way'!$G205)</f>
        <v>2.1147540983606556</v>
      </c>
      <c r="E206" s="46">
        <f>IF(OR($A206="",$B206=""),"",B206*'MPTO_working_2-way'!$G205)</f>
        <v>1.8970588235294117</v>
      </c>
      <c r="F206" s="44">
        <f>IF(OR($A206="",$B206=""),"",'MPTO_working_2-way'!D205)</f>
        <v>2.119209809264305</v>
      </c>
      <c r="G206" s="46">
        <f>IF(OR($A206="",$B206=""),"",'MPTO_working_2-way'!E205)</f>
        <v>1.8934875228241022</v>
      </c>
      <c r="H206" s="44">
        <f>IF(OR($A206="",$B206=""),"",'OddsRatio_working_2-way'!M205)</f>
        <v>2.1193802071650061</v>
      </c>
      <c r="I206" s="44">
        <f>IF(OR($A206="",$B206=""),"",'OddsRatio_working_2-way'!N205)</f>
        <v>1.8933515114874566</v>
      </c>
      <c r="J206" s="44">
        <f>IF('Log_working_2-way'!$D205="","",A206^('Log_working_2-way'!$D205))</f>
        <v>2.1214216172135263</v>
      </c>
      <c r="K206" s="46">
        <f>IF('Log_working_2-way'!$D205="","",B206^('Log_working_2-way'!$D205))</f>
        <v>1.8917252749993179</v>
      </c>
      <c r="L206" s="53">
        <f t="shared" si="35"/>
        <v>0.47286821705426357</v>
      </c>
      <c r="M206" s="53">
        <f t="shared" si="36"/>
        <v>0.52713178294573648</v>
      </c>
      <c r="N206" s="54">
        <v>120</v>
      </c>
      <c r="O206" s="54">
        <f t="shared" si="37"/>
        <v>61.176470588235297</v>
      </c>
      <c r="P206" s="54">
        <f t="shared" si="38"/>
        <v>54.426229508196727</v>
      </c>
      <c r="Q206" s="54">
        <f t="shared" si="39"/>
        <v>65.573770491803273</v>
      </c>
      <c r="R206" s="54">
        <f t="shared" si="40"/>
        <v>58.823529411764703</v>
      </c>
      <c r="S206" s="55">
        <f t="shared" si="41"/>
        <v>-4.3972999035679763</v>
      </c>
      <c r="T206" s="55">
        <f t="shared" si="42"/>
        <v>-4.3972999035679763</v>
      </c>
      <c r="U206" t="s">
        <v>157</v>
      </c>
      <c r="V206" t="s">
        <v>161</v>
      </c>
      <c r="W206" t="s">
        <v>437</v>
      </c>
      <c r="X206" t="s">
        <v>509</v>
      </c>
      <c r="Y206" s="66"/>
    </row>
    <row r="207" spans="1:25" ht="15" x14ac:dyDescent="0.25">
      <c r="A207">
        <v>1.83</v>
      </c>
      <c r="B207">
        <v>2.0499999999999998</v>
      </c>
      <c r="C207" s="43">
        <f t="shared" si="43"/>
        <v>3.4252965480474407E-2</v>
      </c>
      <c r="D207" s="44">
        <f>IF(OR($A207="",$B207=""),"",A207*'MPTO_working_2-way'!$G206)</f>
        <v>1.8926829268292682</v>
      </c>
      <c r="E207" s="46">
        <f>IF(OR($A207="",$B207=""),"",B207*'MPTO_working_2-way'!$G206)</f>
        <v>2.1202185792349724</v>
      </c>
      <c r="F207" s="44">
        <f>IF(OR($A207="",$B207=""),"",'MPTO_working_2-way'!D206)</f>
        <v>1.8892106257081707</v>
      </c>
      <c r="G207" s="46">
        <f>IF(OR($A207="",$B207=""),"",'MPTO_working_2-way'!E206)</f>
        <v>2.1245929491717397</v>
      </c>
      <c r="H207" s="44">
        <f>IF(OR($A207="",$B207=""),"",'OddsRatio_working_2-way'!M206)</f>
        <v>1.8890872794479689</v>
      </c>
      <c r="I207" s="44">
        <f>IF(OR($A207="",$B207=""),"",'OddsRatio_working_2-way'!N206)</f>
        <v>2.1247489679763456</v>
      </c>
      <c r="J207" s="44">
        <f>IF('Log_working_2-way'!$D206="","",A207^('Log_working_2-way'!$D206))</f>
        <v>1.8875091450726849</v>
      </c>
      <c r="K207" s="46">
        <f>IF('Log_working_2-way'!$D206="","",B207^('Log_working_2-way'!$D206))</f>
        <v>2.1267489530128172</v>
      </c>
      <c r="L207" s="53">
        <f t="shared" si="35"/>
        <v>0.52835051546391754</v>
      </c>
      <c r="M207" s="53">
        <f t="shared" si="36"/>
        <v>0.47164948453608252</v>
      </c>
      <c r="N207" s="54">
        <v>121</v>
      </c>
      <c r="O207" s="54">
        <f t="shared" si="37"/>
        <v>54.879781420765028</v>
      </c>
      <c r="P207" s="54">
        <f t="shared" si="38"/>
        <v>61.975609756097562</v>
      </c>
      <c r="Q207" s="54">
        <f t="shared" si="39"/>
        <v>59.024390243902445</v>
      </c>
      <c r="R207" s="54">
        <f t="shared" si="40"/>
        <v>66.120218579234972</v>
      </c>
      <c r="S207" s="55">
        <f t="shared" si="41"/>
        <v>-4.1446088231374176</v>
      </c>
      <c r="T207" s="55">
        <f t="shared" si="42"/>
        <v>-4.1446088231374105</v>
      </c>
      <c r="U207" t="s">
        <v>158</v>
      </c>
      <c r="V207" t="s">
        <v>123</v>
      </c>
      <c r="W207" t="s">
        <v>437</v>
      </c>
      <c r="X207" t="s">
        <v>509</v>
      </c>
      <c r="Y207" s="66"/>
    </row>
    <row r="208" spans="1:25" ht="15" x14ac:dyDescent="0.25">
      <c r="A208">
        <v>2.08</v>
      </c>
      <c r="B208">
        <v>1.81</v>
      </c>
      <c r="C208" s="43">
        <f t="shared" si="43"/>
        <v>3.3255418614534626E-2</v>
      </c>
      <c r="D208" s="44">
        <f>IF(OR($A208="",$B208=""),"",A208*'MPTO_working_2-way'!$G207)</f>
        <v>2.1491712707182322</v>
      </c>
      <c r="E208" s="46">
        <f>IF(OR($A208="",$B208=""),"",B208*'MPTO_working_2-way'!$G207)</f>
        <v>1.8701923076923077</v>
      </c>
      <c r="F208" s="44">
        <f>IF(OR($A208="",$B208=""),"",'MPTO_working_2-way'!D207)</f>
        <v>2.1545152798443401</v>
      </c>
      <c r="G208" s="46">
        <f>IF(OR($A208="",$B208=""),"",'MPTO_working_2-way'!E207)</f>
        <v>1.8661643699811639</v>
      </c>
      <c r="H208" s="44">
        <f>IF(OR($A208="",$B208=""),"",'OddsRatio_working_2-way'!M207)</f>
        <v>2.1547005383792519</v>
      </c>
      <c r="I208" s="44">
        <f>IF(OR($A208="",$B208=""),"",'OddsRatio_working_2-way'!N207)</f>
        <v>1.8660254037844384</v>
      </c>
      <c r="J208" s="44">
        <f>IF('Log_working_2-way'!$D207="","",A208^('Log_working_2-way'!$D207))</f>
        <v>2.1571440120474694</v>
      </c>
      <c r="K208" s="46">
        <f>IF('Log_working_2-way'!$D207="","",B208^('Log_working_2-way'!$D207))</f>
        <v>1.8641966683390954</v>
      </c>
      <c r="L208" s="53">
        <f t="shared" si="35"/>
        <v>0.46529562982005135</v>
      </c>
      <c r="M208" s="53">
        <f t="shared" si="36"/>
        <v>0.53470437017994854</v>
      </c>
      <c r="N208" s="54">
        <v>122</v>
      </c>
      <c r="O208" s="54">
        <f t="shared" si="37"/>
        <v>63.346153846153847</v>
      </c>
      <c r="P208" s="54">
        <f t="shared" si="38"/>
        <v>54.596685082872931</v>
      </c>
      <c r="Q208" s="54">
        <f t="shared" si="39"/>
        <v>67.403314917127076</v>
      </c>
      <c r="R208" s="54">
        <f t="shared" si="40"/>
        <v>58.653846153846146</v>
      </c>
      <c r="S208" s="55">
        <f t="shared" si="41"/>
        <v>-4.0571610709732298</v>
      </c>
      <c r="T208" s="55">
        <f t="shared" si="42"/>
        <v>-4.0571610709732155</v>
      </c>
      <c r="U208" t="s">
        <v>163</v>
      </c>
      <c r="V208" t="s">
        <v>151</v>
      </c>
      <c r="W208" t="s">
        <v>437</v>
      </c>
      <c r="X208" t="s">
        <v>509</v>
      </c>
      <c r="Y208" s="66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/>
      <c r="Y209" s="66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/>
      <c r="Y210" s="66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/>
      <c r="Y211" s="66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/>
      <c r="Y212" s="66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/>
      <c r="Y213" s="66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/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/>
      <c r="Y227" s="66"/>
    </row>
    <row r="228" spans="1:25" s="50" customFormat="1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186" activePane="bottomLeft" state="frozen"/>
      <selection pane="bottomLeft" activeCell="S187" sqref="S187:S20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7.25" customHeight="1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4.01</v>
      </c>
      <c r="B187">
        <v>3.76</v>
      </c>
      <c r="C187">
        <v>1.86</v>
      </c>
      <c r="D187" s="43">
        <f t="shared" si="17"/>
        <v>5.2968414014152421E-2</v>
      </c>
      <c r="E187" s="44">
        <f>IF(OR($A187="",$B187="",$C187=""),"",A187*'MPTO_working_3-way'!$I186)</f>
        <v>4.2224033401967507</v>
      </c>
      <c r="F187" s="45">
        <f>IF(OR($A187="",$B187="",$C187=""),"",B187*'MPTO_working_3-way'!$I186)</f>
        <v>3.959161236693213</v>
      </c>
      <c r="G187" s="46">
        <f>IF(OR($A187="",$B187="",$C187=""),"",C187*'MPTO_working_3-way'!$I186)</f>
        <v>1.9585212500663236</v>
      </c>
      <c r="H187" s="44">
        <f>IF(OR($A187="",$B187="",$C187=""),"",'MPTO_working_3-way'!E186)</f>
        <v>4.3155454207098556</v>
      </c>
      <c r="I187" s="45">
        <f>IF(OR($A187="",$B187="",$C187=""),"",'MPTO_working_3-way'!F186)</f>
        <v>4.0273649978631267</v>
      </c>
      <c r="J187" s="46">
        <f>IF(OR($A187="",$B187="",$C187=""),"",'MPTO_working_3-way'!G186)</f>
        <v>1.9231572866516946</v>
      </c>
      <c r="K187" s="44">
        <f>IF(OR($A187="",$B187="",$C187=""),"",'OddsRatio_working_3-way'!H186)</f>
        <v>4.276788996051673</v>
      </c>
      <c r="L187" s="45">
        <f>IF(OR($A187="",$B187="",$C187=""),"",'OddsRatio_working_3-way'!I186)</f>
        <v>4.0046304415623313</v>
      </c>
      <c r="M187" s="46">
        <f>IF(OR($A187="",$B187="",$C187=""),"",'OddsRatio_working_3-way'!J186)</f>
        <v>1.9362254274433355</v>
      </c>
      <c r="N187" s="47">
        <f t="shared" ref="N187:N208" si="42">(1/E187)* 100</f>
        <v>23.683194603417569</v>
      </c>
      <c r="O187" s="48">
        <f t="shared" ref="O187:O208" si="43">(1/F187)* 100</f>
        <v>25.257875095666076</v>
      </c>
      <c r="P187" s="48">
        <f t="shared" ref="P187:P208" si="44">(1/G187)* 100</f>
        <v>51.058930300916359</v>
      </c>
      <c r="Q187" t="s">
        <v>452</v>
      </c>
      <c r="R187" t="s">
        <v>506</v>
      </c>
      <c r="S187" t="s">
        <v>508</v>
      </c>
      <c r="T187" s="50">
        <v>100</v>
      </c>
      <c r="U187" s="50">
        <f t="shared" ref="U187:U208" si="45">(1/A187)*((T187*A187)-T187)</f>
        <v>75.062344139650875</v>
      </c>
      <c r="V187" s="50">
        <f t="shared" ref="V187:V208" si="46">(1/B187)*((T187*B187)-T187)</f>
        <v>73.40425531914893</v>
      </c>
      <c r="W187" s="50">
        <f t="shared" ref="W187:W208" si="47">(1/C187)*((T187*C187)-T187)</f>
        <v>46.236559139784944</v>
      </c>
      <c r="X187" s="50">
        <f t="shared" ref="X187:X208" si="48">((1/B187)+(1/C187))*T187</f>
        <v>80.359185541066111</v>
      </c>
      <c r="Y187" s="50">
        <f t="shared" ref="Y187:Y208" si="49">((1/A187)+(1/C187))*T187</f>
        <v>78.70109672056418</v>
      </c>
      <c r="Z187" s="50">
        <f t="shared" ref="Z187:Z208" si="50">((1/A187)+(1/B187))*T187</f>
        <v>51.533400541200194</v>
      </c>
      <c r="AA187" s="50">
        <f t="shared" ref="AA187:AA208" si="51">U187-X187</f>
        <v>-5.2968414014152359</v>
      </c>
      <c r="AB187" s="50">
        <f t="shared" ref="AB187:AB208" si="52">V187-Y187</f>
        <v>-5.2968414014152501</v>
      </c>
      <c r="AC187" s="50">
        <f t="shared" ref="AC187:AC208" si="53">W187-Z187</f>
        <v>-5.2968414014152501</v>
      </c>
      <c r="AF187">
        <v>1.62</v>
      </c>
      <c r="AG187">
        <v>2.31</v>
      </c>
      <c r="AH187" s="66"/>
      <c r="AJ187" t="s">
        <v>445</v>
      </c>
    </row>
    <row r="188" spans="1:36" ht="15" x14ac:dyDescent="0.25">
      <c r="A188">
        <v>5.03</v>
      </c>
      <c r="B188">
        <v>4.18</v>
      </c>
      <c r="C188">
        <v>1.62</v>
      </c>
      <c r="D188" s="43">
        <f t="shared" si="17"/>
        <v>5.5325557435703665E-2</v>
      </c>
      <c r="E188" s="44">
        <f>IF(OR($A188="",$B188="",$C188=""),"",A188*'MPTO_working_3-way'!$I187)</f>
        <v>5.3082875539015895</v>
      </c>
      <c r="F188" s="45">
        <f>IF(OR($A188="",$B188="",$C188=""),"",B188*'MPTO_working_3-way'!$I187)</f>
        <v>4.4112608300812406</v>
      </c>
      <c r="G188" s="46">
        <f>IF(OR($A188="",$B188="",$C188=""),"",C188*'MPTO_working_3-way'!$I187)</f>
        <v>1.70962740304584</v>
      </c>
      <c r="H188" s="44">
        <f>IF(OR($A188="",$B188="",$C188=""),"",'MPTO_working_3-way'!E187)</f>
        <v>5.5443035584569538</v>
      </c>
      <c r="I188" s="45">
        <f>IF(OR($A188="",$B188="",$C188=""),"",'MPTO_working_3-way'!F187)</f>
        <v>4.5291373547360738</v>
      </c>
      <c r="J188" s="46">
        <f>IF(OR($A188="",$B188="",$C188=""),"",'MPTO_working_3-way'!G187)</f>
        <v>1.6698892798421123</v>
      </c>
      <c r="K188" s="44">
        <f>IF(OR($A188="",$B188="",$C188=""),"",'OddsRatio_working_3-way'!H187)</f>
        <v>5.4401715911786876</v>
      </c>
      <c r="L188" s="45">
        <f>IF(OR($A188="",$B188="",$C188=""),"",'OddsRatio_working_3-way'!I187)</f>
        <v>4.5036589726918672</v>
      </c>
      <c r="M188" s="46">
        <f>IF(OR($A188="",$B188="",$C188=""),"",'OddsRatio_working_3-way'!J187)</f>
        <v>1.6831033217197984</v>
      </c>
      <c r="N188" s="47">
        <f t="shared" si="42"/>
        <v>18.838467016825426</v>
      </c>
      <c r="O188" s="48">
        <f t="shared" si="43"/>
        <v>22.669255764266001</v>
      </c>
      <c r="P188" s="48">
        <f t="shared" si="44"/>
        <v>58.492277218908562</v>
      </c>
      <c r="Q188" t="s">
        <v>308</v>
      </c>
      <c r="R188" t="s">
        <v>507</v>
      </c>
      <c r="S188" t="s">
        <v>508</v>
      </c>
      <c r="T188" s="50">
        <v>100</v>
      </c>
      <c r="U188" s="50">
        <f t="shared" si="45"/>
        <v>80.119284294234589</v>
      </c>
      <c r="V188" s="50">
        <f t="shared" si="46"/>
        <v>76.076555023923447</v>
      </c>
      <c r="W188" s="50">
        <f t="shared" si="47"/>
        <v>38.271604938271601</v>
      </c>
      <c r="X188" s="50">
        <f t="shared" si="48"/>
        <v>85.651840037804945</v>
      </c>
      <c r="Y188" s="50">
        <f t="shared" si="49"/>
        <v>81.609110767493803</v>
      </c>
      <c r="Z188" s="50">
        <f t="shared" si="50"/>
        <v>43.804160681841964</v>
      </c>
      <c r="AA188" s="50">
        <f t="shared" si="51"/>
        <v>-5.5325557435703558</v>
      </c>
      <c r="AB188" s="50">
        <f t="shared" si="52"/>
        <v>-5.5325557435703558</v>
      </c>
      <c r="AC188" s="50">
        <f t="shared" si="53"/>
        <v>-5.5325557435703629</v>
      </c>
      <c r="AF188">
        <v>1.64</v>
      </c>
      <c r="AG188">
        <v>2.27</v>
      </c>
      <c r="AH188" s="66"/>
      <c r="AJ188" t="s">
        <v>445</v>
      </c>
    </row>
    <row r="189" spans="1:36" ht="15" x14ac:dyDescent="0.25">
      <c r="A189">
        <v>1.92</v>
      </c>
      <c r="B189">
        <v>3.73</v>
      </c>
      <c r="C189">
        <v>3.79</v>
      </c>
      <c r="D189" s="43">
        <f t="shared" si="17"/>
        <v>5.2782090822705019E-2</v>
      </c>
      <c r="E189" s="44">
        <f>IF(OR($A189="",$B189="",$C189=""),"",A189*'MPTO_working_3-way'!$I188)</f>
        <v>2.0213416143795935</v>
      </c>
      <c r="F189" s="45">
        <f>IF(OR($A189="",$B189="",$C189=""),"",B189*'MPTO_working_3-way'!$I188)</f>
        <v>3.9268771987686897</v>
      </c>
      <c r="G189" s="46">
        <f>IF(OR($A189="",$B189="",$C189=""),"",C189*'MPTO_working_3-way'!$I188)</f>
        <v>3.990044124218052</v>
      </c>
      <c r="H189" s="44">
        <f>IF(OR($A189="",$B189="",$C189=""),"",'MPTO_working_3-way'!E188)</f>
        <v>1.9871261920942691</v>
      </c>
      <c r="I189" s="45">
        <f>IF(OR($A189="",$B189="",$C189=""),"",'MPTO_working_3-way'!F188)</f>
        <v>3.9919763754497799</v>
      </c>
      <c r="J189" s="46">
        <f>IF(OR($A189="",$B189="",$C189=""),"",'MPTO_working_3-way'!G188)</f>
        <v>4.0607782780950732</v>
      </c>
      <c r="K189" s="44">
        <f>IF(OR($A189="",$B189="",$C189=""),"",'OddsRatio_working_3-way'!H188)</f>
        <v>2.0000531710160554</v>
      </c>
      <c r="L189" s="45">
        <f>IF(OR($A189="",$B189="",$C189=""),"",'OddsRatio_working_3-way'!I188)</f>
        <v>3.9675490835585121</v>
      </c>
      <c r="M189" s="46">
        <f>IF(OR($A189="",$B189="",$C189=""),"",'OddsRatio_working_3-way'!J188)</f>
        <v>4.0327699425378203</v>
      </c>
      <c r="N189" s="47">
        <f t="shared" si="42"/>
        <v>49.472092836070573</v>
      </c>
      <c r="O189" s="48">
        <f t="shared" si="43"/>
        <v>25.465527679693157</v>
      </c>
      <c r="P189" s="48">
        <f t="shared" si="44"/>
        <v>25.062379484236274</v>
      </c>
      <c r="Q189" t="s">
        <v>309</v>
      </c>
      <c r="R189" t="s">
        <v>501</v>
      </c>
      <c r="S189" t="s">
        <v>508</v>
      </c>
      <c r="T189" s="50">
        <v>100</v>
      </c>
      <c r="U189" s="50">
        <f t="shared" si="45"/>
        <v>47.916666666666671</v>
      </c>
      <c r="V189" s="50">
        <f t="shared" si="46"/>
        <v>73.190348525469176</v>
      </c>
      <c r="W189" s="50">
        <f t="shared" si="47"/>
        <v>73.614775725593674</v>
      </c>
      <c r="X189" s="50">
        <f t="shared" si="48"/>
        <v>53.194875748937164</v>
      </c>
      <c r="Y189" s="50">
        <f t="shared" si="49"/>
        <v>78.468557607739669</v>
      </c>
      <c r="Z189" s="50">
        <f t="shared" si="50"/>
        <v>78.892984807864181</v>
      </c>
      <c r="AA189" s="50">
        <f t="shared" si="51"/>
        <v>-5.278209082270493</v>
      </c>
      <c r="AB189" s="50">
        <f t="shared" si="52"/>
        <v>-5.278209082270493</v>
      </c>
      <c r="AC189" s="50">
        <f t="shared" si="53"/>
        <v>-5.2782090822705072</v>
      </c>
      <c r="AF189">
        <v>1.76</v>
      </c>
      <c r="AG189">
        <v>2.0699999999999998</v>
      </c>
      <c r="AH189" s="66"/>
      <c r="AJ189" t="s">
        <v>445</v>
      </c>
    </row>
    <row r="190" spans="1:36" ht="15" x14ac:dyDescent="0.25">
      <c r="A190">
        <v>2.0099999999999998</v>
      </c>
      <c r="B190">
        <v>3.79</v>
      </c>
      <c r="C190">
        <v>3.46</v>
      </c>
      <c r="D190" s="43">
        <f t="shared" si="17"/>
        <v>5.0382021595471116E-2</v>
      </c>
      <c r="E190" s="44">
        <f>IF(OR($A190="",$B190="",$C190=""),"",A190*'MPTO_working_3-way'!$I189)</f>
        <v>2.1112678634068969</v>
      </c>
      <c r="F190" s="45">
        <f>IF(OR($A190="",$B190="",$C190=""),"",B190*'MPTO_working_3-way'!$I189)</f>
        <v>3.9809478618468357</v>
      </c>
      <c r="G190" s="46">
        <f>IF(OR($A190="",$B190="",$C190=""),"",C190*'MPTO_working_3-way'!$I189)</f>
        <v>3.6343217947203299</v>
      </c>
      <c r="H190" s="44">
        <f>IF(OR($A190="",$B190="",$C190=""),"",'MPTO_working_3-way'!E189)</f>
        <v>2.0802198050238245</v>
      </c>
      <c r="I190" s="45">
        <f>IF(OR($A190="",$B190="",$C190=""),"",'MPTO_working_3-way'!F189)</f>
        <v>4.0476286807105355</v>
      </c>
      <c r="J190" s="46">
        <f>IF(OR($A190="",$B190="",$C190=""),"",'MPTO_working_3-way'!G189)</f>
        <v>3.6734543871999903</v>
      </c>
      <c r="K190" s="44">
        <f>IF(OR($A190="",$B190="",$C190=""),"",'OddsRatio_working_3-way'!H189)</f>
        <v>2.0923926082483106</v>
      </c>
      <c r="L190" s="45">
        <f>IF(OR($A190="",$B190="",$C190=""),"",'OddsRatio_working_3-way'!I189)</f>
        <v>4.0175993831809791</v>
      </c>
      <c r="M190" s="46">
        <f>IF(OR($A190="",$B190="",$C190=""),"",'OddsRatio_working_3-way'!J189)</f>
        <v>3.6606790260305404</v>
      </c>
      <c r="N190" s="47">
        <f t="shared" si="42"/>
        <v>47.36490415698966</v>
      </c>
      <c r="O190" s="48">
        <f t="shared" si="43"/>
        <v>25.119645740250451</v>
      </c>
      <c r="P190" s="48">
        <f t="shared" si="44"/>
        <v>27.515450102759885</v>
      </c>
      <c r="Q190" t="s">
        <v>318</v>
      </c>
      <c r="R190" t="s">
        <v>502</v>
      </c>
      <c r="S190" t="s">
        <v>508</v>
      </c>
      <c r="T190" s="50">
        <v>100</v>
      </c>
      <c r="U190" s="50">
        <f t="shared" si="45"/>
        <v>50.248756218905463</v>
      </c>
      <c r="V190" s="50">
        <f t="shared" si="46"/>
        <v>73.614775725593674</v>
      </c>
      <c r="W190" s="50">
        <f t="shared" si="47"/>
        <v>71.098265895953759</v>
      </c>
      <c r="X190" s="50">
        <f t="shared" si="48"/>
        <v>55.286958378452574</v>
      </c>
      <c r="Y190" s="50">
        <f t="shared" si="49"/>
        <v>78.652977885140785</v>
      </c>
      <c r="Z190" s="50">
        <f t="shared" si="50"/>
        <v>76.13646805550087</v>
      </c>
      <c r="AA190" s="50">
        <f t="shared" si="51"/>
        <v>-5.0382021595471116</v>
      </c>
      <c r="AB190" s="50">
        <f t="shared" si="52"/>
        <v>-5.0382021595471116</v>
      </c>
      <c r="AC190" s="50">
        <f t="shared" si="53"/>
        <v>-5.0382021595471116</v>
      </c>
      <c r="AF190">
        <v>1.68</v>
      </c>
      <c r="AG190">
        <v>2.2000000000000002</v>
      </c>
      <c r="AH190" s="66"/>
      <c r="AJ190" t="s">
        <v>445</v>
      </c>
    </row>
    <row r="191" spans="1:36" ht="15" x14ac:dyDescent="0.25">
      <c r="A191">
        <v>3.26</v>
      </c>
      <c r="B191">
        <v>3.88</v>
      </c>
      <c r="C191">
        <v>2.06</v>
      </c>
      <c r="D191" s="43">
        <f t="shared" si="17"/>
        <v>4.9917318224438789E-2</v>
      </c>
      <c r="E191" s="44">
        <f>IF(OR($A191="",$B191="",$C191=""),"",A191*'MPTO_working_3-way'!$I190)</f>
        <v>3.4227304574116704</v>
      </c>
      <c r="F191" s="45">
        <f>IF(OR($A191="",$B191="",$C191=""),"",B191*'MPTO_working_3-way'!$I190)</f>
        <v>4.073679194710822</v>
      </c>
      <c r="G191" s="46">
        <f>IF(OR($A191="",$B191="",$C191=""),"",C191*'MPTO_working_3-way'!$I190)</f>
        <v>2.1628296755423442</v>
      </c>
      <c r="H191" s="44">
        <f>IF(OR($A191="",$B191="",$C191=""),"",'MPTO_working_3-way'!E190)</f>
        <v>3.4469759933622979</v>
      </c>
      <c r="I191" s="45">
        <f>IF(OR($A191="",$B191="",$C191=""),"",'MPTO_working_3-way'!F190)</f>
        <v>4.1477795332813194</v>
      </c>
      <c r="J191" s="46">
        <f>IF(OR($A191="",$B191="",$C191=""),"",'MPTO_working_3-way'!G190)</f>
        <v>2.1331158709686435</v>
      </c>
      <c r="K191" s="44">
        <f>IF(OR($A191="",$B191="",$C191=""),"",'OddsRatio_working_3-way'!H190)</f>
        <v>3.4414086544989178</v>
      </c>
      <c r="L191" s="45">
        <f>IF(OR($A191="",$B191="",$C191=""),"",'OddsRatio_working_3-way'!I190)</f>
        <v>4.1111756305118945</v>
      </c>
      <c r="M191" s="46">
        <f>IF(OR($A191="",$B191="",$C191=""),"",'OddsRatio_working_3-way'!J190)</f>
        <v>2.1450854751189614</v>
      </c>
      <c r="N191" s="47">
        <f t="shared" si="42"/>
        <v>29.21644027897592</v>
      </c>
      <c r="O191" s="48">
        <f t="shared" si="43"/>
        <v>24.547833842644717</v>
      </c>
      <c r="P191" s="48">
        <f t="shared" si="44"/>
        <v>46.235725878379363</v>
      </c>
      <c r="Q191" t="s">
        <v>310</v>
      </c>
      <c r="R191" t="s">
        <v>312</v>
      </c>
      <c r="S191" t="s">
        <v>508</v>
      </c>
      <c r="T191" s="50">
        <v>100</v>
      </c>
      <c r="U191" s="50">
        <f t="shared" si="45"/>
        <v>69.325153374233125</v>
      </c>
      <c r="V191" s="50">
        <f t="shared" si="46"/>
        <v>74.226804123711347</v>
      </c>
      <c r="W191" s="50">
        <f t="shared" si="47"/>
        <v>51.456310679611654</v>
      </c>
      <c r="X191" s="50">
        <f t="shared" si="48"/>
        <v>74.316885196677006</v>
      </c>
      <c r="Y191" s="50">
        <f t="shared" si="49"/>
        <v>79.218535946155228</v>
      </c>
      <c r="Z191" s="50">
        <f t="shared" si="50"/>
        <v>56.448042502055529</v>
      </c>
      <c r="AA191" s="50">
        <f t="shared" si="51"/>
        <v>-4.9917318224438816</v>
      </c>
      <c r="AB191" s="50">
        <f t="shared" si="52"/>
        <v>-4.9917318224438816</v>
      </c>
      <c r="AC191" s="50">
        <f t="shared" si="53"/>
        <v>-4.9917318224438745</v>
      </c>
      <c r="AF191">
        <v>1.71</v>
      </c>
      <c r="AG191">
        <v>2.13</v>
      </c>
      <c r="AH191" s="66"/>
      <c r="AJ191" t="s">
        <v>445</v>
      </c>
    </row>
    <row r="192" spans="1:36" ht="15" x14ac:dyDescent="0.25">
      <c r="A192">
        <v>2.5499999999999998</v>
      </c>
      <c r="B192">
        <v>3.82</v>
      </c>
      <c r="C192">
        <v>2.5299999999999998</v>
      </c>
      <c r="D192" s="43">
        <f t="shared" si="17"/>
        <v>4.9193884453187398E-2</v>
      </c>
      <c r="E192" s="44">
        <f>IF(OR($A192="",$B192="",$C192=""),"",A192*'MPTO_working_3-way'!$I191)</f>
        <v>2.6754444053556279</v>
      </c>
      <c r="F192" s="45">
        <f>IF(OR($A192="",$B192="",$C192=""),"",B192*'MPTO_working_3-way'!$I191)</f>
        <v>4.0079206386111759</v>
      </c>
      <c r="G192" s="46">
        <f>IF(OR($A192="",$B192="",$C192=""),"",C192*'MPTO_working_3-way'!$I191)</f>
        <v>2.654460527666564</v>
      </c>
      <c r="H192" s="44">
        <f>IF(OR($A192="",$B192="",$C192=""),"",'MPTO_working_3-way'!E191)</f>
        <v>2.6612809347826949</v>
      </c>
      <c r="I192" s="45">
        <f>IF(OR($A192="",$B192="",$C192=""),"",'MPTO_working_3-way'!F191)</f>
        <v>4.0752761665802195</v>
      </c>
      <c r="J192" s="46">
        <f>IF(OR($A192="",$B192="",$C192=""),"",'MPTO_working_3-way'!G191)</f>
        <v>2.6395047166022327</v>
      </c>
      <c r="K192" s="44">
        <f>IF(OR($A192="",$B192="",$C192=""),"",'OddsRatio_working_3-way'!H191)</f>
        <v>2.6693340703210722</v>
      </c>
      <c r="L192" s="45">
        <f>IF(OR($A192="",$B192="",$C192=""),"",'OddsRatio_working_3-way'!I191)</f>
        <v>4.037111018261565</v>
      </c>
      <c r="M192" s="46">
        <f>IF(OR($A192="",$B192="",$C192=""),"",'OddsRatio_working_3-way'!J191)</f>
        <v>2.6477942758653166</v>
      </c>
      <c r="N192" s="47">
        <f t="shared" si="42"/>
        <v>37.376968028123805</v>
      </c>
      <c r="O192" s="48">
        <f t="shared" si="43"/>
        <v>24.950593840763272</v>
      </c>
      <c r="P192" s="48">
        <f t="shared" si="44"/>
        <v>37.672438131112926</v>
      </c>
      <c r="Q192" t="s">
        <v>504</v>
      </c>
      <c r="R192" t="s">
        <v>470</v>
      </c>
      <c r="S192" t="s">
        <v>508</v>
      </c>
      <c r="T192" s="50">
        <v>100</v>
      </c>
      <c r="U192" s="50">
        <f t="shared" si="45"/>
        <v>60.784313725490193</v>
      </c>
      <c r="V192" s="50">
        <f t="shared" si="46"/>
        <v>73.821989528795811</v>
      </c>
      <c r="W192" s="50">
        <f t="shared" si="47"/>
        <v>60.474308300395251</v>
      </c>
      <c r="X192" s="50">
        <f t="shared" si="48"/>
        <v>65.703702170808938</v>
      </c>
      <c r="Y192" s="50">
        <f t="shared" si="49"/>
        <v>78.741377974114556</v>
      </c>
      <c r="Z192" s="50">
        <f t="shared" si="50"/>
        <v>65.39369674571401</v>
      </c>
      <c r="AA192" s="50">
        <f t="shared" si="51"/>
        <v>-4.9193884453187451</v>
      </c>
      <c r="AB192" s="50">
        <f t="shared" si="52"/>
        <v>-4.9193884453187451</v>
      </c>
      <c r="AC192" s="50">
        <f t="shared" si="53"/>
        <v>-4.9193884453187593</v>
      </c>
      <c r="AF192">
        <v>1.67</v>
      </c>
      <c r="AG192">
        <v>2.21</v>
      </c>
      <c r="AH192" s="66"/>
      <c r="AJ192" t="s">
        <v>445</v>
      </c>
    </row>
    <row r="193" spans="1:36" ht="15" x14ac:dyDescent="0.25">
      <c r="A193">
        <v>1.18</v>
      </c>
      <c r="B193">
        <v>6.6</v>
      </c>
      <c r="C193">
        <v>14.34</v>
      </c>
      <c r="D193" s="43">
        <f t="shared" si="17"/>
        <v>6.8707785607296401E-2</v>
      </c>
      <c r="E193" s="44">
        <f>IF(OR($A193="",$B193="",$C193=""),"",A193*'MPTO_working_3-way'!$I192)</f>
        <v>1.2610751870166097</v>
      </c>
      <c r="F193" s="45">
        <f>IF(OR($A193="",$B193="",$C193=""),"",B193*'MPTO_working_3-way'!$I192)</f>
        <v>7.0534713850081561</v>
      </c>
      <c r="G193" s="46">
        <f>IF(OR($A193="",$B193="",$C193=""),"",C193*'MPTO_working_3-way'!$I192)</f>
        <v>15.32526964560863</v>
      </c>
      <c r="H193" s="44">
        <f>IF(OR($A193="",$B193="",$C193=""),"",'MPTO_working_3-way'!E192)</f>
        <v>1.2127753288656373</v>
      </c>
      <c r="I193" s="45">
        <f>IF(OR($A193="",$B193="",$C193=""),"",'MPTO_working_3-way'!F192)</f>
        <v>7.7752905989094554</v>
      </c>
      <c r="J193" s="46">
        <f>IF(OR($A193="",$B193="",$C193=""),"",'MPTO_working_3-way'!G192)</f>
        <v>21.352733335372772</v>
      </c>
      <c r="K193" s="44">
        <f>IF(OR($A193="",$B193="",$C193=""),"",'OddsRatio_working_3-way'!H192)</f>
        <v>1.2234971173572406</v>
      </c>
      <c r="L193" s="45">
        <f>IF(OR($A193="",$B193="",$C193=""),"",'OddsRatio_working_3-way'!I192)</f>
        <v>7.9532436511141622</v>
      </c>
      <c r="M193" s="46">
        <f>IF(OR($A193="",$B193="",$C193=""),"",'OddsRatio_working_3-way'!J192)</f>
        <v>17.563619697475524</v>
      </c>
      <c r="N193" s="47">
        <f t="shared" si="42"/>
        <v>79.297413056373841</v>
      </c>
      <c r="O193" s="48">
        <f t="shared" si="43"/>
        <v>14.177416273715323</v>
      </c>
      <c r="P193" s="48">
        <f t="shared" si="44"/>
        <v>6.5251706699108176</v>
      </c>
      <c r="Q193" t="s">
        <v>311</v>
      </c>
      <c r="R193" t="s">
        <v>315</v>
      </c>
      <c r="S193" t="s">
        <v>508</v>
      </c>
      <c r="T193" s="50">
        <v>100</v>
      </c>
      <c r="U193" s="50">
        <f t="shared" si="45"/>
        <v>15.254237288135595</v>
      </c>
      <c r="V193" s="50">
        <f t="shared" si="46"/>
        <v>84.848484848484844</v>
      </c>
      <c r="W193" s="50">
        <f t="shared" si="47"/>
        <v>93.026499302649938</v>
      </c>
      <c r="X193" s="50">
        <f t="shared" si="48"/>
        <v>22.125015848865221</v>
      </c>
      <c r="Y193" s="50">
        <f t="shared" si="49"/>
        <v>91.719263409214477</v>
      </c>
      <c r="Z193" s="50">
        <f t="shared" si="50"/>
        <v>99.897277863379557</v>
      </c>
      <c r="AA193" s="50">
        <f t="shared" si="51"/>
        <v>-6.8707785607296259</v>
      </c>
      <c r="AB193" s="50">
        <f t="shared" si="52"/>
        <v>-6.870778560729633</v>
      </c>
      <c r="AC193" s="50">
        <f t="shared" si="53"/>
        <v>-6.8707785607296188</v>
      </c>
      <c r="AF193">
        <v>1.61</v>
      </c>
      <c r="AG193">
        <v>2.25</v>
      </c>
      <c r="AH193" s="66"/>
      <c r="AJ193" t="s">
        <v>445</v>
      </c>
    </row>
    <row r="194" spans="1:36" ht="15" x14ac:dyDescent="0.25">
      <c r="A194">
        <v>2.12</v>
      </c>
      <c r="B194">
        <v>4</v>
      </c>
      <c r="C194">
        <v>3.05</v>
      </c>
      <c r="D194" s="43">
        <f t="shared" si="17"/>
        <v>4.95669656665636E-2</v>
      </c>
      <c r="E194" s="44">
        <f>IF(OR($A194="",$B194="",$C194=""),"",A194*'MPTO_working_3-way'!$I193)</f>
        <v>2.2250819672131148</v>
      </c>
      <c r="F194" s="45">
        <f>IF(OR($A194="",$B194="",$C194=""),"",B194*'MPTO_working_3-way'!$I193)</f>
        <v>4.1982678626662544</v>
      </c>
      <c r="G194" s="46">
        <f>IF(OR($A194="",$B194="",$C194=""),"",C194*'MPTO_working_3-way'!$I193)</f>
        <v>3.201179245283019</v>
      </c>
      <c r="H194" s="44">
        <f>IF(OR($A194="",$B194="",$C194=""),"",'MPTO_working_3-way'!E193)</f>
        <v>2.1969533948694715</v>
      </c>
      <c r="I194" s="45">
        <f>IF(OR($A194="",$B194="",$C194=""),"",'MPTO_working_3-way'!F193)</f>
        <v>4.2830646941929791</v>
      </c>
      <c r="J194" s="46">
        <f>IF(OR($A194="",$B194="",$C194=""),"",'MPTO_working_3-way'!G193)</f>
        <v>3.2118552860336114</v>
      </c>
      <c r="K194" s="44">
        <f>IF(OR($A194="",$B194="",$C194=""),"",'OddsRatio_working_3-way'!H193)</f>
        <v>2.2087687952538118</v>
      </c>
      <c r="L194" s="45">
        <f>IF(OR($A194="",$B194="",$C194=""),"",'OddsRatio_working_3-way'!I193)</f>
        <v>4.2377735587155678</v>
      </c>
      <c r="M194" s="46">
        <f>IF(OR($A194="",$B194="",$C194=""),"",'OddsRatio_working_3-way'!J193)</f>
        <v>3.2124785984556374</v>
      </c>
      <c r="N194" s="47">
        <f t="shared" si="42"/>
        <v>44.942164591468355</v>
      </c>
      <c r="O194" s="48">
        <f t="shared" si="43"/>
        <v>23.819347233478226</v>
      </c>
      <c r="P194" s="48">
        <f t="shared" si="44"/>
        <v>31.238488175053412</v>
      </c>
      <c r="Q194" t="s">
        <v>465</v>
      </c>
      <c r="R194" t="s">
        <v>500</v>
      </c>
      <c r="S194" t="s">
        <v>508</v>
      </c>
      <c r="T194" s="50">
        <v>100</v>
      </c>
      <c r="U194" s="50">
        <f t="shared" si="45"/>
        <v>52.830188679245275</v>
      </c>
      <c r="V194" s="50">
        <f t="shared" si="46"/>
        <v>75</v>
      </c>
      <c r="W194" s="50">
        <f t="shared" si="47"/>
        <v>67.21311475409837</v>
      </c>
      <c r="X194" s="50">
        <f t="shared" si="48"/>
        <v>57.786885245901644</v>
      </c>
      <c r="Y194" s="50">
        <f t="shared" si="49"/>
        <v>79.956696566656362</v>
      </c>
      <c r="Z194" s="50">
        <f t="shared" si="50"/>
        <v>72.169811320754704</v>
      </c>
      <c r="AA194" s="50">
        <f t="shared" si="51"/>
        <v>-4.9566965666563689</v>
      </c>
      <c r="AB194" s="50">
        <f t="shared" si="52"/>
        <v>-4.9566965666563618</v>
      </c>
      <c r="AC194" s="50">
        <f t="shared" si="53"/>
        <v>-4.9566965666563334</v>
      </c>
      <c r="AF194">
        <v>1.48</v>
      </c>
      <c r="AG194">
        <v>2.63</v>
      </c>
      <c r="AH194" s="66"/>
      <c r="AJ194" t="s">
        <v>445</v>
      </c>
    </row>
    <row r="195" spans="1:36" ht="15" x14ac:dyDescent="0.25">
      <c r="A195">
        <v>2.92</v>
      </c>
      <c r="B195">
        <v>3.62</v>
      </c>
      <c r="C195">
        <v>2.3199999999999998</v>
      </c>
      <c r="D195" s="43">
        <f t="shared" si="17"/>
        <v>4.9743330105930239E-2</v>
      </c>
      <c r="E195" s="44">
        <f>IF(OR($A195="",$B195="",$C195=""),"",A195*'MPTO_working_3-way'!$I194)</f>
        <v>3.0652505239093162</v>
      </c>
      <c r="F195" s="45">
        <f>IF(OR($A195="",$B195="",$C195=""),"",B195*'MPTO_working_3-way'!$I194)</f>
        <v>3.8000708549834674</v>
      </c>
      <c r="G195" s="46">
        <f>IF(OR($A195="",$B195="",$C195=""),"",C195*'MPTO_working_3-way'!$I194)</f>
        <v>2.4354045258457582</v>
      </c>
      <c r="H195" s="44">
        <f>IF(OR($A195="",$B195="",$C195=""),"",'MPTO_working_3-way'!E194)</f>
        <v>3.0685704904641975</v>
      </c>
      <c r="I195" s="45">
        <f>IF(OR($A195="",$B195="",$C195=""),"",'MPTO_working_3-way'!F194)</f>
        <v>3.8511605935887192</v>
      </c>
      <c r="J195" s="46">
        <f>IF(OR($A195="",$B195="",$C195=""),"",'MPTO_working_3-way'!G194)</f>
        <v>2.4128166539679743</v>
      </c>
      <c r="K195" s="44">
        <f>IF(OR($A195="",$B195="",$C195=""),"",'OddsRatio_working_3-way'!H194)</f>
        <v>3.0696284302832684</v>
      </c>
      <c r="L195" s="45">
        <f>IF(OR($A195="",$B195="",$C195=""),"",'OddsRatio_working_3-way'!I194)</f>
        <v>3.8241804621573756</v>
      </c>
      <c r="M195" s="46">
        <f>IF(OR($A195="",$B195="",$C195=""),"",'OddsRatio_working_3-way'!J194)</f>
        <v>2.4228695458197467</v>
      </c>
      <c r="N195" s="47">
        <f t="shared" si="42"/>
        <v>32.623760837813478</v>
      </c>
      <c r="O195" s="48">
        <f t="shared" si="43"/>
        <v>26.315298797352309</v>
      </c>
      <c r="P195" s="48">
        <f t="shared" si="44"/>
        <v>41.060940364834202</v>
      </c>
      <c r="Q195" t="s">
        <v>313</v>
      </c>
      <c r="R195" t="s">
        <v>503</v>
      </c>
      <c r="S195" t="s">
        <v>508</v>
      </c>
      <c r="T195" s="50">
        <v>100</v>
      </c>
      <c r="U195" s="50">
        <f t="shared" si="45"/>
        <v>65.753424657534239</v>
      </c>
      <c r="V195" s="50">
        <f t="shared" si="46"/>
        <v>72.375690607734811</v>
      </c>
      <c r="W195" s="50">
        <f t="shared" si="47"/>
        <v>56.896551724137922</v>
      </c>
      <c r="X195" s="50">
        <f t="shared" si="48"/>
        <v>70.727757668127268</v>
      </c>
      <c r="Y195" s="50">
        <f t="shared" si="49"/>
        <v>77.350023618327825</v>
      </c>
      <c r="Z195" s="50">
        <f t="shared" si="50"/>
        <v>61.87088473473095</v>
      </c>
      <c r="AA195" s="50">
        <f t="shared" si="51"/>
        <v>-4.9743330105930283</v>
      </c>
      <c r="AB195" s="50">
        <f t="shared" si="52"/>
        <v>-4.9743330105930141</v>
      </c>
      <c r="AC195" s="50">
        <f t="shared" si="53"/>
        <v>-4.9743330105930283</v>
      </c>
      <c r="AF195">
        <v>2.0699999999999998</v>
      </c>
      <c r="AG195">
        <v>1.76</v>
      </c>
      <c r="AH195" s="66"/>
      <c r="AJ195" t="s">
        <v>445</v>
      </c>
    </row>
    <row r="196" spans="1:36" ht="15" x14ac:dyDescent="0.25">
      <c r="A196">
        <v>1.83</v>
      </c>
      <c r="B196">
        <v>4</v>
      </c>
      <c r="C196">
        <v>3.89</v>
      </c>
      <c r="D196" s="43">
        <f t="shared" si="17"/>
        <v>5.3517496172053924E-2</v>
      </c>
      <c r="E196" s="44">
        <f>IF(OR($A196="",$B196="",$C196=""),"",A196*'MPTO_working_3-way'!$I195)</f>
        <v>1.9279370179948587</v>
      </c>
      <c r="F196" s="45">
        <f>IF(OR($A196="",$B196="",$C196=""),"",B196*'MPTO_working_3-way'!$I195)</f>
        <v>4.2140699846882157</v>
      </c>
      <c r="G196" s="46">
        <f>IF(OR($A196="",$B196="",$C196=""),"",C196*'MPTO_working_3-way'!$I195)</f>
        <v>4.0981830601092897</v>
      </c>
      <c r="H196" s="44">
        <f>IF(OR($A196="",$B196="",$C196=""),"",'MPTO_working_3-way'!E195)</f>
        <v>1.8917577027245491</v>
      </c>
      <c r="I196" s="45">
        <f>IF(OR($A196="",$B196="",$C196=""),"",'MPTO_working_3-way'!F195)</f>
        <v>4.3073587398271505</v>
      </c>
      <c r="J196" s="46">
        <f>IF(OR($A196="",$B196="",$C196=""),"",'MPTO_working_3-way'!G195)</f>
        <v>4.180073497389424</v>
      </c>
      <c r="K196" s="44">
        <f>IF(OR($A196="",$B196="",$C196=""),"",'OddsRatio_working_3-way'!H195)</f>
        <v>1.9049472902076781</v>
      </c>
      <c r="L196" s="45">
        <f>IF(OR($A196="",$B196="",$C196=""),"",'OddsRatio_working_3-way'!I195)</f>
        <v>4.2708938200277515</v>
      </c>
      <c r="M196" s="46">
        <f>IF(OR($A196="",$B196="",$C196=""),"",'OddsRatio_working_3-way'!J195)</f>
        <v>4.1509610466267333</v>
      </c>
      <c r="N196" s="47">
        <f t="shared" si="42"/>
        <v>51.868914319620515</v>
      </c>
      <c r="O196" s="48">
        <f t="shared" si="43"/>
        <v>23.730028301226387</v>
      </c>
      <c r="P196" s="48">
        <f t="shared" si="44"/>
        <v>24.401057379153094</v>
      </c>
      <c r="Q196" t="s">
        <v>505</v>
      </c>
      <c r="R196" t="s">
        <v>314</v>
      </c>
      <c r="S196" t="s">
        <v>508</v>
      </c>
      <c r="T196" s="50">
        <v>100</v>
      </c>
      <c r="U196" s="50">
        <f t="shared" si="45"/>
        <v>45.355191256830594</v>
      </c>
      <c r="V196" s="50">
        <f t="shared" si="46"/>
        <v>75</v>
      </c>
      <c r="W196" s="50">
        <f t="shared" si="47"/>
        <v>74.293059125964007</v>
      </c>
      <c r="X196" s="50">
        <f t="shared" si="48"/>
        <v>50.706940874035986</v>
      </c>
      <c r="Y196" s="50">
        <f t="shared" si="49"/>
        <v>80.351749617205385</v>
      </c>
      <c r="Z196" s="50">
        <f t="shared" si="50"/>
        <v>79.644808743169392</v>
      </c>
      <c r="AA196" s="50">
        <f t="shared" si="51"/>
        <v>-5.3517496172053924</v>
      </c>
      <c r="AB196" s="50">
        <f t="shared" si="52"/>
        <v>-5.3517496172053853</v>
      </c>
      <c r="AC196" s="50">
        <f t="shared" si="53"/>
        <v>-5.3517496172053853</v>
      </c>
      <c r="AF196">
        <v>1.51</v>
      </c>
      <c r="AG196">
        <v>2.57</v>
      </c>
      <c r="AH196" s="66"/>
      <c r="AJ196" t="s">
        <v>445</v>
      </c>
    </row>
    <row r="197" spans="1:36" ht="15" x14ac:dyDescent="0.25">
      <c r="A197">
        <v>6.63</v>
      </c>
      <c r="B197">
        <v>4.45</v>
      </c>
      <c r="C197">
        <v>1.47</v>
      </c>
      <c r="D197" s="43">
        <f t="shared" ref="D197:D208" si="54">IF(OR($A197="",$B197="",$C197=""),"",(1/A197)+(1/B197)+(1/C197)-1)</f>
        <v>5.5820772561401277E-2</v>
      </c>
      <c r="E197" s="44">
        <f>IF(OR($A197="",$B197="",$C197=""),"",A197*'MPTO_working_3-way'!$I196)</f>
        <v>7.0000917220820904</v>
      </c>
      <c r="F197" s="45">
        <f>IF(OR($A197="",$B197="",$C197=""),"",B197*'MPTO_working_3-way'!$I196)</f>
        <v>4.6984024378982356</v>
      </c>
      <c r="G197" s="46">
        <f>IF(OR($A197="",$B197="",$C197=""),"",C197*'MPTO_working_3-way'!$I196)</f>
        <v>1.5520565356652598</v>
      </c>
      <c r="H197" s="44">
        <f>IF(OR($A197="",$B197="",$C197=""),"",'MPTO_working_3-way'!E196)</f>
        <v>7.5630014046523533</v>
      </c>
      <c r="I197" s="45">
        <f>IF(OR($A197="",$B197="",$C197=""),"",'MPTO_working_3-way'!F196)</f>
        <v>4.8517269326997123</v>
      </c>
      <c r="J197" s="46">
        <f>IF(OR($A197="",$B197="",$C197=""),"",'MPTO_working_3-way'!G196)</f>
        <v>1.5113383977113597</v>
      </c>
      <c r="K197" s="44">
        <f>IF(OR($A197="",$B197="",$C197=""),"",'OddsRatio_working_3-way'!H196)</f>
        <v>7.275979988910354</v>
      </c>
      <c r="L197" s="45">
        <f>IF(OR($A197="",$B197="",$C197=""),"",'OddsRatio_working_3-way'!I196)</f>
        <v>4.8458491939148711</v>
      </c>
      <c r="M197" s="46">
        <f>IF(OR($A197="",$B197="",$C197=""),"",'OddsRatio_working_3-way'!J196)</f>
        <v>1.5239272814898521</v>
      </c>
      <c r="N197" s="47">
        <f t="shared" si="42"/>
        <v>14.285527100244371</v>
      </c>
      <c r="O197" s="48">
        <f t="shared" si="43"/>
        <v>21.283830263959594</v>
      </c>
      <c r="P197" s="48">
        <f t="shared" si="44"/>
        <v>64.430642635796048</v>
      </c>
      <c r="Q197" t="s">
        <v>317</v>
      </c>
      <c r="R197" t="s">
        <v>316</v>
      </c>
      <c r="S197" t="s">
        <v>508</v>
      </c>
      <c r="T197" s="50">
        <v>100</v>
      </c>
      <c r="U197" s="50">
        <f t="shared" si="45"/>
        <v>84.917043740573149</v>
      </c>
      <c r="V197" s="50">
        <f t="shared" si="46"/>
        <v>77.528089887640448</v>
      </c>
      <c r="W197" s="50">
        <f t="shared" si="47"/>
        <v>31.972789115646258</v>
      </c>
      <c r="X197" s="50">
        <f t="shared" si="48"/>
        <v>90.499120996713287</v>
      </c>
      <c r="Y197" s="50">
        <f t="shared" si="49"/>
        <v>83.110167143780586</v>
      </c>
      <c r="Z197" s="50">
        <f t="shared" si="50"/>
        <v>37.554866371786403</v>
      </c>
      <c r="AA197" s="50">
        <f t="shared" si="51"/>
        <v>-5.5820772561401384</v>
      </c>
      <c r="AB197" s="50">
        <f t="shared" si="52"/>
        <v>-5.5820772561401384</v>
      </c>
      <c r="AC197" s="50">
        <f t="shared" si="53"/>
        <v>-5.5820772561401455</v>
      </c>
      <c r="AF197">
        <v>1.64</v>
      </c>
      <c r="AG197">
        <v>2.2599999999999998</v>
      </c>
      <c r="AH197" s="66"/>
      <c r="AJ197" t="s">
        <v>445</v>
      </c>
    </row>
    <row r="198" spans="1:36" s="50" customFormat="1" ht="15" x14ac:dyDescent="0.25">
      <c r="A198">
        <v>2.16</v>
      </c>
      <c r="B198">
        <v>3.18</v>
      </c>
      <c r="C198">
        <v>3.9</v>
      </c>
      <c r="D198" s="43">
        <f t="shared" si="54"/>
        <v>3.3838628178250785E-2</v>
      </c>
      <c r="E198" s="44">
        <f>IF(OR($A198="",$B198="",$C198=""),"",A198*'MPTO_working_3-way'!$I197)</f>
        <v>2.2330914368650219</v>
      </c>
      <c r="F198" s="45">
        <f>IF(OR($A198="",$B198="",$C198=""),"",B198*'MPTO_working_3-way'!$I197)</f>
        <v>3.2876068376068375</v>
      </c>
      <c r="G198" s="46">
        <f>IF(OR($A198="",$B198="",$C198=""),"",C198*'MPTO_working_3-way'!$I197)</f>
        <v>4.0319706498951779</v>
      </c>
      <c r="H198" s="44">
        <f>IF(OR($A198="",$B198="",$C198=""),"",'MPTO_working_3-way'!E197)</f>
        <v>2.2139400190415741</v>
      </c>
      <c r="I198" s="45">
        <f>IF(OR($A198="",$B198="",$C198=""),"",'MPTO_working_3-way'!F197)</f>
        <v>3.2983067876244792</v>
      </c>
      <c r="J198" s="46">
        <f>IF(OR($A198="",$B198="",$C198=""),"",'MPTO_working_3-way'!G197)</f>
        <v>4.0794561602280615</v>
      </c>
      <c r="K198" s="44">
        <f>IF(OR($A198="",$B198="",$C198=""),"",'OddsRatio_working_3-way'!H197)</f>
        <v>2.2220086869442763</v>
      </c>
      <c r="L198" s="45">
        <f>IF(OR($A198="",$B198="",$C198=""),"",'OddsRatio_working_3-way'!I197)</f>
        <v>3.2965335668435531</v>
      </c>
      <c r="M198" s="46">
        <f>IF(OR($A198="",$B198="",$C198=""),"",'OddsRatio_working_3-way'!J197)</f>
        <v>4.0550217173606891</v>
      </c>
      <c r="N198" s="47">
        <f t="shared" si="42"/>
        <v>44.780969712725856</v>
      </c>
      <c r="O198" s="48">
        <f t="shared" si="43"/>
        <v>30.417262446379826</v>
      </c>
      <c r="P198" s="48">
        <f t="shared" si="44"/>
        <v>24.801767840894321</v>
      </c>
      <c r="Q198" t="s">
        <v>162</v>
      </c>
      <c r="R198" t="s">
        <v>118</v>
      </c>
      <c r="S198" t="s">
        <v>508</v>
      </c>
      <c r="T198" s="50">
        <v>100</v>
      </c>
      <c r="U198" s="50">
        <f t="shared" si="45"/>
        <v>53.703703703703695</v>
      </c>
      <c r="V198" s="50">
        <f t="shared" si="46"/>
        <v>68.55345911949685</v>
      </c>
      <c r="W198" s="50">
        <f t="shared" si="47"/>
        <v>74.358974358974365</v>
      </c>
      <c r="X198" s="50">
        <f t="shared" si="48"/>
        <v>57.087566521528785</v>
      </c>
      <c r="Y198" s="50">
        <f t="shared" si="49"/>
        <v>71.93732193732194</v>
      </c>
      <c r="Z198" s="50">
        <f t="shared" si="50"/>
        <v>77.742837176799441</v>
      </c>
      <c r="AA198" s="50">
        <f t="shared" si="51"/>
        <v>-3.38386281782509</v>
      </c>
      <c r="AB198" s="50">
        <f t="shared" si="52"/>
        <v>-3.38386281782509</v>
      </c>
      <c r="AC198" s="50">
        <f t="shared" si="53"/>
        <v>-3.3838628178250758</v>
      </c>
      <c r="AD198" s="51"/>
      <c r="AF198">
        <v>2.02</v>
      </c>
      <c r="AG198">
        <v>1.85</v>
      </c>
      <c r="AH198" s="66"/>
      <c r="AI198" s="51"/>
      <c r="AJ198" t="s">
        <v>437</v>
      </c>
    </row>
    <row r="199" spans="1:36" ht="15" x14ac:dyDescent="0.25">
      <c r="A199">
        <v>3.08</v>
      </c>
      <c r="B199">
        <v>3.27</v>
      </c>
      <c r="C199">
        <v>2.48</v>
      </c>
      <c r="D199" s="43">
        <f t="shared" si="54"/>
        <v>3.371152868045435E-2</v>
      </c>
      <c r="E199" s="44">
        <f>IF(OR($A199="",$B199="",$C199=""),"",A199*'MPTO_working_3-way'!$I198)</f>
        <v>3.1838315083357993</v>
      </c>
      <c r="F199" s="45">
        <f>IF(OR($A199="",$B199="",$C199=""),"",B199*'MPTO_working_3-way'!$I198)</f>
        <v>3.3802366987850858</v>
      </c>
      <c r="G199" s="46">
        <f>IF(OR($A199="",$B199="",$C199=""),"",C199*'MPTO_working_3-way'!$I198)</f>
        <v>2.5636045911275267</v>
      </c>
      <c r="H199" s="44">
        <f>IF(OR($A199="",$B199="",$C199=""),"",'MPTO_working_3-way'!E198)</f>
        <v>3.1904221134214801</v>
      </c>
      <c r="I199" s="45">
        <f>IF(OR($A199="",$B199="",$C199=""),"",'MPTO_working_3-way'!F198)</f>
        <v>3.394741706310576</v>
      </c>
      <c r="J199" s="46">
        <f>IF(OR($A199="",$B199="",$C199=""),"",'MPTO_working_3-way'!G198)</f>
        <v>2.5510944014537542</v>
      </c>
      <c r="K199" s="44">
        <f>IF(OR($A199="",$B199="",$C199=""),"",'OddsRatio_working_3-way'!H198)</f>
        <v>3.1878486181761145</v>
      </c>
      <c r="L199" s="45">
        <f>IF(OR($A199="",$B199="",$C199=""),"",'OddsRatio_working_3-way'!I198)</f>
        <v>3.387700174644126</v>
      </c>
      <c r="M199" s="46">
        <f>IF(OR($A199="",$B199="",$C199=""),"",'OddsRatio_working_3-way'!J198)</f>
        <v>2.5567384398560815</v>
      </c>
      <c r="N199" s="47">
        <f t="shared" si="42"/>
        <v>31.40869726874158</v>
      </c>
      <c r="O199" s="48">
        <f t="shared" si="43"/>
        <v>29.583727091047113</v>
      </c>
      <c r="P199" s="48">
        <f t="shared" si="44"/>
        <v>39.007575640211314</v>
      </c>
      <c r="Q199" t="s">
        <v>156</v>
      </c>
      <c r="R199" t="s">
        <v>60</v>
      </c>
      <c r="S199" t="s">
        <v>509</v>
      </c>
      <c r="T199" s="50">
        <v>100</v>
      </c>
      <c r="U199" s="50">
        <f t="shared" si="45"/>
        <v>67.532467532467535</v>
      </c>
      <c r="V199" s="50">
        <f t="shared" si="46"/>
        <v>69.418960244648318</v>
      </c>
      <c r="W199" s="50">
        <f t="shared" si="47"/>
        <v>59.677419354838712</v>
      </c>
      <c r="X199" s="50">
        <f t="shared" si="48"/>
        <v>70.903620400512963</v>
      </c>
      <c r="Y199" s="50">
        <f t="shared" si="49"/>
        <v>72.79011311269376</v>
      </c>
      <c r="Z199" s="50">
        <f t="shared" si="50"/>
        <v>63.048572222884147</v>
      </c>
      <c r="AA199" s="50">
        <f t="shared" si="51"/>
        <v>-3.3711528680454279</v>
      </c>
      <c r="AB199" s="50">
        <f t="shared" si="52"/>
        <v>-3.3711528680454421</v>
      </c>
      <c r="AC199" s="50">
        <f t="shared" si="53"/>
        <v>-3.371152868045435</v>
      </c>
      <c r="AF199">
        <v>2.0499999999999998</v>
      </c>
      <c r="AG199">
        <v>1.83</v>
      </c>
      <c r="AH199" s="66"/>
      <c r="AJ199" t="s">
        <v>437</v>
      </c>
    </row>
    <row r="200" spans="1:36" ht="15" x14ac:dyDescent="0.25">
      <c r="A200">
        <v>2.52</v>
      </c>
      <c r="B200">
        <v>3.22</v>
      </c>
      <c r="C200">
        <v>3.07</v>
      </c>
      <c r="D200" s="43">
        <f t="shared" si="54"/>
        <v>3.311730205937824E-2</v>
      </c>
      <c r="E200" s="44">
        <f>IF(OR($A200="",$B200="",$C200=""),"",A200*'MPTO_working_3-way'!$I199)</f>
        <v>2.603455601189633</v>
      </c>
      <c r="F200" s="45">
        <f>IF(OR($A200="",$B200="",$C200=""),"",B200*'MPTO_working_3-way'!$I199)</f>
        <v>3.3266377126311983</v>
      </c>
      <c r="G200" s="46">
        <f>IF(OR($A200="",$B200="",$C200=""),"",C200*'MPTO_working_3-way'!$I199)</f>
        <v>3.1716701173222912</v>
      </c>
      <c r="H200" s="44">
        <f>IF(OR($A200="",$B200="",$C200=""),"",'MPTO_working_3-way'!E199)</f>
        <v>2.5921086622523761</v>
      </c>
      <c r="I200" s="45">
        <f>IF(OR($A200="",$B200="",$C200=""),"",'MPTO_working_3-way'!F199)</f>
        <v>3.3386762667680716</v>
      </c>
      <c r="J200" s="46">
        <f>IF(OR($A200="",$B200="",$C200=""),"",'MPTO_working_3-way'!G199)</f>
        <v>3.1776921098750379</v>
      </c>
      <c r="K200" s="44">
        <f>IF(OR($A200="",$B200="",$C200=""),"",'OddsRatio_working_3-way'!H199)</f>
        <v>2.5972714090713742</v>
      </c>
      <c r="L200" s="45">
        <f>IF(OR($A200="",$B200="",$C200=""),"",'OddsRatio_working_3-way'!I199)</f>
        <v>3.3328569264068757</v>
      </c>
      <c r="M200" s="46">
        <f>IF(OR($A200="",$B200="",$C200=""),"",'OddsRatio_working_3-way'!J199)</f>
        <v>3.1752314584064103</v>
      </c>
      <c r="N200" s="47">
        <f t="shared" si="42"/>
        <v>38.410487950824134</v>
      </c>
      <c r="O200" s="48">
        <f t="shared" si="43"/>
        <v>30.060381874558011</v>
      </c>
      <c r="P200" s="48">
        <f t="shared" si="44"/>
        <v>31.529130174617855</v>
      </c>
      <c r="Q200" t="s">
        <v>121</v>
      </c>
      <c r="R200" t="s">
        <v>115</v>
      </c>
      <c r="S200" t="s">
        <v>509</v>
      </c>
      <c r="T200" s="50">
        <v>100</v>
      </c>
      <c r="U200" s="50">
        <f t="shared" si="45"/>
        <v>60.317460317460316</v>
      </c>
      <c r="V200" s="50">
        <f t="shared" si="46"/>
        <v>68.944099378881987</v>
      </c>
      <c r="W200" s="50">
        <f t="shared" si="47"/>
        <v>67.426710097719877</v>
      </c>
      <c r="X200" s="50">
        <f t="shared" si="48"/>
        <v>63.629190523398151</v>
      </c>
      <c r="Y200" s="50">
        <f t="shared" si="49"/>
        <v>72.255829584819821</v>
      </c>
      <c r="Z200" s="50">
        <f t="shared" si="50"/>
        <v>70.738440303657697</v>
      </c>
      <c r="AA200" s="50">
        <f t="shared" si="51"/>
        <v>-3.3117302059378346</v>
      </c>
      <c r="AB200" s="50">
        <f t="shared" si="52"/>
        <v>-3.3117302059378346</v>
      </c>
      <c r="AC200" s="50">
        <f t="shared" si="53"/>
        <v>-3.3117302059378204</v>
      </c>
      <c r="AF200">
        <v>2.0699999999999998</v>
      </c>
      <c r="AG200">
        <v>1.81</v>
      </c>
      <c r="AH200" s="66"/>
      <c r="AJ200" t="s">
        <v>437</v>
      </c>
    </row>
    <row r="201" spans="1:36" ht="15" x14ac:dyDescent="0.25">
      <c r="A201">
        <v>3.16</v>
      </c>
      <c r="B201">
        <v>2.96</v>
      </c>
      <c r="C201">
        <v>2.64</v>
      </c>
      <c r="D201" s="43">
        <f t="shared" si="54"/>
        <v>3.3081412828248169E-2</v>
      </c>
      <c r="E201" s="44">
        <f>IF(OR($A201="",$B201="",$C201=""),"",A201*'MPTO_working_3-way'!$I200)</f>
        <v>3.2645372645372643</v>
      </c>
      <c r="F201" s="45">
        <f>IF(OR($A201="",$B201="",$C201=""),"",B201*'MPTO_working_3-way'!$I200)</f>
        <v>3.0579209819716144</v>
      </c>
      <c r="G201" s="46">
        <f>IF(OR($A201="",$B201="",$C201=""),"",C201*'MPTO_working_3-way'!$I200)</f>
        <v>2.7273349298665752</v>
      </c>
      <c r="H201" s="44">
        <f>IF(OR($A201="",$B201="",$C201=""),"",'MPTO_working_3-way'!E200)</f>
        <v>3.2740880702389572</v>
      </c>
      <c r="I201" s="45">
        <f>IF(OR($A201="",$B201="",$C201=""),"",'MPTO_working_3-way'!F200)</f>
        <v>3.0598753324204431</v>
      </c>
      <c r="J201" s="46">
        <f>IF(OR($A201="",$B201="",$C201=""),"",'MPTO_working_3-way'!G200)</f>
        <v>2.7191591924564111</v>
      </c>
      <c r="K201" s="44">
        <f>IF(OR($A201="",$B201="",$C201=""),"",'OddsRatio_working_3-way'!H200)</f>
        <v>3.2693159025925689</v>
      </c>
      <c r="L201" s="45">
        <f>IF(OR($A201="",$B201="",$C201=""),"",'OddsRatio_working_3-way'!I200)</f>
        <v>3.059194059759923</v>
      </c>
      <c r="M201" s="46">
        <f>IF(OR($A201="",$B201="",$C201=""),"",'OddsRatio_working_3-way'!J200)</f>
        <v>2.7229991112276921</v>
      </c>
      <c r="N201" s="47">
        <f t="shared" si="42"/>
        <v>30.632212744606125</v>
      </c>
      <c r="O201" s="48">
        <f t="shared" si="43"/>
        <v>32.701956848971406</v>
      </c>
      <c r="P201" s="48">
        <f t="shared" si="44"/>
        <v>36.665830406422486</v>
      </c>
      <c r="Q201" t="s">
        <v>431</v>
      </c>
      <c r="R201" t="s">
        <v>160</v>
      </c>
      <c r="S201" t="s">
        <v>509</v>
      </c>
      <c r="T201" s="50">
        <v>100</v>
      </c>
      <c r="U201" s="50">
        <f t="shared" si="45"/>
        <v>68.35443037974683</v>
      </c>
      <c r="V201" s="50">
        <f t="shared" si="46"/>
        <v>66.21621621621621</v>
      </c>
      <c r="W201" s="50">
        <f t="shared" si="47"/>
        <v>62.121212121212118</v>
      </c>
      <c r="X201" s="50">
        <f t="shared" si="48"/>
        <v>71.662571662571665</v>
      </c>
      <c r="Y201" s="50">
        <f t="shared" si="49"/>
        <v>69.524357499041045</v>
      </c>
      <c r="Z201" s="50">
        <f t="shared" si="50"/>
        <v>65.429353404036945</v>
      </c>
      <c r="AA201" s="50">
        <f t="shared" si="51"/>
        <v>-3.3081412828248347</v>
      </c>
      <c r="AB201" s="50">
        <f t="shared" si="52"/>
        <v>-3.3081412828248347</v>
      </c>
      <c r="AC201" s="50">
        <f t="shared" si="53"/>
        <v>-3.3081412828248276</v>
      </c>
      <c r="AF201">
        <v>2.2000000000000002</v>
      </c>
      <c r="AG201">
        <v>1.71</v>
      </c>
      <c r="AH201" s="66"/>
      <c r="AJ201" t="s">
        <v>437</v>
      </c>
    </row>
    <row r="202" spans="1:36" ht="15" x14ac:dyDescent="0.25">
      <c r="A202">
        <v>1.41</v>
      </c>
      <c r="B202">
        <v>4.5199999999999996</v>
      </c>
      <c r="C202">
        <v>8.19</v>
      </c>
      <c r="D202" s="43">
        <f t="shared" si="54"/>
        <v>5.255891830924786E-2</v>
      </c>
      <c r="E202" s="44">
        <f>IF(OR($A202="",$B202="",$C202=""),"",A202*'MPTO_working_3-way'!$I201)</f>
        <v>1.4841080748160393</v>
      </c>
      <c r="F202" s="45">
        <f>IF(OR($A202="",$B202="",$C202=""),"",B202*'MPTO_working_3-way'!$I201)</f>
        <v>4.7575663107577997</v>
      </c>
      <c r="G202" s="46">
        <f>IF(OR($A202="",$B202="",$C202=""),"",C202*'MPTO_working_3-way'!$I201)</f>
        <v>8.6204575409527386</v>
      </c>
      <c r="H202" s="44">
        <f>IF(OR($A202="",$B202="",$C202=""),"",'MPTO_working_3-way'!E201)</f>
        <v>1.4457130024493456</v>
      </c>
      <c r="I202" s="45">
        <f>IF(OR($A202="",$B202="",$C202=""),"",'MPTO_working_3-way'!F201)</f>
        <v>4.9087151133462408</v>
      </c>
      <c r="J202" s="46">
        <f>IF(OR($A202="",$B202="",$C202=""),"",'MPTO_working_3-way'!G201)</f>
        <v>9.5620136236667257</v>
      </c>
      <c r="K202" s="44">
        <f>IF(OR($A202="",$B202="",$C202=""),"",'OddsRatio_working_3-way'!H201)</f>
        <v>1.457369688789653</v>
      </c>
      <c r="L202" s="45">
        <f>IF(OR($A202="",$B202="",$C202=""),"",'OddsRatio_working_3-way'!I201)</f>
        <v>4.9266861086331195</v>
      </c>
      <c r="M202" s="46">
        <f>IF(OR($A202="",$B202="",$C202=""),"",'OddsRatio_working_3-way'!J201)</f>
        <v>9.0207025912136718</v>
      </c>
      <c r="N202" s="47">
        <f t="shared" si="42"/>
        <v>67.380537642041588</v>
      </c>
      <c r="O202" s="48">
        <f t="shared" si="43"/>
        <v>21.019150016654564</v>
      </c>
      <c r="P202" s="48">
        <f t="shared" si="44"/>
        <v>11.600312341303862</v>
      </c>
      <c r="Q202" t="s">
        <v>237</v>
      </c>
      <c r="R202" t="s">
        <v>119</v>
      </c>
      <c r="S202" t="s">
        <v>509</v>
      </c>
      <c r="T202" s="50">
        <v>100</v>
      </c>
      <c r="U202" s="50">
        <f t="shared" si="45"/>
        <v>29.078014184397166</v>
      </c>
      <c r="V202" s="50">
        <f t="shared" si="46"/>
        <v>77.876106194690252</v>
      </c>
      <c r="W202" s="50">
        <f t="shared" si="47"/>
        <v>87.789987789987791</v>
      </c>
      <c r="X202" s="50">
        <f t="shared" si="48"/>
        <v>34.333906015321944</v>
      </c>
      <c r="Y202" s="50">
        <f t="shared" si="49"/>
        <v>83.131998025615047</v>
      </c>
      <c r="Z202" s="50">
        <f t="shared" si="50"/>
        <v>93.045879620912572</v>
      </c>
      <c r="AA202" s="50">
        <f t="shared" si="51"/>
        <v>-5.255891830924778</v>
      </c>
      <c r="AB202" s="50">
        <f t="shared" si="52"/>
        <v>-5.2558918309247957</v>
      </c>
      <c r="AC202" s="50">
        <f t="shared" si="53"/>
        <v>-5.2558918309247815</v>
      </c>
      <c r="AF202">
        <v>1.83</v>
      </c>
      <c r="AG202">
        <v>2.02</v>
      </c>
      <c r="AH202" s="66"/>
      <c r="AJ202" t="s">
        <v>437</v>
      </c>
    </row>
    <row r="203" spans="1:36" ht="15" x14ac:dyDescent="0.25">
      <c r="A203">
        <v>2.17</v>
      </c>
      <c r="B203">
        <v>3.22</v>
      </c>
      <c r="C203">
        <v>3.81</v>
      </c>
      <c r="D203" s="43">
        <f t="shared" si="54"/>
        <v>3.3855690899787572E-2</v>
      </c>
      <c r="E203" s="44">
        <f>IF(OR($A203="",$B203="",$C203=""),"",A203*'MPTO_working_3-way'!$I202)</f>
        <v>2.2434668492525391</v>
      </c>
      <c r="F203" s="45">
        <f>IF(OR($A203="",$B203="",$C203=""),"",B203*'MPTO_working_3-way'!$I202)</f>
        <v>3.3290153246973162</v>
      </c>
      <c r="G203" s="46">
        <f>IF(OR($A203="",$B203="",$C203=""),"",C203*'MPTO_working_3-way'!$I202)</f>
        <v>3.9389901823281908</v>
      </c>
      <c r="H203" s="44">
        <f>IF(OR($A203="",$B203="",$C203=""),"",'MPTO_working_3-way'!E202)</f>
        <v>2.2244750579152988</v>
      </c>
      <c r="I203" s="45">
        <f>IF(OR($A203="",$B203="",$C203=""),"",'MPTO_working_3-way'!F202)</f>
        <v>3.3414220706613067</v>
      </c>
      <c r="J203" s="46">
        <f>IF(OR($A203="",$B203="",$C203=""),"",'MPTO_working_3-way'!G202)</f>
        <v>3.9811776085352926</v>
      </c>
      <c r="K203" s="44">
        <f>IF(OR($A203="",$B203="",$C203=""),"",'OddsRatio_working_3-way'!H202)</f>
        <v>2.2324512227150954</v>
      </c>
      <c r="L203" s="45">
        <f>IF(OR($A203="",$B203="",$C203=""),"",'OddsRatio_working_3-way'!I202)</f>
        <v>3.3384971918183863</v>
      </c>
      <c r="M203" s="46">
        <f>IF(OR($A203="",$B203="",$C203=""),"",'OddsRatio_working_3-way'!J202)</f>
        <v>3.959989688743093</v>
      </c>
      <c r="N203" s="47">
        <f t="shared" si="42"/>
        <v>44.57387013911849</v>
      </c>
      <c r="O203" s="48">
        <f t="shared" si="43"/>
        <v>30.038912485058113</v>
      </c>
      <c r="P203" s="48">
        <f t="shared" si="44"/>
        <v>25.387217375823397</v>
      </c>
      <c r="Q203" t="s">
        <v>116</v>
      </c>
      <c r="R203" t="s">
        <v>378</v>
      </c>
      <c r="S203" t="s">
        <v>509</v>
      </c>
      <c r="T203" s="50">
        <v>100</v>
      </c>
      <c r="U203" s="50">
        <f t="shared" si="45"/>
        <v>53.917050691244242</v>
      </c>
      <c r="V203" s="50">
        <f t="shared" si="46"/>
        <v>68.944099378881987</v>
      </c>
      <c r="W203" s="50">
        <f t="shared" si="47"/>
        <v>73.753280839895012</v>
      </c>
      <c r="X203" s="50">
        <f t="shared" si="48"/>
        <v>57.302619781222994</v>
      </c>
      <c r="Y203" s="50">
        <f t="shared" si="49"/>
        <v>72.329668468860746</v>
      </c>
      <c r="Z203" s="50">
        <f t="shared" si="50"/>
        <v>77.138849929873771</v>
      </c>
      <c r="AA203" s="50">
        <f t="shared" si="51"/>
        <v>-3.3855690899787518</v>
      </c>
      <c r="AB203" s="50">
        <f t="shared" si="52"/>
        <v>-3.3855690899787589</v>
      </c>
      <c r="AC203" s="50">
        <f t="shared" si="53"/>
        <v>-3.3855690899787589</v>
      </c>
      <c r="AF203">
        <v>2.35</v>
      </c>
      <c r="AG203">
        <v>1.63</v>
      </c>
      <c r="AH203" s="66"/>
      <c r="AJ203" t="s">
        <v>437</v>
      </c>
    </row>
    <row r="204" spans="1:36" ht="15" x14ac:dyDescent="0.25">
      <c r="A204">
        <v>4.55</v>
      </c>
      <c r="B204">
        <v>3.8</v>
      </c>
      <c r="C204">
        <v>1.81</v>
      </c>
      <c r="D204" s="43">
        <f t="shared" si="54"/>
        <v>3.5424302362365712E-2</v>
      </c>
      <c r="E204" s="44">
        <f>IF(OR($A204="",$B204="",$C204=""),"",A204*'MPTO_working_3-way'!$I203)</f>
        <v>4.7111805757487639</v>
      </c>
      <c r="F204" s="45">
        <f>IF(OR($A204="",$B204="",$C204=""),"",B204*'MPTO_working_3-way'!$I203)</f>
        <v>3.9346123489769895</v>
      </c>
      <c r="G204" s="46">
        <f>IF(OR($A204="",$B204="",$C204=""),"",C204*'MPTO_working_3-way'!$I203)</f>
        <v>1.874117987275882</v>
      </c>
      <c r="H204" s="44">
        <f>IF(OR($A204="",$B204="",$C204=""),"",'MPTO_working_3-way'!E203)</f>
        <v>4.8083368330482337</v>
      </c>
      <c r="I204" s="45">
        <f>IF(OR($A204="",$B204="",$C204=""),"",'MPTO_working_3-way'!F203)</f>
        <v>3.9785192750202341</v>
      </c>
      <c r="J204" s="46">
        <f>IF(OR($A204="",$B204="",$C204=""),"",'MPTO_working_3-way'!G203)</f>
        <v>1.8495293668023338</v>
      </c>
      <c r="K204" s="44">
        <f>IF(OR($A204="",$B204="",$C204=""),"",'OddsRatio_working_3-way'!H203)</f>
        <v>4.7630450906499879</v>
      </c>
      <c r="L204" s="45">
        <f>IF(OR($A204="",$B204="",$C204=""),"",'OddsRatio_working_3-way'!I203)</f>
        <v>3.9680355644563279</v>
      </c>
      <c r="M204" s="46">
        <f>IF(OR($A204="",$B204="",$C204=""),"",'OddsRatio_working_3-way'!J203)</f>
        <v>1.8586102882891518</v>
      </c>
      <c r="N204" s="47">
        <f t="shared" si="42"/>
        <v>21.226102118598298</v>
      </c>
      <c r="O204" s="48">
        <f t="shared" si="43"/>
        <v>25.415464378847968</v>
      </c>
      <c r="P204" s="48">
        <f t="shared" si="44"/>
        <v>53.358433502553737</v>
      </c>
      <c r="Q204" t="s">
        <v>58</v>
      </c>
      <c r="R204" t="s">
        <v>236</v>
      </c>
      <c r="S204" t="s">
        <v>509</v>
      </c>
      <c r="T204" s="50">
        <v>100</v>
      </c>
      <c r="U204" s="50">
        <f t="shared" si="45"/>
        <v>78.021978021978015</v>
      </c>
      <c r="V204" s="50">
        <f t="shared" si="46"/>
        <v>73.68421052631578</v>
      </c>
      <c r="W204" s="50">
        <f t="shared" si="47"/>
        <v>44.751381215469614</v>
      </c>
      <c r="X204" s="50">
        <f t="shared" si="48"/>
        <v>81.564408258214598</v>
      </c>
      <c r="Y204" s="50">
        <f t="shared" si="49"/>
        <v>77.226640762552364</v>
      </c>
      <c r="Z204" s="50">
        <f t="shared" si="50"/>
        <v>48.293811451706183</v>
      </c>
      <c r="AA204" s="50">
        <f t="shared" si="51"/>
        <v>-3.5424302362365836</v>
      </c>
      <c r="AB204" s="50">
        <f t="shared" si="52"/>
        <v>-3.5424302362365836</v>
      </c>
      <c r="AC204" s="50">
        <f t="shared" si="53"/>
        <v>-3.5424302362365694</v>
      </c>
      <c r="AF204">
        <v>2.0699999999999998</v>
      </c>
      <c r="AG204">
        <v>1.82</v>
      </c>
      <c r="AH204" s="66"/>
      <c r="AJ204" t="s">
        <v>437</v>
      </c>
    </row>
    <row r="205" spans="1:36" ht="15" x14ac:dyDescent="0.25">
      <c r="A205">
        <v>5.63</v>
      </c>
      <c r="B205">
        <v>3.74</v>
      </c>
      <c r="C205">
        <v>1.69</v>
      </c>
      <c r="D205" s="43">
        <f t="shared" si="54"/>
        <v>3.6715548903810014E-2</v>
      </c>
      <c r="E205" s="44">
        <f>IF(OR($A205="",$B205="",$C205=""),"",A205*'MPTO_working_3-way'!$I204)</f>
        <v>5.8367085403284502</v>
      </c>
      <c r="F205" s="45">
        <f>IF(OR($A205="",$B205="",$C205=""),"",B205*'MPTO_working_3-way'!$I204)</f>
        <v>3.8773161529002498</v>
      </c>
      <c r="G205" s="46">
        <f>IF(OR($A205="",$B205="",$C205=""),"",C205*'MPTO_working_3-way'!$I204)</f>
        <v>1.7520492776474388</v>
      </c>
      <c r="H205" s="44">
        <f>IF(OR($A205="",$B205="",$C205=""),"",'MPTO_working_3-way'!E204)</f>
        <v>6.0466300219118621</v>
      </c>
      <c r="I205" s="45">
        <f>IF(OR($A205="",$B205="",$C205=""),"",'MPTO_working_3-way'!F204)</f>
        <v>3.9193989274670464</v>
      </c>
      <c r="J205" s="46">
        <f>IF(OR($A205="",$B205="",$C205=""),"",'MPTO_working_3-way'!G204)</f>
        <v>1.7256926610192436</v>
      </c>
      <c r="K205" s="44">
        <f>IF(OR($A205="",$B205="",$C205=""),"",'OddsRatio_working_3-way'!H204)</f>
        <v>5.9331096013448787</v>
      </c>
      <c r="L205" s="45">
        <f>IF(OR($A205="",$B205="",$C205=""),"",'OddsRatio_working_3-way'!I204)</f>
        <v>3.9193780362170569</v>
      </c>
      <c r="M205" s="46">
        <f>IF(OR($A205="",$B205="",$C205=""),"",'OddsRatio_working_3-way'!J204)</f>
        <v>1.7351718412371413</v>
      </c>
      <c r="N205" s="47">
        <f t="shared" si="42"/>
        <v>17.132943903067101</v>
      </c>
      <c r="O205" s="48">
        <f t="shared" si="43"/>
        <v>25.791035875472666</v>
      </c>
      <c r="P205" s="48">
        <f t="shared" si="44"/>
        <v>57.076020221460219</v>
      </c>
      <c r="Q205" t="s">
        <v>122</v>
      </c>
      <c r="R205" t="s">
        <v>152</v>
      </c>
      <c r="S205" t="s">
        <v>509</v>
      </c>
      <c r="T205" s="50">
        <v>100</v>
      </c>
      <c r="U205" s="50">
        <f t="shared" si="45"/>
        <v>82.238010657193612</v>
      </c>
      <c r="V205" s="50">
        <f t="shared" si="46"/>
        <v>73.262032085561486</v>
      </c>
      <c r="W205" s="50">
        <f t="shared" si="47"/>
        <v>40.828402366863905</v>
      </c>
      <c r="X205" s="50">
        <f t="shared" si="48"/>
        <v>85.909565547574601</v>
      </c>
      <c r="Y205" s="50">
        <f t="shared" si="49"/>
        <v>76.93358697594249</v>
      </c>
      <c r="Z205" s="50">
        <f t="shared" si="50"/>
        <v>44.499957257244894</v>
      </c>
      <c r="AA205" s="50">
        <f t="shared" si="51"/>
        <v>-3.6715548903809889</v>
      </c>
      <c r="AB205" s="50">
        <f t="shared" si="52"/>
        <v>-3.6715548903810031</v>
      </c>
      <c r="AC205" s="50">
        <f t="shared" si="53"/>
        <v>-3.6715548903809889</v>
      </c>
      <c r="AF205">
        <v>1.89</v>
      </c>
      <c r="AG205">
        <v>1.98</v>
      </c>
      <c r="AH205" s="66"/>
      <c r="AJ205" t="s">
        <v>437</v>
      </c>
    </row>
    <row r="206" spans="1:36" ht="15" x14ac:dyDescent="0.25">
      <c r="A206">
        <v>1.97</v>
      </c>
      <c r="B206">
        <v>3.68</v>
      </c>
      <c r="C206">
        <v>3.9</v>
      </c>
      <c r="D206" s="43">
        <f t="shared" si="54"/>
        <v>3.5763600043008603E-2</v>
      </c>
      <c r="E206" s="44">
        <f>IF(OR($A206="",$B206="",$C206=""),"",A206*'MPTO_working_3-way'!$I205)</f>
        <v>2.0404542920847271</v>
      </c>
      <c r="F206" s="45">
        <f>IF(OR($A206="",$B206="",$C206=""),"",B206*'MPTO_working_3-way'!$I205)</f>
        <v>3.811610048158272</v>
      </c>
      <c r="G206" s="46">
        <f>IF(OR($A206="",$B206="",$C206=""),"",C206*'MPTO_working_3-way'!$I205)</f>
        <v>4.039478040167733</v>
      </c>
      <c r="H206" s="44">
        <f>IF(OR($A206="",$B206="",$C206=""),"",'MPTO_working_3-way'!E205)</f>
        <v>2.0173776377790951</v>
      </c>
      <c r="I206" s="45">
        <f>IF(OR($A206="",$B206="",$C206=""),"",'MPTO_working_3-way'!F205)</f>
        <v>3.8488490705078182</v>
      </c>
      <c r="J206" s="46">
        <f>IF(OR($A206="",$B206="",$C206=""),"",'MPTO_working_3-way'!G205)</f>
        <v>4.0901626221691574</v>
      </c>
      <c r="K206" s="44">
        <f>IF(OR($A206="",$B206="",$C206=""),"",'OddsRatio_working_3-way'!H205)</f>
        <v>2.0263503904861571</v>
      </c>
      <c r="L206" s="45">
        <f>IF(OR($A206="",$B206="",$C206=""),"",'OddsRatio_working_3-way'!I205)</f>
        <v>3.8356897386627855</v>
      </c>
      <c r="M206" s="46">
        <f>IF(OR($A206="",$B206="",$C206=""),"",'OddsRatio_working_3-way'!J205)</f>
        <v>4.0684702395977901</v>
      </c>
      <c r="N206" s="47">
        <f t="shared" si="42"/>
        <v>49.008693989332272</v>
      </c>
      <c r="O206" s="48">
        <f t="shared" si="43"/>
        <v>26.235632380158851</v>
      </c>
      <c r="P206" s="48">
        <f t="shared" si="44"/>
        <v>24.75567363050887</v>
      </c>
      <c r="Q206" t="s">
        <v>157</v>
      </c>
      <c r="R206" t="s">
        <v>161</v>
      </c>
      <c r="S206" t="s">
        <v>509</v>
      </c>
      <c r="T206" s="50">
        <v>100</v>
      </c>
      <c r="U206" s="50">
        <f t="shared" si="45"/>
        <v>49.238578680203041</v>
      </c>
      <c r="V206" s="50">
        <f t="shared" si="46"/>
        <v>72.826086956521735</v>
      </c>
      <c r="W206" s="50">
        <f t="shared" si="47"/>
        <v>74.358974358974365</v>
      </c>
      <c r="X206" s="50">
        <f t="shared" si="48"/>
        <v>52.814938684503907</v>
      </c>
      <c r="Y206" s="50">
        <f t="shared" si="49"/>
        <v>76.402446960822587</v>
      </c>
      <c r="Z206" s="50">
        <f t="shared" si="50"/>
        <v>77.935334363275217</v>
      </c>
      <c r="AA206" s="50">
        <f t="shared" si="51"/>
        <v>-3.5763600043008665</v>
      </c>
      <c r="AB206" s="50">
        <f t="shared" si="52"/>
        <v>-3.5763600043008523</v>
      </c>
      <c r="AC206" s="50">
        <f t="shared" si="53"/>
        <v>-3.5763600043008523</v>
      </c>
      <c r="AF206">
        <v>2.04</v>
      </c>
      <c r="AG206">
        <v>1.83</v>
      </c>
      <c r="AH206" s="66"/>
      <c r="AJ206" t="s">
        <v>437</v>
      </c>
    </row>
    <row r="207" spans="1:36" ht="15" x14ac:dyDescent="0.25">
      <c r="A207">
        <v>1.58</v>
      </c>
      <c r="B207">
        <v>4.38</v>
      </c>
      <c r="C207">
        <v>5.62</v>
      </c>
      <c r="D207" s="43">
        <f t="shared" si="54"/>
        <v>3.9157837748666546E-2</v>
      </c>
      <c r="E207" s="44">
        <f>IF(OR($A207="",$B207="",$C207=""),"",A207*'MPTO_working_3-way'!$I206)</f>
        <v>1.6418693836428933</v>
      </c>
      <c r="F207" s="45">
        <f>IF(OR($A207="",$B207="",$C207=""),"",B207*'MPTO_working_3-way'!$I206)</f>
        <v>4.5515113293391591</v>
      </c>
      <c r="G207" s="46">
        <f>IF(OR($A207="",$B207="",$C207=""),"",C207*'MPTO_working_3-way'!$I206)</f>
        <v>5.8400670481475059</v>
      </c>
      <c r="H207" s="44">
        <f>IF(OR($A207="",$B207="",$C207=""),"",'MPTO_working_3-way'!E206)</f>
        <v>1.6132706876990286</v>
      </c>
      <c r="I207" s="45">
        <f>IF(OR($A207="",$B207="",$C207=""),"",'MPTO_working_3-way'!F206)</f>
        <v>4.6455904654304323</v>
      </c>
      <c r="J207" s="46">
        <f>IF(OR($A207="",$B207="",$C207=""),"",'MPTO_working_3-way'!G206)</f>
        <v>6.0648944747983284</v>
      </c>
      <c r="K207" s="44">
        <f>IF(OR($A207="",$B207="",$C207=""),"",'OddsRatio_working_3-way'!H206)</f>
        <v>1.6227861301677586</v>
      </c>
      <c r="L207" s="45">
        <f>IF(OR($A207="",$B207="",$C207=""),"",'OddsRatio_working_3-way'!I206)</f>
        <v>4.6293398620121096</v>
      </c>
      <c r="M207" s="46">
        <f>IF(OR($A207="",$B207="",$C207=""),"",'OddsRatio_working_3-way'!J206)</f>
        <v>5.9608136575431789</v>
      </c>
      <c r="N207" s="47">
        <f t="shared" si="42"/>
        <v>60.906184740545719</v>
      </c>
      <c r="O207" s="48">
        <f t="shared" si="43"/>
        <v>21.970724175813299</v>
      </c>
      <c r="P207" s="48">
        <f t="shared" si="44"/>
        <v>17.123091083640972</v>
      </c>
      <c r="Q207" t="s">
        <v>158</v>
      </c>
      <c r="R207" t="s">
        <v>123</v>
      </c>
      <c r="S207" t="s">
        <v>509</v>
      </c>
      <c r="T207" s="50">
        <v>100</v>
      </c>
      <c r="U207" s="50">
        <f t="shared" si="45"/>
        <v>36.708860759493668</v>
      </c>
      <c r="V207" s="50">
        <f t="shared" si="46"/>
        <v>77.168949771689498</v>
      </c>
      <c r="W207" s="50">
        <f t="shared" si="47"/>
        <v>82.206405693950188</v>
      </c>
      <c r="X207" s="50">
        <f t="shared" si="48"/>
        <v>40.624644534360328</v>
      </c>
      <c r="Y207" s="50">
        <f t="shared" si="49"/>
        <v>81.084733546556137</v>
      </c>
      <c r="Z207" s="50">
        <f t="shared" si="50"/>
        <v>86.122189468816828</v>
      </c>
      <c r="AA207" s="50">
        <f t="shared" si="51"/>
        <v>-3.9157837748666608</v>
      </c>
      <c r="AB207" s="50">
        <f t="shared" si="52"/>
        <v>-3.9157837748666395</v>
      </c>
      <c r="AC207" s="50">
        <f t="shared" si="53"/>
        <v>-3.9157837748666395</v>
      </c>
      <c r="AF207">
        <v>1.83</v>
      </c>
      <c r="AG207">
        <v>2.0499999999999998</v>
      </c>
      <c r="AH207" s="66"/>
      <c r="AJ207" t="s">
        <v>437</v>
      </c>
    </row>
    <row r="208" spans="1:36" ht="15" x14ac:dyDescent="0.25">
      <c r="A208">
        <v>3.12</v>
      </c>
      <c r="B208">
        <v>3.39</v>
      </c>
      <c r="C208">
        <v>2.39</v>
      </c>
      <c r="D208" s="43">
        <f t="shared" si="54"/>
        <v>3.3908113091287717E-2</v>
      </c>
      <c r="E208" s="44">
        <f>IF(OR($A208="",$B208="",$C208=""),"",A208*'MPTO_working_3-way'!$I207)</f>
        <v>3.225793312844818</v>
      </c>
      <c r="F208" s="45">
        <f>IF(OR($A208="",$B208="",$C208=""),"",B208*'MPTO_working_3-way'!$I207)</f>
        <v>3.5049485033794654</v>
      </c>
      <c r="G208" s="46">
        <f>IF(OR($A208="",$B208="",$C208=""),"",C208*'MPTO_working_3-way'!$I207)</f>
        <v>2.4710403902881777</v>
      </c>
      <c r="H208" s="44">
        <f>IF(OR($A208="",$B208="",$C208=""),"",'MPTO_working_3-way'!E207)</f>
        <v>3.2340468431438372</v>
      </c>
      <c r="I208" s="45">
        <f>IF(OR($A208="",$B208="",$C208=""),"",'MPTO_working_3-way'!F207)</f>
        <v>3.5250670609910575</v>
      </c>
      <c r="J208" s="46">
        <f>IF(OR($A208="",$B208="",$C208=""),"",'MPTO_working_3-way'!G207)</f>
        <v>2.4563546464104262</v>
      </c>
      <c r="K208" s="44">
        <f>IF(OR($A208="",$B208="",$C208=""),"",'OddsRatio_working_3-way'!H207)</f>
        <v>3.2311054933907908</v>
      </c>
      <c r="L208" s="45">
        <f>IF(OR($A208="",$B208="",$C208=""),"",'OddsRatio_working_3-way'!I207)</f>
        <v>3.5152557213226361</v>
      </c>
      <c r="M208" s="46">
        <f>IF(OR($A208="",$B208="",$C208=""),"",'OddsRatio_working_3-way'!J207)</f>
        <v>2.4628474697232066</v>
      </c>
      <c r="N208" s="47">
        <f t="shared" si="42"/>
        <v>31.000126264075572</v>
      </c>
      <c r="O208" s="48">
        <f t="shared" si="43"/>
        <v>28.531089658972213</v>
      </c>
      <c r="P208" s="48">
        <f t="shared" si="44"/>
        <v>40.468784076952218</v>
      </c>
      <c r="Q208" t="s">
        <v>163</v>
      </c>
      <c r="R208" t="s">
        <v>151</v>
      </c>
      <c r="S208" t="s">
        <v>509</v>
      </c>
      <c r="T208" s="50">
        <v>100</v>
      </c>
      <c r="U208" s="50">
        <f t="shared" si="45"/>
        <v>67.948717948717942</v>
      </c>
      <c r="V208" s="50">
        <f t="shared" si="46"/>
        <v>70.501474926253692</v>
      </c>
      <c r="W208" s="50">
        <f t="shared" si="47"/>
        <v>58.15899581589958</v>
      </c>
      <c r="X208" s="50">
        <f t="shared" si="48"/>
        <v>71.339529257846721</v>
      </c>
      <c r="Y208" s="50">
        <f t="shared" si="49"/>
        <v>73.892286235382471</v>
      </c>
      <c r="Z208" s="50">
        <f t="shared" si="50"/>
        <v>61.549807125028352</v>
      </c>
      <c r="AA208" s="50">
        <f t="shared" si="51"/>
        <v>-3.3908113091287788</v>
      </c>
      <c r="AB208" s="50">
        <f t="shared" si="52"/>
        <v>-3.3908113091287788</v>
      </c>
      <c r="AC208" s="50">
        <f t="shared" si="53"/>
        <v>-3.3908113091287717</v>
      </c>
      <c r="AF208">
        <v>2.08</v>
      </c>
      <c r="AG208">
        <v>1.81</v>
      </c>
      <c r="AH208" s="66"/>
      <c r="AJ208" t="s">
        <v>437</v>
      </c>
    </row>
    <row r="209" spans="1:36" ht="15" x14ac:dyDescent="0.25">
      <c r="A209"/>
      <c r="B209"/>
      <c r="C209"/>
      <c r="D209" s="43"/>
      <c r="E209" s="44"/>
      <c r="F209" s="45"/>
      <c r="G209" s="46"/>
      <c r="H209" s="44"/>
      <c r="I209" s="45"/>
      <c r="J209" s="46"/>
      <c r="K209" s="44"/>
      <c r="L209" s="45"/>
      <c r="M209" s="46"/>
      <c r="N209" s="47"/>
      <c r="O209" s="48"/>
      <c r="P209" s="48"/>
      <c r="Q209"/>
      <c r="R209"/>
      <c r="S209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F209"/>
      <c r="AG209"/>
      <c r="AH209" s="66"/>
      <c r="AJ209"/>
    </row>
    <row r="210" spans="1:36" ht="15" x14ac:dyDescent="0.25">
      <c r="A210"/>
      <c r="B210"/>
      <c r="C210"/>
      <c r="D210" s="43"/>
      <c r="E210" s="44"/>
      <c r="F210" s="45"/>
      <c r="G210" s="46"/>
      <c r="H210" s="44"/>
      <c r="I210" s="45"/>
      <c r="J210" s="46"/>
      <c r="K210" s="44"/>
      <c r="L210" s="45"/>
      <c r="M210" s="46"/>
      <c r="N210" s="47"/>
      <c r="O210" s="48"/>
      <c r="P210" s="48"/>
      <c r="Q210"/>
      <c r="R210"/>
      <c r="S21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F210"/>
      <c r="AG210"/>
      <c r="AH210" s="66"/>
      <c r="AJ210"/>
    </row>
    <row r="211" spans="1:36" ht="15" x14ac:dyDescent="0.25">
      <c r="A211"/>
      <c r="B211"/>
      <c r="C211"/>
      <c r="D211" s="43"/>
      <c r="E211" s="44"/>
      <c r="F211" s="45"/>
      <c r="G211" s="46"/>
      <c r="H211" s="44"/>
      <c r="I211" s="45"/>
      <c r="J211" s="46"/>
      <c r="K211" s="44"/>
      <c r="L211" s="45"/>
      <c r="M211" s="46"/>
      <c r="N211" s="47"/>
      <c r="O211" s="48"/>
      <c r="P211" s="48"/>
      <c r="Q211"/>
      <c r="R211"/>
      <c r="S211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F211"/>
      <c r="AG211"/>
      <c r="AH211" s="66"/>
      <c r="AJ211"/>
    </row>
    <row r="212" spans="1:36" ht="15" x14ac:dyDescent="0.25">
      <c r="A212"/>
      <c r="B212"/>
      <c r="C212"/>
      <c r="D212" s="43"/>
      <c r="E212" s="44"/>
      <c r="F212" s="45"/>
      <c r="G212" s="46"/>
      <c r="H212" s="44"/>
      <c r="I212" s="45"/>
      <c r="J212" s="46"/>
      <c r="K212" s="44"/>
      <c r="L212" s="45"/>
      <c r="M212" s="46"/>
      <c r="N212" s="47"/>
      <c r="O212" s="48"/>
      <c r="P212" s="48"/>
      <c r="Q212"/>
      <c r="R212"/>
      <c r="S212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F212"/>
      <c r="AG212"/>
      <c r="AH212" s="66"/>
      <c r="AJ212"/>
    </row>
    <row r="213" spans="1:36" ht="15" x14ac:dyDescent="0.25">
      <c r="A213"/>
      <c r="B213"/>
      <c r="C213"/>
      <c r="D213" s="43"/>
      <c r="E213" s="44"/>
      <c r="F213" s="45"/>
      <c r="G213" s="46"/>
      <c r="H213" s="44"/>
      <c r="I213" s="45"/>
      <c r="J213" s="46"/>
      <c r="K213" s="44"/>
      <c r="L213" s="45"/>
      <c r="M213" s="46"/>
      <c r="N213" s="47"/>
      <c r="O213" s="48"/>
      <c r="P213" s="48"/>
      <c r="Q213"/>
      <c r="R213"/>
      <c r="S213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F213"/>
      <c r="AG213"/>
      <c r="AH213" s="66"/>
      <c r="AJ213"/>
    </row>
    <row r="214" spans="1:36" ht="15" x14ac:dyDescent="0.25">
      <c r="A214"/>
      <c r="B214"/>
      <c r="C214"/>
      <c r="D214" s="43"/>
      <c r="E214" s="44"/>
      <c r="F214" s="45"/>
      <c r="G214" s="46"/>
      <c r="H214" s="44"/>
      <c r="I214" s="45"/>
      <c r="J214" s="46"/>
      <c r="K214" s="44"/>
      <c r="L214" s="45"/>
      <c r="M214" s="46"/>
      <c r="N214" s="47"/>
      <c r="O214" s="48"/>
      <c r="P214" s="48"/>
      <c r="Q214"/>
      <c r="R214"/>
      <c r="S214"/>
      <c r="T214" s="50"/>
      <c r="U214" s="50"/>
      <c r="V214" s="50"/>
      <c r="W214" s="50"/>
      <c r="X214" s="50"/>
      <c r="Y214" s="50"/>
      <c r="Z214" s="50"/>
      <c r="AA214" s="50"/>
      <c r="AB214" s="50"/>
      <c r="AC214" s="50"/>
      <c r="AF214"/>
      <c r="AG214"/>
      <c r="AH214" s="66"/>
      <c r="AJ214"/>
    </row>
    <row r="215" spans="1:36" ht="15" x14ac:dyDescent="0.25">
      <c r="A215"/>
      <c r="B215"/>
      <c r="C215"/>
      <c r="D215" s="43"/>
      <c r="E215" s="44"/>
      <c r="F215" s="45"/>
      <c r="G215" s="46"/>
      <c r="H215" s="44"/>
      <c r="I215" s="45"/>
      <c r="J215" s="46"/>
      <c r="K215" s="44"/>
      <c r="L215" s="45"/>
      <c r="M215" s="46"/>
      <c r="N215" s="47"/>
      <c r="O215" s="48"/>
      <c r="P215" s="48"/>
      <c r="Q215"/>
      <c r="R215"/>
      <c r="S215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F215"/>
      <c r="AG215"/>
      <c r="AH215" s="66"/>
      <c r="AJ215"/>
    </row>
    <row r="216" spans="1:36" ht="15" x14ac:dyDescent="0.25">
      <c r="A216"/>
      <c r="B216"/>
      <c r="C216"/>
      <c r="D216" s="43"/>
      <c r="E216" s="44"/>
      <c r="F216" s="45"/>
      <c r="G216" s="46"/>
      <c r="H216" s="44"/>
      <c r="I216" s="45"/>
      <c r="J216" s="46"/>
      <c r="K216" s="44"/>
      <c r="L216" s="45"/>
      <c r="M216" s="46"/>
      <c r="N216" s="47"/>
      <c r="O216" s="48"/>
      <c r="P216" s="48"/>
      <c r="Q216"/>
      <c r="R216"/>
      <c r="S216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F216"/>
      <c r="AG216"/>
      <c r="AH216" s="66"/>
      <c r="AJ216"/>
    </row>
    <row r="217" spans="1:36" ht="15" x14ac:dyDescent="0.25">
      <c r="A217"/>
      <c r="B217"/>
      <c r="C217"/>
      <c r="D217" s="43"/>
      <c r="E217" s="44"/>
      <c r="F217" s="45"/>
      <c r="G217" s="46"/>
      <c r="H217" s="44"/>
      <c r="I217" s="45"/>
      <c r="J217" s="46"/>
      <c r="K217" s="44"/>
      <c r="L217" s="45"/>
      <c r="M217" s="46"/>
      <c r="N217" s="47"/>
      <c r="O217" s="48"/>
      <c r="P217" s="48"/>
      <c r="Q217"/>
      <c r="R217"/>
      <c r="S217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F217"/>
      <c r="AG217"/>
      <c r="AH217" s="66"/>
      <c r="AJ217"/>
    </row>
    <row r="218" spans="1:36" ht="15" x14ac:dyDescent="0.25">
      <c r="A218"/>
      <c r="B218"/>
      <c r="C218"/>
      <c r="D218" s="43"/>
      <c r="E218" s="44"/>
      <c r="F218" s="45"/>
      <c r="G218" s="46"/>
      <c r="H218" s="44"/>
      <c r="I218" s="45"/>
      <c r="J218" s="46"/>
      <c r="K218" s="44"/>
      <c r="L218" s="45"/>
      <c r="M218" s="46"/>
      <c r="N218" s="47"/>
      <c r="O218" s="48"/>
      <c r="P218" s="48"/>
      <c r="Q218"/>
      <c r="R218"/>
      <c r="S218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F218"/>
      <c r="AG218"/>
      <c r="AH218" s="66"/>
      <c r="AJ218"/>
    </row>
    <row r="219" spans="1:36" ht="15" x14ac:dyDescent="0.25">
      <c r="A219"/>
      <c r="B219"/>
      <c r="C219"/>
      <c r="D219" s="43"/>
      <c r="E219" s="44"/>
      <c r="F219" s="45"/>
      <c r="G219" s="46"/>
      <c r="H219" s="44"/>
      <c r="I219" s="45"/>
      <c r="J219" s="46"/>
      <c r="K219" s="44"/>
      <c r="L219" s="45"/>
      <c r="M219" s="46"/>
      <c r="N219" s="47"/>
      <c r="O219" s="48"/>
      <c r="P219" s="48"/>
      <c r="Q219"/>
      <c r="R219"/>
      <c r="S219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F219"/>
      <c r="AG219"/>
      <c r="AH219" s="66"/>
      <c r="AJ219"/>
    </row>
    <row r="220" spans="1:36" ht="15" x14ac:dyDescent="0.25">
      <c r="A220"/>
      <c r="B220"/>
      <c r="C220"/>
      <c r="D220" s="43"/>
      <c r="E220" s="44"/>
      <c r="F220" s="45"/>
      <c r="G220" s="46"/>
      <c r="H220" s="44"/>
      <c r="I220" s="45"/>
      <c r="J220" s="46"/>
      <c r="K220" s="44"/>
      <c r="L220" s="45"/>
      <c r="M220" s="46"/>
      <c r="N220" s="47"/>
      <c r="O220" s="48"/>
      <c r="P220" s="48"/>
      <c r="Q220"/>
      <c r="R220"/>
      <c r="S22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F220"/>
      <c r="AG220"/>
      <c r="AH220" s="66"/>
      <c r="AJ220"/>
    </row>
    <row r="221" spans="1:36" ht="15" x14ac:dyDescent="0.25">
      <c r="A221"/>
      <c r="B221"/>
      <c r="C221"/>
      <c r="D221" s="43"/>
      <c r="E221" s="44"/>
      <c r="F221" s="45"/>
      <c r="G221" s="46"/>
      <c r="H221" s="44"/>
      <c r="I221" s="45"/>
      <c r="J221" s="46"/>
      <c r="K221" s="44"/>
      <c r="L221" s="45"/>
      <c r="M221" s="46"/>
      <c r="N221" s="47"/>
      <c r="O221" s="48"/>
      <c r="P221" s="48"/>
      <c r="Q221"/>
      <c r="R221"/>
      <c r="S221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F221"/>
      <c r="AG221"/>
      <c r="AH221" s="66"/>
      <c r="AJ221"/>
    </row>
    <row r="222" spans="1:36" ht="15" x14ac:dyDescent="0.25">
      <c r="A222"/>
      <c r="B222"/>
      <c r="C222"/>
      <c r="D222" s="43"/>
      <c r="E222" s="44"/>
      <c r="F222" s="45"/>
      <c r="G222" s="46"/>
      <c r="H222" s="44"/>
      <c r="I222" s="45"/>
      <c r="J222" s="46"/>
      <c r="K222" s="44"/>
      <c r="L222" s="45"/>
      <c r="M222" s="46"/>
      <c r="N222" s="47"/>
      <c r="O222" s="48"/>
      <c r="P222" s="48"/>
      <c r="Q222"/>
      <c r="R222"/>
      <c r="S222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F222"/>
      <c r="AG222"/>
      <c r="AH222" s="66"/>
      <c r="AJ222"/>
    </row>
    <row r="223" spans="1:36" ht="15" x14ac:dyDescent="0.25">
      <c r="A223"/>
      <c r="B223"/>
      <c r="C223"/>
      <c r="D223" s="43"/>
      <c r="E223" s="44"/>
      <c r="F223" s="45"/>
      <c r="G223" s="46"/>
      <c r="H223" s="44"/>
      <c r="I223" s="45"/>
      <c r="J223" s="46"/>
      <c r="K223" s="44"/>
      <c r="L223" s="45"/>
      <c r="M223" s="46"/>
      <c r="N223" s="47"/>
      <c r="O223" s="48"/>
      <c r="P223" s="48"/>
      <c r="Q223"/>
      <c r="R223"/>
      <c r="S223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F223"/>
      <c r="AG223"/>
      <c r="AH223" s="66"/>
      <c r="AJ223"/>
    </row>
    <row r="224" spans="1:36" ht="15" x14ac:dyDescent="0.25">
      <c r="A224"/>
      <c r="B224"/>
      <c r="C224"/>
      <c r="D224" s="43"/>
      <c r="E224" s="44"/>
      <c r="F224" s="45"/>
      <c r="G224" s="46"/>
      <c r="H224" s="44"/>
      <c r="I224" s="45"/>
      <c r="J224" s="46"/>
      <c r="K224" s="44"/>
      <c r="L224" s="45"/>
      <c r="M224" s="46"/>
      <c r="N224" s="47"/>
      <c r="O224" s="48"/>
      <c r="P224" s="48"/>
      <c r="Q224"/>
      <c r="R224"/>
      <c r="S224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F224"/>
      <c r="AG224"/>
      <c r="AH224" s="66"/>
      <c r="AJ224"/>
    </row>
    <row r="225" spans="1:36" ht="15" x14ac:dyDescent="0.25">
      <c r="A225"/>
      <c r="B225"/>
      <c r="C225"/>
      <c r="D225" s="43"/>
      <c r="E225" s="44"/>
      <c r="F225" s="45"/>
      <c r="G225" s="46"/>
      <c r="H225" s="44"/>
      <c r="I225" s="45"/>
      <c r="J225" s="46"/>
      <c r="K225" s="44"/>
      <c r="L225" s="45"/>
      <c r="M225" s="46"/>
      <c r="N225" s="47"/>
      <c r="O225" s="48"/>
      <c r="P225" s="48"/>
      <c r="Q225"/>
      <c r="R225"/>
      <c r="S225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F225"/>
      <c r="AG225"/>
      <c r="AH225" s="66"/>
      <c r="AJ225"/>
    </row>
    <row r="226" spans="1:36" ht="15" x14ac:dyDescent="0.25">
      <c r="A226"/>
      <c r="B226"/>
      <c r="C226"/>
      <c r="D226" s="43"/>
      <c r="E226" s="44"/>
      <c r="F226" s="45"/>
      <c r="G226" s="46"/>
      <c r="H226" s="44"/>
      <c r="I226" s="45"/>
      <c r="J226" s="46"/>
      <c r="K226" s="44"/>
      <c r="L226" s="45"/>
      <c r="M226" s="46"/>
      <c r="N226" s="47"/>
      <c r="O226" s="48"/>
      <c r="P226" s="48"/>
      <c r="Q226"/>
      <c r="R226"/>
      <c r="S226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F226"/>
      <c r="AG226"/>
      <c r="AH226" s="66"/>
      <c r="AJ226"/>
    </row>
    <row r="227" spans="1:36" ht="15" x14ac:dyDescent="0.25">
      <c r="A227"/>
      <c r="B227"/>
      <c r="C227"/>
      <c r="D227" s="43"/>
      <c r="E227" s="44"/>
      <c r="F227" s="45"/>
      <c r="G227" s="46"/>
      <c r="H227" s="44"/>
      <c r="I227" s="45"/>
      <c r="J227" s="46"/>
      <c r="K227" s="44"/>
      <c r="L227" s="45"/>
      <c r="M227" s="46"/>
      <c r="N227" s="47"/>
      <c r="O227" s="48"/>
      <c r="P227" s="48"/>
      <c r="Q227"/>
      <c r="R227"/>
      <c r="S227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F227"/>
      <c r="AG227"/>
      <c r="AH227" s="66"/>
      <c r="AJ227"/>
    </row>
    <row r="228" spans="1:36" ht="15" x14ac:dyDescent="0.25">
      <c r="A228"/>
      <c r="B228"/>
      <c r="C228"/>
      <c r="D228" s="43"/>
      <c r="E228" s="44"/>
      <c r="F228" s="45"/>
      <c r="G228" s="46"/>
      <c r="H228" s="44"/>
      <c r="I228" s="45"/>
      <c r="J228" s="46"/>
      <c r="K228" s="44"/>
      <c r="L228" s="45"/>
      <c r="M228" s="46"/>
      <c r="N228" s="47"/>
      <c r="O228" s="48"/>
      <c r="P228" s="48"/>
      <c r="Q228"/>
      <c r="R228"/>
      <c r="S228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F228"/>
      <c r="AG228"/>
      <c r="AH228" s="66"/>
      <c r="AJ228"/>
    </row>
    <row r="229" spans="1:36" ht="15" x14ac:dyDescent="0.25">
      <c r="A229"/>
      <c r="B229"/>
      <c r="C229"/>
      <c r="D229" s="43"/>
      <c r="E229" s="44"/>
      <c r="F229" s="45"/>
      <c r="G229" s="46"/>
      <c r="H229" s="44"/>
      <c r="I229" s="45"/>
      <c r="J229" s="46"/>
      <c r="K229" s="44"/>
      <c r="L229" s="45"/>
      <c r="M229" s="46"/>
      <c r="N229" s="47"/>
      <c r="O229" s="48"/>
      <c r="P229" s="48"/>
      <c r="Q229"/>
      <c r="R229"/>
      <c r="S229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F229"/>
      <c r="AG229"/>
      <c r="AH229" s="66"/>
      <c r="AJ229"/>
    </row>
    <row r="230" spans="1:36" ht="15" x14ac:dyDescent="0.25">
      <c r="A230"/>
      <c r="B230"/>
      <c r="C230"/>
      <c r="D230" s="43"/>
      <c r="E230" s="44"/>
      <c r="F230" s="45"/>
      <c r="G230" s="46"/>
      <c r="H230" s="44"/>
      <c r="I230" s="45"/>
      <c r="J230" s="46"/>
      <c r="K230" s="44"/>
      <c r="L230" s="45"/>
      <c r="M230" s="46"/>
      <c r="N230" s="47"/>
      <c r="O230" s="48"/>
      <c r="P230" s="48"/>
      <c r="Q230"/>
      <c r="R230"/>
      <c r="S23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F230"/>
      <c r="AG230"/>
      <c r="AH230" s="66"/>
      <c r="AJ230"/>
    </row>
    <row r="231" spans="1:36" ht="15" x14ac:dyDescent="0.25">
      <c r="A231"/>
      <c r="B231"/>
      <c r="C231"/>
      <c r="D231" s="43"/>
      <c r="E231" s="44"/>
      <c r="F231" s="45"/>
      <c r="G231" s="46"/>
      <c r="H231" s="44"/>
      <c r="I231" s="45"/>
      <c r="J231" s="46"/>
      <c r="K231" s="44"/>
      <c r="L231" s="45"/>
      <c r="M231" s="46"/>
      <c r="N231" s="47"/>
      <c r="O231" s="48"/>
      <c r="P231" s="48"/>
      <c r="Q231"/>
      <c r="R231"/>
      <c r="S231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F231"/>
      <c r="AG231"/>
      <c r="AH231" s="66"/>
      <c r="AJ231"/>
    </row>
    <row r="232" spans="1:36" ht="15" x14ac:dyDescent="0.25">
      <c r="A232"/>
      <c r="B232"/>
      <c r="C232"/>
      <c r="D232" s="43"/>
      <c r="E232" s="44"/>
      <c r="F232" s="45"/>
      <c r="G232" s="46"/>
      <c r="H232" s="44"/>
      <c r="I232" s="45"/>
      <c r="J232" s="46"/>
      <c r="K232" s="44"/>
      <c r="L232" s="45"/>
      <c r="M232" s="46"/>
      <c r="N232" s="47"/>
      <c r="O232" s="48"/>
      <c r="P232" s="48"/>
      <c r="Q232"/>
      <c r="R232"/>
      <c r="S232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F232"/>
      <c r="AG232"/>
      <c r="AH232" s="66"/>
      <c r="AJ232"/>
    </row>
    <row r="233" spans="1:36" ht="15" x14ac:dyDescent="0.25">
      <c r="A233"/>
      <c r="B233"/>
      <c r="C233"/>
      <c r="D233" s="43"/>
      <c r="E233" s="44"/>
      <c r="F233" s="45"/>
      <c r="G233" s="46"/>
      <c r="H233" s="44"/>
      <c r="I233" s="45"/>
      <c r="J233" s="46"/>
      <c r="K233" s="44"/>
      <c r="L233" s="45"/>
      <c r="M233" s="46"/>
      <c r="N233" s="47"/>
      <c r="O233" s="48"/>
      <c r="P233" s="48"/>
      <c r="Q233"/>
      <c r="R233"/>
      <c r="S233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F233"/>
      <c r="AG233"/>
      <c r="AH233" s="66"/>
      <c r="AJ233"/>
    </row>
    <row r="234" spans="1:36" ht="15" x14ac:dyDescent="0.25">
      <c r="A234"/>
      <c r="B234"/>
      <c r="C234"/>
      <c r="D234" s="43"/>
      <c r="E234" s="44"/>
      <c r="F234" s="45"/>
      <c r="G234" s="46"/>
      <c r="H234" s="44"/>
      <c r="I234" s="45"/>
      <c r="J234" s="46"/>
      <c r="K234" s="44"/>
      <c r="L234" s="45"/>
      <c r="M234" s="46"/>
      <c r="N234" s="47"/>
      <c r="O234" s="48"/>
      <c r="P234" s="48"/>
      <c r="Q234"/>
      <c r="R234"/>
      <c r="S234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F234"/>
      <c r="AG234"/>
      <c r="AH234" s="66"/>
      <c r="AJ234"/>
    </row>
    <row r="235" spans="1:36" ht="15" x14ac:dyDescent="0.25">
      <c r="A235"/>
      <c r="B235"/>
      <c r="C235"/>
      <c r="D235" s="43"/>
      <c r="E235" s="44"/>
      <c r="F235" s="45"/>
      <c r="G235" s="46"/>
      <c r="H235" s="44"/>
      <c r="I235" s="45"/>
      <c r="J235" s="46"/>
      <c r="K235" s="44"/>
      <c r="L235" s="45"/>
      <c r="M235" s="46"/>
      <c r="N235" s="47"/>
      <c r="O235" s="48"/>
      <c r="P235" s="48"/>
      <c r="Q235"/>
      <c r="R235"/>
      <c r="S235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F235"/>
      <c r="AG235"/>
      <c r="AH235" s="66"/>
      <c r="AJ235"/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2021-06-02T17:52:26Z</dcterms:modified>
</cp:coreProperties>
</file>