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1" i="8" l="1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S33" i="8" s="1"/>
  <c r="R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R34" i="8"/>
  <c r="S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S108" i="8" s="1"/>
  <c r="R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S109" i="8" s="1"/>
  <c r="R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S110" i="8" s="1"/>
  <c r="R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S112" i="8" s="1"/>
  <c r="R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S113" i="8" s="1"/>
  <c r="R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S114" i="8" s="1"/>
  <c r="R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S116" i="8" s="1"/>
  <c r="R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S117" i="8" s="1"/>
  <c r="R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S118" i="8" s="1"/>
  <c r="R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R129" i="8"/>
  <c r="S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S130" i="8" s="1"/>
  <c r="R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S131" i="8" s="1"/>
  <c r="R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S133" i="8" s="1"/>
  <c r="R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S134" i="8" s="1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S135" i="8" s="1"/>
  <c r="R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R143" i="8"/>
  <c r="S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R173" i="8"/>
  <c r="S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T180" i="8" s="1"/>
  <c r="Q180" i="8"/>
  <c r="R180" i="8"/>
  <c r="S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T201" i="8" s="1"/>
  <c r="Q201" i="8"/>
  <c r="R201" i="8"/>
  <c r="S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T204" i="8" s="1"/>
  <c r="Q204" i="8"/>
  <c r="R204" i="8"/>
  <c r="S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R207" i="8"/>
  <c r="S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T210" i="8" s="1"/>
  <c r="Q210" i="8"/>
  <c r="R210" i="8"/>
  <c r="S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R211" i="8"/>
  <c r="S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T213" i="8" s="1"/>
  <c r="Q213" i="8"/>
  <c r="R213" i="8"/>
  <c r="S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R214" i="8"/>
  <c r="S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R215" i="8"/>
  <c r="S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T216" i="8" s="1"/>
  <c r="Q216" i="8"/>
  <c r="R216" i="8"/>
  <c r="S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T217" i="8" s="1"/>
  <c r="Q217" i="8"/>
  <c r="R217" i="8"/>
  <c r="S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T218" i="8" s="1"/>
  <c r="Q218" i="8"/>
  <c r="R218" i="8"/>
  <c r="S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T220" i="8" s="1"/>
  <c r="Q220" i="8"/>
  <c r="R220" i="8"/>
  <c r="S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T221" i="8" s="1"/>
  <c r="Q221" i="8"/>
  <c r="R221" i="8"/>
  <c r="S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T223" i="8" s="1"/>
  <c r="Q223" i="8"/>
  <c r="R223" i="8"/>
  <c r="S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T225" i="8" s="1"/>
  <c r="Q225" i="8"/>
  <c r="R225" i="8"/>
  <c r="S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T226" i="8" s="1"/>
  <c r="Q226" i="8"/>
  <c r="R226" i="8"/>
  <c r="S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T227" i="8" s="1"/>
  <c r="Q227" i="8"/>
  <c r="R227" i="8"/>
  <c r="S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T229" i="8" s="1"/>
  <c r="Q229" i="8"/>
  <c r="R229" i="8"/>
  <c r="S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T230" i="8" s="1"/>
  <c r="Q230" i="8"/>
  <c r="R230" i="8"/>
  <c r="S2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AA31" i="2"/>
  <c r="AB31" i="2"/>
  <c r="AC31" i="2"/>
  <c r="AA32" i="2"/>
  <c r="AB32" i="2"/>
  <c r="AC32" i="2"/>
  <c r="AA33" i="2"/>
  <c r="AB33" i="2"/>
  <c r="AC33" i="2"/>
  <c r="AA34" i="2"/>
  <c r="AB34" i="2"/>
  <c r="AC34" i="2"/>
  <c r="AA35" i="2"/>
  <c r="AB35" i="2"/>
  <c r="AC35" i="2"/>
  <c r="AA36" i="2"/>
  <c r="AB36" i="2"/>
  <c r="AC36" i="2"/>
  <c r="AA37" i="2"/>
  <c r="AB37" i="2"/>
  <c r="AC37" i="2"/>
  <c r="AA38" i="2"/>
  <c r="AB38" i="2"/>
  <c r="AC38" i="2"/>
  <c r="AA39" i="2"/>
  <c r="AB39" i="2"/>
  <c r="AC39" i="2"/>
  <c r="AA40" i="2"/>
  <c r="AB40" i="2"/>
  <c r="AC40" i="2"/>
  <c r="AA41" i="2"/>
  <c r="AB41" i="2"/>
  <c r="AC41" i="2"/>
  <c r="AA42" i="2"/>
  <c r="AB42" i="2"/>
  <c r="AC42" i="2"/>
  <c r="AA43" i="2"/>
  <c r="AB43" i="2"/>
  <c r="AC43" i="2"/>
  <c r="AA44" i="2"/>
  <c r="AB44" i="2"/>
  <c r="AC44" i="2"/>
  <c r="AA45" i="2"/>
  <c r="AB45" i="2"/>
  <c r="AC45" i="2"/>
  <c r="AA46" i="2"/>
  <c r="AB46" i="2"/>
  <c r="AC46" i="2"/>
  <c r="AA47" i="2"/>
  <c r="AB47" i="2"/>
  <c r="AC47" i="2"/>
  <c r="AA48" i="2"/>
  <c r="AB48" i="2"/>
  <c r="AC48" i="2"/>
  <c r="AA49" i="2"/>
  <c r="AB49" i="2"/>
  <c r="AC49" i="2"/>
  <c r="AA50" i="2"/>
  <c r="AB50" i="2"/>
  <c r="AC50" i="2"/>
  <c r="AA51" i="2"/>
  <c r="AB51" i="2"/>
  <c r="AC51" i="2"/>
  <c r="AA52" i="2"/>
  <c r="AB52" i="2"/>
  <c r="AC52" i="2"/>
  <c r="AA53" i="2"/>
  <c r="AB53" i="2"/>
  <c r="AC53" i="2"/>
  <c r="AA54" i="2"/>
  <c r="AB54" i="2"/>
  <c r="AC54" i="2"/>
  <c r="AA55" i="2"/>
  <c r="AB55" i="2"/>
  <c r="AC55" i="2"/>
  <c r="AA56" i="2"/>
  <c r="AB56" i="2"/>
  <c r="AC56" i="2"/>
  <c r="AA57" i="2"/>
  <c r="AB57" i="2"/>
  <c r="AC57" i="2"/>
  <c r="AA58" i="2"/>
  <c r="AB58" i="2"/>
  <c r="AC58" i="2"/>
  <c r="AA59" i="2"/>
  <c r="AB59" i="2"/>
  <c r="AC59" i="2"/>
  <c r="AA60" i="2"/>
  <c r="AB60" i="2"/>
  <c r="AC60" i="2"/>
  <c r="AA61" i="2"/>
  <c r="AB61" i="2"/>
  <c r="AC61" i="2"/>
  <c r="AA62" i="2"/>
  <c r="AB62" i="2"/>
  <c r="AC62" i="2"/>
  <c r="AA63" i="2"/>
  <c r="AB63" i="2"/>
  <c r="AC63" i="2"/>
  <c r="AA64" i="2"/>
  <c r="AB64" i="2"/>
  <c r="AC64" i="2"/>
  <c r="AA65" i="2"/>
  <c r="AB65" i="2"/>
  <c r="AC65" i="2"/>
  <c r="AA66" i="2"/>
  <c r="AB66" i="2"/>
  <c r="AC66" i="2"/>
  <c r="AA67" i="2"/>
  <c r="AB67" i="2"/>
  <c r="AC67" i="2"/>
  <c r="AA68" i="2"/>
  <c r="AB68" i="2"/>
  <c r="AC68" i="2"/>
  <c r="AA69" i="2"/>
  <c r="AB69" i="2"/>
  <c r="AC69" i="2"/>
  <c r="AA70" i="2"/>
  <c r="AB70" i="2"/>
  <c r="AC70" i="2"/>
  <c r="AA71" i="2"/>
  <c r="AB71" i="2"/>
  <c r="AC71" i="2"/>
  <c r="AA72" i="2"/>
  <c r="AB72" i="2"/>
  <c r="AC72" i="2"/>
  <c r="AA73" i="2"/>
  <c r="AB73" i="2"/>
  <c r="AC73" i="2"/>
  <c r="AA74" i="2"/>
  <c r="AB74" i="2"/>
  <c r="AC74" i="2"/>
  <c r="AA75" i="2"/>
  <c r="AB75" i="2"/>
  <c r="AC75" i="2"/>
  <c r="AA76" i="2"/>
  <c r="AB76" i="2"/>
  <c r="AC76" i="2"/>
  <c r="AA77" i="2"/>
  <c r="AB77" i="2"/>
  <c r="AC77" i="2"/>
  <c r="AA78" i="2"/>
  <c r="AB78" i="2"/>
  <c r="AC78" i="2"/>
  <c r="AA79" i="2"/>
  <c r="AB79" i="2"/>
  <c r="AC79" i="2"/>
  <c r="AA80" i="2"/>
  <c r="AB80" i="2"/>
  <c r="AC80" i="2"/>
  <c r="AA81" i="2"/>
  <c r="AB81" i="2"/>
  <c r="AC81" i="2"/>
  <c r="AA82" i="2"/>
  <c r="AB82" i="2"/>
  <c r="AC82" i="2"/>
  <c r="AA83" i="2"/>
  <c r="AB83" i="2"/>
  <c r="AC83" i="2"/>
  <c r="AA84" i="2"/>
  <c r="AB84" i="2"/>
  <c r="AC84" i="2"/>
  <c r="AA85" i="2"/>
  <c r="AB85" i="2"/>
  <c r="AC85" i="2"/>
  <c r="AA86" i="2"/>
  <c r="AB86" i="2"/>
  <c r="AC86" i="2"/>
  <c r="AA87" i="2"/>
  <c r="AB87" i="2"/>
  <c r="AC87" i="2"/>
  <c r="AA88" i="2"/>
  <c r="AB88" i="2"/>
  <c r="AC88" i="2"/>
  <c r="AA89" i="2"/>
  <c r="AB89" i="2"/>
  <c r="AC89" i="2"/>
  <c r="AA90" i="2"/>
  <c r="AB90" i="2"/>
  <c r="AC90" i="2"/>
  <c r="AA91" i="2"/>
  <c r="AB91" i="2"/>
  <c r="AC91" i="2"/>
  <c r="AA92" i="2"/>
  <c r="AB92" i="2"/>
  <c r="AC92" i="2"/>
  <c r="AA93" i="2"/>
  <c r="AB93" i="2"/>
  <c r="AC93" i="2"/>
  <c r="AA94" i="2"/>
  <c r="AB94" i="2"/>
  <c r="AC94" i="2"/>
  <c r="AA95" i="2"/>
  <c r="AB95" i="2"/>
  <c r="AC95" i="2"/>
  <c r="AA96" i="2"/>
  <c r="AB96" i="2"/>
  <c r="AC96" i="2"/>
  <c r="AA97" i="2"/>
  <c r="AB97" i="2"/>
  <c r="AC97" i="2"/>
  <c r="AA98" i="2"/>
  <c r="AB98" i="2"/>
  <c r="AC98" i="2"/>
  <c r="AA99" i="2"/>
  <c r="AB99" i="2"/>
  <c r="AC99" i="2"/>
  <c r="AA100" i="2"/>
  <c r="AB100" i="2"/>
  <c r="AC100" i="2"/>
  <c r="AA101" i="2"/>
  <c r="AB101" i="2"/>
  <c r="AC101" i="2"/>
  <c r="AA102" i="2"/>
  <c r="AB102" i="2"/>
  <c r="AC102" i="2"/>
  <c r="AA103" i="2"/>
  <c r="AB103" i="2"/>
  <c r="AC103" i="2"/>
  <c r="AA104" i="2"/>
  <c r="AB104" i="2"/>
  <c r="AC104" i="2"/>
  <c r="AA105" i="2"/>
  <c r="AB105" i="2"/>
  <c r="AC105" i="2"/>
  <c r="AA106" i="2"/>
  <c r="AB106" i="2"/>
  <c r="AC106" i="2"/>
  <c r="AA107" i="2"/>
  <c r="AB107" i="2"/>
  <c r="AC107" i="2"/>
  <c r="AA108" i="2"/>
  <c r="AB108" i="2"/>
  <c r="AC108" i="2"/>
  <c r="AA109" i="2"/>
  <c r="AB109" i="2"/>
  <c r="AC109" i="2"/>
  <c r="AA110" i="2"/>
  <c r="AB110" i="2"/>
  <c r="AC110" i="2"/>
  <c r="AA111" i="2"/>
  <c r="AB111" i="2"/>
  <c r="AC111" i="2"/>
  <c r="AA112" i="2"/>
  <c r="AB112" i="2"/>
  <c r="AC112" i="2"/>
  <c r="AA113" i="2"/>
  <c r="AB113" i="2"/>
  <c r="AC113" i="2"/>
  <c r="AA114" i="2"/>
  <c r="AB114" i="2"/>
  <c r="AC114" i="2"/>
  <c r="AA115" i="2"/>
  <c r="AB115" i="2"/>
  <c r="AC115" i="2"/>
  <c r="AA116" i="2"/>
  <c r="AB116" i="2"/>
  <c r="AC116" i="2"/>
  <c r="AA117" i="2"/>
  <c r="AB117" i="2"/>
  <c r="AC117" i="2"/>
  <c r="AA118" i="2"/>
  <c r="AB118" i="2"/>
  <c r="AC118" i="2"/>
  <c r="AA119" i="2"/>
  <c r="AB119" i="2"/>
  <c r="AC119" i="2"/>
  <c r="AA120" i="2"/>
  <c r="AB120" i="2"/>
  <c r="AC120" i="2"/>
  <c r="AA121" i="2"/>
  <c r="AB121" i="2"/>
  <c r="AC121" i="2"/>
  <c r="AA122" i="2"/>
  <c r="AB122" i="2"/>
  <c r="AC122" i="2"/>
  <c r="AA123" i="2"/>
  <c r="AB123" i="2"/>
  <c r="AC123" i="2"/>
  <c r="AA124" i="2"/>
  <c r="AB124" i="2"/>
  <c r="AC124" i="2"/>
  <c r="AA125" i="2"/>
  <c r="AB125" i="2"/>
  <c r="AC125" i="2"/>
  <c r="AA126" i="2"/>
  <c r="AB126" i="2"/>
  <c r="AC126" i="2"/>
  <c r="AA127" i="2"/>
  <c r="AB127" i="2"/>
  <c r="AC127" i="2"/>
  <c r="AA128" i="2"/>
  <c r="AB128" i="2"/>
  <c r="AC128" i="2"/>
  <c r="AA129" i="2"/>
  <c r="AB129" i="2"/>
  <c r="AC129" i="2"/>
  <c r="AA130" i="2"/>
  <c r="AB130" i="2"/>
  <c r="AC130" i="2"/>
  <c r="AA131" i="2"/>
  <c r="AB131" i="2"/>
  <c r="AC131" i="2"/>
  <c r="AA132" i="2"/>
  <c r="AB132" i="2"/>
  <c r="AC132" i="2"/>
  <c r="AA133" i="2"/>
  <c r="AB133" i="2"/>
  <c r="AC133" i="2"/>
  <c r="AA134" i="2"/>
  <c r="AB134" i="2"/>
  <c r="AC134" i="2"/>
  <c r="AA135" i="2"/>
  <c r="AB135" i="2"/>
  <c r="AC135" i="2"/>
  <c r="AA136" i="2"/>
  <c r="AB136" i="2"/>
  <c r="AC136" i="2"/>
  <c r="AA137" i="2"/>
  <c r="AB137" i="2"/>
  <c r="AC137" i="2"/>
  <c r="AA138" i="2"/>
  <c r="AB138" i="2"/>
  <c r="AC138" i="2"/>
  <c r="AA139" i="2"/>
  <c r="AB139" i="2"/>
  <c r="AC139" i="2"/>
  <c r="AA140" i="2"/>
  <c r="AB140" i="2"/>
  <c r="AC140" i="2"/>
  <c r="AA141" i="2"/>
  <c r="AB141" i="2"/>
  <c r="AC141" i="2"/>
  <c r="AA142" i="2"/>
  <c r="AB142" i="2"/>
  <c r="AC142" i="2"/>
  <c r="AA143" i="2"/>
  <c r="AB143" i="2"/>
  <c r="AC143" i="2"/>
  <c r="AA144" i="2"/>
  <c r="AB144" i="2"/>
  <c r="AC144" i="2"/>
  <c r="AA145" i="2"/>
  <c r="AB145" i="2"/>
  <c r="AC145" i="2"/>
  <c r="AA146" i="2"/>
  <c r="AB146" i="2"/>
  <c r="AC146" i="2"/>
  <c r="AA147" i="2"/>
  <c r="AB147" i="2"/>
  <c r="AC147" i="2"/>
  <c r="AA148" i="2"/>
  <c r="AB148" i="2"/>
  <c r="AC148" i="2"/>
  <c r="AA149" i="2"/>
  <c r="AB149" i="2"/>
  <c r="AC149" i="2"/>
  <c r="AA150" i="2"/>
  <c r="AB150" i="2"/>
  <c r="AC150" i="2"/>
  <c r="AA151" i="2"/>
  <c r="AB151" i="2"/>
  <c r="AC151" i="2"/>
  <c r="AA152" i="2"/>
  <c r="AB152" i="2"/>
  <c r="AC152" i="2"/>
  <c r="AA153" i="2"/>
  <c r="AB153" i="2"/>
  <c r="AC153" i="2"/>
  <c r="AA154" i="2"/>
  <c r="AB154" i="2"/>
  <c r="AC154" i="2"/>
  <c r="AA155" i="2"/>
  <c r="AB155" i="2"/>
  <c r="AC155" i="2"/>
  <c r="AA156" i="2"/>
  <c r="AB156" i="2"/>
  <c r="AC156" i="2"/>
  <c r="AA157" i="2"/>
  <c r="AB157" i="2"/>
  <c r="AC157" i="2"/>
  <c r="AA158" i="2"/>
  <c r="AB158" i="2"/>
  <c r="AC158" i="2"/>
  <c r="AA159" i="2"/>
  <c r="AB159" i="2"/>
  <c r="AC159" i="2"/>
  <c r="AA160" i="2"/>
  <c r="AB160" i="2"/>
  <c r="AC160" i="2"/>
  <c r="AA161" i="2"/>
  <c r="AB161" i="2"/>
  <c r="AC161" i="2"/>
  <c r="AA162" i="2"/>
  <c r="AB162" i="2"/>
  <c r="AC162" i="2"/>
  <c r="AA163" i="2"/>
  <c r="AB163" i="2"/>
  <c r="AC163" i="2"/>
  <c r="AA164" i="2"/>
  <c r="AB164" i="2"/>
  <c r="AC164" i="2"/>
  <c r="AA165" i="2"/>
  <c r="AB165" i="2"/>
  <c r="AC165" i="2"/>
  <c r="AA166" i="2"/>
  <c r="AB166" i="2"/>
  <c r="AC166" i="2"/>
  <c r="AA167" i="2"/>
  <c r="AB167" i="2"/>
  <c r="AC167" i="2"/>
  <c r="AA168" i="2"/>
  <c r="AB168" i="2"/>
  <c r="AC168" i="2"/>
  <c r="AA169" i="2"/>
  <c r="AB169" i="2"/>
  <c r="AC169" i="2"/>
  <c r="AA170" i="2"/>
  <c r="AB170" i="2"/>
  <c r="AC170" i="2"/>
  <c r="AA171" i="2"/>
  <c r="AB171" i="2"/>
  <c r="AC171" i="2"/>
  <c r="AA172" i="2"/>
  <c r="AB172" i="2"/>
  <c r="AC172" i="2"/>
  <c r="AA173" i="2"/>
  <c r="AB173" i="2"/>
  <c r="AC173" i="2"/>
  <c r="AA174" i="2"/>
  <c r="AB174" i="2"/>
  <c r="AC174" i="2"/>
  <c r="AA175" i="2"/>
  <c r="AB175" i="2"/>
  <c r="AC175" i="2"/>
  <c r="AA176" i="2"/>
  <c r="AB176" i="2"/>
  <c r="AC176" i="2"/>
  <c r="AA177" i="2"/>
  <c r="AB177" i="2"/>
  <c r="AC177" i="2"/>
  <c r="AA178" i="2"/>
  <c r="AB178" i="2"/>
  <c r="AC178" i="2"/>
  <c r="AA179" i="2"/>
  <c r="AB179" i="2"/>
  <c r="AC179" i="2"/>
  <c r="AA180" i="2"/>
  <c r="AB180" i="2"/>
  <c r="AC180" i="2"/>
  <c r="AA181" i="2"/>
  <c r="AB181" i="2"/>
  <c r="AC181" i="2"/>
  <c r="AA182" i="2"/>
  <c r="AB182" i="2"/>
  <c r="AC182" i="2"/>
  <c r="AA183" i="2"/>
  <c r="AB183" i="2"/>
  <c r="AC183" i="2"/>
  <c r="AA184" i="2"/>
  <c r="AB184" i="2"/>
  <c r="AC184" i="2"/>
  <c r="AA185" i="2"/>
  <c r="AB185" i="2"/>
  <c r="AC185" i="2"/>
  <c r="AA186" i="2"/>
  <c r="AB186" i="2"/>
  <c r="AC186" i="2"/>
  <c r="AA187" i="2"/>
  <c r="AB187" i="2"/>
  <c r="AC187" i="2"/>
  <c r="AA188" i="2"/>
  <c r="AB188" i="2"/>
  <c r="AC188" i="2"/>
  <c r="AA189" i="2"/>
  <c r="AB189" i="2"/>
  <c r="AC189" i="2"/>
  <c r="AA190" i="2"/>
  <c r="AB190" i="2"/>
  <c r="AC190" i="2"/>
  <c r="AA191" i="2"/>
  <c r="AB191" i="2"/>
  <c r="AC191" i="2"/>
  <c r="AA192" i="2"/>
  <c r="AB192" i="2"/>
  <c r="AC192" i="2"/>
  <c r="AA193" i="2"/>
  <c r="AB193" i="2"/>
  <c r="AC193" i="2"/>
  <c r="AA194" i="2"/>
  <c r="AB194" i="2"/>
  <c r="AC194" i="2"/>
  <c r="AA195" i="2"/>
  <c r="AB195" i="2"/>
  <c r="AC195" i="2"/>
  <c r="AA196" i="2"/>
  <c r="AB196" i="2"/>
  <c r="AC196" i="2"/>
  <c r="AA197" i="2"/>
  <c r="AB197" i="2"/>
  <c r="AC197" i="2"/>
  <c r="AA198" i="2"/>
  <c r="AB198" i="2"/>
  <c r="AC198" i="2"/>
  <c r="AA199" i="2"/>
  <c r="AB199" i="2"/>
  <c r="AC199" i="2"/>
  <c r="AA200" i="2"/>
  <c r="AB200" i="2"/>
  <c r="AC200" i="2"/>
  <c r="AA201" i="2"/>
  <c r="AB201" i="2"/>
  <c r="AC201" i="2"/>
  <c r="AA202" i="2"/>
  <c r="AB202" i="2"/>
  <c r="AC202" i="2"/>
  <c r="AA203" i="2"/>
  <c r="AB203" i="2"/>
  <c r="AC203" i="2"/>
  <c r="AA204" i="2"/>
  <c r="AB204" i="2"/>
  <c r="AC204" i="2"/>
  <c r="AA205" i="2"/>
  <c r="AB205" i="2"/>
  <c r="AC205" i="2"/>
  <c r="AA206" i="2"/>
  <c r="AB206" i="2"/>
  <c r="AC206" i="2"/>
  <c r="AA207" i="2"/>
  <c r="AB207" i="2"/>
  <c r="AC207" i="2"/>
  <c r="AA208" i="2"/>
  <c r="AB208" i="2"/>
  <c r="AC208" i="2"/>
  <c r="AA209" i="2"/>
  <c r="AB209" i="2"/>
  <c r="AC209" i="2"/>
  <c r="AA210" i="2"/>
  <c r="AB210" i="2"/>
  <c r="AC210" i="2"/>
  <c r="AA211" i="2"/>
  <c r="AB211" i="2"/>
  <c r="AC211" i="2"/>
  <c r="AA212" i="2"/>
  <c r="AB212" i="2"/>
  <c r="AC212" i="2"/>
  <c r="AA213" i="2"/>
  <c r="AB213" i="2"/>
  <c r="AC213" i="2"/>
  <c r="AA214" i="2"/>
  <c r="AB214" i="2"/>
  <c r="AC214" i="2"/>
  <c r="AA215" i="2"/>
  <c r="AB215" i="2"/>
  <c r="AC215" i="2"/>
  <c r="AA216" i="2"/>
  <c r="AB216" i="2"/>
  <c r="AC216" i="2"/>
  <c r="AA217" i="2"/>
  <c r="AB217" i="2"/>
  <c r="AC217" i="2"/>
  <c r="AA218" i="2"/>
  <c r="AB218" i="2"/>
  <c r="AC218" i="2"/>
  <c r="AA219" i="2"/>
  <c r="AB219" i="2"/>
  <c r="AC219" i="2"/>
  <c r="AA220" i="2"/>
  <c r="AB220" i="2"/>
  <c r="AC220" i="2"/>
  <c r="AA221" i="2"/>
  <c r="AB221" i="2"/>
  <c r="AC221" i="2"/>
  <c r="AA222" i="2"/>
  <c r="AB222" i="2"/>
  <c r="AC222" i="2"/>
  <c r="AA223" i="2"/>
  <c r="AB223" i="2"/>
  <c r="AC223" i="2"/>
  <c r="AA224" i="2"/>
  <c r="AB224" i="2"/>
  <c r="AC224" i="2"/>
  <c r="AA225" i="2"/>
  <c r="AB225" i="2"/>
  <c r="AC225" i="2"/>
  <c r="AA226" i="2"/>
  <c r="AB226" i="2"/>
  <c r="AC226" i="2"/>
  <c r="AA227" i="2"/>
  <c r="AB227" i="2"/>
  <c r="AC227" i="2"/>
  <c r="AA228" i="2"/>
  <c r="AB228" i="2"/>
  <c r="AC228" i="2"/>
  <c r="AA229" i="2"/>
  <c r="AB229" i="2"/>
  <c r="AC229" i="2"/>
  <c r="AA230" i="2"/>
  <c r="AB230" i="2"/>
  <c r="AC230" i="2"/>
  <c r="AA5" i="2"/>
  <c r="AB5" i="2"/>
  <c r="AC5" i="2"/>
  <c r="AA6" i="2"/>
  <c r="AB6" i="2"/>
  <c r="AC6" i="2"/>
  <c r="AA7" i="2"/>
  <c r="AB7" i="2"/>
  <c r="AC7" i="2"/>
  <c r="AA8" i="2"/>
  <c r="AB8" i="2"/>
  <c r="AC8" i="2"/>
  <c r="AA9" i="2"/>
  <c r="AB9" i="2"/>
  <c r="AC9" i="2"/>
  <c r="AA10" i="2"/>
  <c r="AB10" i="2"/>
  <c r="AC10" i="2"/>
  <c r="AA11" i="2"/>
  <c r="AB11" i="2"/>
  <c r="AC11" i="2"/>
  <c r="AA12" i="2"/>
  <c r="AB12" i="2"/>
  <c r="AC12" i="2"/>
  <c r="AA13" i="2"/>
  <c r="AB13" i="2"/>
  <c r="AC13" i="2"/>
  <c r="AA14" i="2"/>
  <c r="AB14" i="2"/>
  <c r="AC14" i="2"/>
  <c r="AA15" i="2"/>
  <c r="AB15" i="2"/>
  <c r="AC15" i="2"/>
  <c r="AA16" i="2"/>
  <c r="AB16" i="2"/>
  <c r="AC16" i="2"/>
  <c r="AA17" i="2"/>
  <c r="AB17" i="2"/>
  <c r="AC17" i="2"/>
  <c r="AA18" i="2"/>
  <c r="AB18" i="2"/>
  <c r="AC18" i="2"/>
  <c r="AA19" i="2"/>
  <c r="AB19" i="2"/>
  <c r="AC19" i="2"/>
  <c r="AA20" i="2"/>
  <c r="AB20" i="2"/>
  <c r="AC20" i="2"/>
  <c r="AA21" i="2"/>
  <c r="AB21" i="2"/>
  <c r="AC21" i="2"/>
  <c r="AA22" i="2"/>
  <c r="AB22" i="2"/>
  <c r="AC22" i="2"/>
  <c r="AA23" i="2"/>
  <c r="AB23" i="2"/>
  <c r="AC23" i="2"/>
  <c r="AA24" i="2"/>
  <c r="AB24" i="2"/>
  <c r="AC24" i="2"/>
  <c r="AA25" i="2"/>
  <c r="AB25" i="2"/>
  <c r="AC25" i="2"/>
  <c r="AA26" i="2"/>
  <c r="AB26" i="2"/>
  <c r="AC26" i="2"/>
  <c r="AA27" i="2"/>
  <c r="AB27" i="2"/>
  <c r="AC27" i="2"/>
  <c r="AA28" i="2"/>
  <c r="AB28" i="2"/>
  <c r="AC28" i="2"/>
  <c r="AA29" i="2"/>
  <c r="AB29" i="2"/>
  <c r="AC29" i="2"/>
  <c r="AA30" i="2"/>
  <c r="AB30" i="2"/>
  <c r="AC30" i="2"/>
  <c r="E31" i="2"/>
  <c r="F31" i="2"/>
  <c r="G31" i="2"/>
  <c r="H31" i="2"/>
  <c r="I31" i="2"/>
  <c r="J31" i="2"/>
  <c r="K31" i="2"/>
  <c r="L31" i="2"/>
  <c r="M31" i="2"/>
  <c r="N31" i="2"/>
  <c r="O31" i="2"/>
  <c r="P31" i="2"/>
  <c r="E32" i="2"/>
  <c r="F32" i="2"/>
  <c r="G32" i="2"/>
  <c r="H32" i="2"/>
  <c r="I32" i="2"/>
  <c r="J32" i="2"/>
  <c r="K32" i="2"/>
  <c r="L32" i="2"/>
  <c r="M32" i="2"/>
  <c r="N32" i="2"/>
  <c r="O32" i="2"/>
  <c r="P32" i="2"/>
  <c r="E33" i="2"/>
  <c r="F33" i="2"/>
  <c r="G33" i="2"/>
  <c r="H33" i="2"/>
  <c r="I33" i="2"/>
  <c r="J33" i="2"/>
  <c r="K33" i="2"/>
  <c r="L33" i="2"/>
  <c r="M33" i="2"/>
  <c r="N33" i="2"/>
  <c r="O33" i="2"/>
  <c r="P33" i="2"/>
  <c r="E34" i="2"/>
  <c r="F34" i="2"/>
  <c r="G34" i="2"/>
  <c r="H34" i="2"/>
  <c r="I34" i="2"/>
  <c r="J34" i="2"/>
  <c r="K34" i="2"/>
  <c r="L34" i="2"/>
  <c r="M34" i="2"/>
  <c r="N34" i="2"/>
  <c r="O34" i="2"/>
  <c r="P34" i="2"/>
  <c r="E35" i="2"/>
  <c r="F35" i="2"/>
  <c r="G35" i="2"/>
  <c r="H35" i="2"/>
  <c r="I35" i="2"/>
  <c r="J35" i="2"/>
  <c r="K35" i="2"/>
  <c r="L35" i="2"/>
  <c r="M35" i="2"/>
  <c r="N35" i="2"/>
  <c r="O35" i="2"/>
  <c r="P35" i="2"/>
  <c r="E36" i="2"/>
  <c r="F36" i="2"/>
  <c r="G36" i="2"/>
  <c r="H36" i="2"/>
  <c r="I36" i="2"/>
  <c r="J36" i="2"/>
  <c r="K36" i="2"/>
  <c r="L36" i="2"/>
  <c r="M36" i="2"/>
  <c r="N36" i="2"/>
  <c r="O36" i="2"/>
  <c r="P36" i="2"/>
  <c r="E37" i="2"/>
  <c r="F37" i="2"/>
  <c r="G37" i="2"/>
  <c r="H37" i="2"/>
  <c r="I37" i="2"/>
  <c r="J37" i="2"/>
  <c r="K37" i="2"/>
  <c r="L37" i="2"/>
  <c r="M37" i="2"/>
  <c r="N37" i="2"/>
  <c r="O37" i="2"/>
  <c r="P37" i="2"/>
  <c r="E38" i="2"/>
  <c r="F38" i="2"/>
  <c r="G38" i="2"/>
  <c r="H38" i="2"/>
  <c r="I38" i="2"/>
  <c r="J38" i="2"/>
  <c r="K38" i="2"/>
  <c r="L38" i="2"/>
  <c r="M38" i="2"/>
  <c r="N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F40" i="2"/>
  <c r="G40" i="2"/>
  <c r="H40" i="2"/>
  <c r="I40" i="2"/>
  <c r="J40" i="2"/>
  <c r="K40" i="2"/>
  <c r="L40" i="2"/>
  <c r="M40" i="2"/>
  <c r="N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G117" i="2"/>
  <c r="H117" i="2"/>
  <c r="I117" i="2"/>
  <c r="J117" i="2"/>
  <c r="K117" i="2"/>
  <c r="L117" i="2"/>
  <c r="M117" i="2"/>
  <c r="O117" i="2"/>
  <c r="P117" i="2"/>
  <c r="E118" i="2"/>
  <c r="N118" i="2" s="1"/>
  <c r="F118" i="2"/>
  <c r="G118" i="2"/>
  <c r="H118" i="2"/>
  <c r="I118" i="2"/>
  <c r="J118" i="2"/>
  <c r="K118" i="2"/>
  <c r="L118" i="2"/>
  <c r="M118" i="2"/>
  <c r="O118" i="2"/>
  <c r="P118" i="2"/>
  <c r="E119" i="2"/>
  <c r="N119" i="2" s="1"/>
  <c r="F119" i="2"/>
  <c r="G119" i="2"/>
  <c r="H119" i="2"/>
  <c r="I119" i="2"/>
  <c r="J119" i="2"/>
  <c r="K119" i="2"/>
  <c r="L119" i="2"/>
  <c r="M119" i="2"/>
  <c r="O119" i="2"/>
  <c r="P119" i="2"/>
  <c r="E120" i="2"/>
  <c r="N120" i="2" s="1"/>
  <c r="F120" i="2"/>
  <c r="G120" i="2"/>
  <c r="H120" i="2"/>
  <c r="I120" i="2"/>
  <c r="J120" i="2"/>
  <c r="K120" i="2"/>
  <c r="L120" i="2"/>
  <c r="M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F125" i="2"/>
  <c r="O125" i="2" s="1"/>
  <c r="G125" i="2"/>
  <c r="H125" i="2"/>
  <c r="I125" i="2"/>
  <c r="J125" i="2"/>
  <c r="K125" i="2"/>
  <c r="L125" i="2"/>
  <c r="M125" i="2"/>
  <c r="N125" i="2"/>
  <c r="P125" i="2"/>
  <c r="E126" i="2"/>
  <c r="F126" i="2"/>
  <c r="O126" i="2" s="1"/>
  <c r="G126" i="2"/>
  <c r="H126" i="2"/>
  <c r="I126" i="2"/>
  <c r="J126" i="2"/>
  <c r="K126" i="2"/>
  <c r="L126" i="2"/>
  <c r="M126" i="2"/>
  <c r="N126" i="2"/>
  <c r="P126" i="2"/>
  <c r="E127" i="2"/>
  <c r="F127" i="2"/>
  <c r="O127" i="2" s="1"/>
  <c r="G127" i="2"/>
  <c r="H127" i="2"/>
  <c r="I127" i="2"/>
  <c r="J127" i="2"/>
  <c r="K127" i="2"/>
  <c r="L127" i="2"/>
  <c r="M127" i="2"/>
  <c r="N127" i="2"/>
  <c r="P127" i="2"/>
  <c r="E128" i="2"/>
  <c r="F128" i="2"/>
  <c r="O128" i="2" s="1"/>
  <c r="G128" i="2"/>
  <c r="H128" i="2"/>
  <c r="I128" i="2"/>
  <c r="J128" i="2"/>
  <c r="K128" i="2"/>
  <c r="L128" i="2"/>
  <c r="M128" i="2"/>
  <c r="N128" i="2"/>
  <c r="P128" i="2"/>
  <c r="E129" i="2"/>
  <c r="F129" i="2"/>
  <c r="O129" i="2" s="1"/>
  <c r="G129" i="2"/>
  <c r="H129" i="2"/>
  <c r="I129" i="2"/>
  <c r="J129" i="2"/>
  <c r="K129" i="2"/>
  <c r="L129" i="2"/>
  <c r="M129" i="2"/>
  <c r="N129" i="2"/>
  <c r="P129" i="2"/>
  <c r="E130" i="2"/>
  <c r="F130" i="2"/>
  <c r="O130" i="2" s="1"/>
  <c r="G130" i="2"/>
  <c r="H130" i="2"/>
  <c r="I130" i="2"/>
  <c r="J130" i="2"/>
  <c r="K130" i="2"/>
  <c r="L130" i="2"/>
  <c r="M130" i="2"/>
  <c r="N130" i="2"/>
  <c r="P130" i="2"/>
  <c r="E131" i="2"/>
  <c r="F131" i="2"/>
  <c r="O131" i="2" s="1"/>
  <c r="G131" i="2"/>
  <c r="H131" i="2"/>
  <c r="I131" i="2"/>
  <c r="J131" i="2"/>
  <c r="K131" i="2"/>
  <c r="L131" i="2"/>
  <c r="M131" i="2"/>
  <c r="N131" i="2"/>
  <c r="P131" i="2"/>
  <c r="E132" i="2"/>
  <c r="F132" i="2"/>
  <c r="O132" i="2" s="1"/>
  <c r="G132" i="2"/>
  <c r="H132" i="2"/>
  <c r="I132" i="2"/>
  <c r="J132" i="2"/>
  <c r="K132" i="2"/>
  <c r="L132" i="2"/>
  <c r="M132" i="2"/>
  <c r="N132" i="2"/>
  <c r="P132" i="2"/>
  <c r="E133" i="2"/>
  <c r="F133" i="2"/>
  <c r="O133" i="2" s="1"/>
  <c r="G133" i="2"/>
  <c r="H133" i="2"/>
  <c r="I133" i="2"/>
  <c r="J133" i="2"/>
  <c r="K133" i="2"/>
  <c r="L133" i="2"/>
  <c r="M133" i="2"/>
  <c r="N133" i="2"/>
  <c r="P133" i="2"/>
  <c r="E134" i="2"/>
  <c r="F134" i="2"/>
  <c r="O134" i="2" s="1"/>
  <c r="G134" i="2"/>
  <c r="H134" i="2"/>
  <c r="I134" i="2"/>
  <c r="J134" i="2"/>
  <c r="K134" i="2"/>
  <c r="L134" i="2"/>
  <c r="M134" i="2"/>
  <c r="N134" i="2"/>
  <c r="P134" i="2"/>
  <c r="E135" i="2"/>
  <c r="F135" i="2"/>
  <c r="O135" i="2" s="1"/>
  <c r="G135" i="2"/>
  <c r="H135" i="2"/>
  <c r="I135" i="2"/>
  <c r="J135" i="2"/>
  <c r="K135" i="2"/>
  <c r="L135" i="2"/>
  <c r="M135" i="2"/>
  <c r="N135" i="2"/>
  <c r="P135" i="2"/>
  <c r="E136" i="2"/>
  <c r="F136" i="2"/>
  <c r="O136" i="2" s="1"/>
  <c r="G136" i="2"/>
  <c r="H136" i="2"/>
  <c r="I136" i="2"/>
  <c r="J136" i="2"/>
  <c r="K136" i="2"/>
  <c r="L136" i="2"/>
  <c r="M136" i="2"/>
  <c r="N136" i="2"/>
  <c r="P136" i="2"/>
  <c r="E137" i="2"/>
  <c r="F137" i="2"/>
  <c r="O137" i="2" s="1"/>
  <c r="G137" i="2"/>
  <c r="H137" i="2"/>
  <c r="I137" i="2"/>
  <c r="J137" i="2"/>
  <c r="K137" i="2"/>
  <c r="L137" i="2"/>
  <c r="M137" i="2"/>
  <c r="N137" i="2"/>
  <c r="P137" i="2"/>
  <c r="E138" i="2"/>
  <c r="F138" i="2"/>
  <c r="O138" i="2" s="1"/>
  <c r="G138" i="2"/>
  <c r="H138" i="2"/>
  <c r="I138" i="2"/>
  <c r="J138" i="2"/>
  <c r="K138" i="2"/>
  <c r="L138" i="2"/>
  <c r="M138" i="2"/>
  <c r="N138" i="2"/>
  <c r="P138" i="2"/>
  <c r="E139" i="2"/>
  <c r="F139" i="2"/>
  <c r="O139" i="2" s="1"/>
  <c r="G139" i="2"/>
  <c r="H139" i="2"/>
  <c r="I139" i="2"/>
  <c r="J139" i="2"/>
  <c r="K139" i="2"/>
  <c r="L139" i="2"/>
  <c r="M139" i="2"/>
  <c r="N139" i="2"/>
  <c r="P139" i="2"/>
  <c r="E140" i="2"/>
  <c r="F140" i="2"/>
  <c r="O140" i="2" s="1"/>
  <c r="G140" i="2"/>
  <c r="H140" i="2"/>
  <c r="I140" i="2"/>
  <c r="J140" i="2"/>
  <c r="K140" i="2"/>
  <c r="L140" i="2"/>
  <c r="M140" i="2"/>
  <c r="N140" i="2"/>
  <c r="P140" i="2"/>
  <c r="E141" i="2"/>
  <c r="F141" i="2"/>
  <c r="O141" i="2" s="1"/>
  <c r="G141" i="2"/>
  <c r="H141" i="2"/>
  <c r="I141" i="2"/>
  <c r="J141" i="2"/>
  <c r="K141" i="2"/>
  <c r="L141" i="2"/>
  <c r="M141" i="2"/>
  <c r="N141" i="2"/>
  <c r="P141" i="2"/>
  <c r="E142" i="2"/>
  <c r="F142" i="2"/>
  <c r="O142" i="2" s="1"/>
  <c r="G142" i="2"/>
  <c r="H142" i="2"/>
  <c r="I142" i="2"/>
  <c r="J142" i="2"/>
  <c r="K142" i="2"/>
  <c r="L142" i="2"/>
  <c r="M142" i="2"/>
  <c r="N142" i="2"/>
  <c r="P142" i="2"/>
  <c r="E143" i="2"/>
  <c r="F143" i="2"/>
  <c r="O143" i="2" s="1"/>
  <c r="G143" i="2"/>
  <c r="H143" i="2"/>
  <c r="I143" i="2"/>
  <c r="J143" i="2"/>
  <c r="K143" i="2"/>
  <c r="L143" i="2"/>
  <c r="M143" i="2"/>
  <c r="N143" i="2"/>
  <c r="P143" i="2"/>
  <c r="E144" i="2"/>
  <c r="F144" i="2"/>
  <c r="O144" i="2" s="1"/>
  <c r="G144" i="2"/>
  <c r="H144" i="2"/>
  <c r="I144" i="2"/>
  <c r="J144" i="2"/>
  <c r="K144" i="2"/>
  <c r="L144" i="2"/>
  <c r="M144" i="2"/>
  <c r="N144" i="2"/>
  <c r="P144" i="2"/>
  <c r="E145" i="2"/>
  <c r="F145" i="2"/>
  <c r="O145" i="2" s="1"/>
  <c r="G145" i="2"/>
  <c r="H145" i="2"/>
  <c r="I145" i="2"/>
  <c r="J145" i="2"/>
  <c r="K145" i="2"/>
  <c r="L145" i="2"/>
  <c r="M145" i="2"/>
  <c r="N145" i="2"/>
  <c r="P145" i="2"/>
  <c r="E146" i="2"/>
  <c r="F146" i="2"/>
  <c r="O146" i="2" s="1"/>
  <c r="G146" i="2"/>
  <c r="H146" i="2"/>
  <c r="I146" i="2"/>
  <c r="J146" i="2"/>
  <c r="K146" i="2"/>
  <c r="L146" i="2"/>
  <c r="M146" i="2"/>
  <c r="N146" i="2"/>
  <c r="P146" i="2"/>
  <c r="E147" i="2"/>
  <c r="F147" i="2"/>
  <c r="O147" i="2" s="1"/>
  <c r="G147" i="2"/>
  <c r="H147" i="2"/>
  <c r="I147" i="2"/>
  <c r="J147" i="2"/>
  <c r="K147" i="2"/>
  <c r="L147" i="2"/>
  <c r="M147" i="2"/>
  <c r="N147" i="2"/>
  <c r="P147" i="2"/>
  <c r="E148" i="2"/>
  <c r="F148" i="2"/>
  <c r="O148" i="2" s="1"/>
  <c r="G148" i="2"/>
  <c r="H148" i="2"/>
  <c r="I148" i="2"/>
  <c r="J148" i="2"/>
  <c r="K148" i="2"/>
  <c r="L148" i="2"/>
  <c r="M148" i="2"/>
  <c r="N148" i="2"/>
  <c r="P148" i="2"/>
  <c r="E149" i="2"/>
  <c r="F149" i="2"/>
  <c r="O149" i="2" s="1"/>
  <c r="G149" i="2"/>
  <c r="H149" i="2"/>
  <c r="I149" i="2"/>
  <c r="J149" i="2"/>
  <c r="K149" i="2"/>
  <c r="L149" i="2"/>
  <c r="M149" i="2"/>
  <c r="N149" i="2"/>
  <c r="P149" i="2"/>
  <c r="E150" i="2"/>
  <c r="F150" i="2"/>
  <c r="O150" i="2" s="1"/>
  <c r="G150" i="2"/>
  <c r="H150" i="2"/>
  <c r="I150" i="2"/>
  <c r="J150" i="2"/>
  <c r="K150" i="2"/>
  <c r="L150" i="2"/>
  <c r="M150" i="2"/>
  <c r="N150" i="2"/>
  <c r="P150" i="2"/>
  <c r="E151" i="2"/>
  <c r="F151" i="2"/>
  <c r="O151" i="2" s="1"/>
  <c r="G151" i="2"/>
  <c r="H151" i="2"/>
  <c r="I151" i="2"/>
  <c r="J151" i="2"/>
  <c r="K151" i="2"/>
  <c r="L151" i="2"/>
  <c r="M151" i="2"/>
  <c r="N151" i="2"/>
  <c r="P151" i="2"/>
  <c r="E152" i="2"/>
  <c r="F152" i="2"/>
  <c r="O152" i="2" s="1"/>
  <c r="G152" i="2"/>
  <c r="H152" i="2"/>
  <c r="I152" i="2"/>
  <c r="J152" i="2"/>
  <c r="K152" i="2"/>
  <c r="L152" i="2"/>
  <c r="M152" i="2"/>
  <c r="N152" i="2"/>
  <c r="P152" i="2"/>
  <c r="E153" i="2"/>
  <c r="F153" i="2"/>
  <c r="O153" i="2" s="1"/>
  <c r="G153" i="2"/>
  <c r="H153" i="2"/>
  <c r="I153" i="2"/>
  <c r="J153" i="2"/>
  <c r="K153" i="2"/>
  <c r="L153" i="2"/>
  <c r="M153" i="2"/>
  <c r="N153" i="2"/>
  <c r="P153" i="2"/>
  <c r="E154" i="2"/>
  <c r="F154" i="2"/>
  <c r="O154" i="2" s="1"/>
  <c r="G154" i="2"/>
  <c r="H154" i="2"/>
  <c r="I154" i="2"/>
  <c r="J154" i="2"/>
  <c r="K154" i="2"/>
  <c r="L154" i="2"/>
  <c r="M154" i="2"/>
  <c r="N154" i="2"/>
  <c r="P154" i="2"/>
  <c r="E155" i="2"/>
  <c r="F155" i="2"/>
  <c r="O155" i="2" s="1"/>
  <c r="G155" i="2"/>
  <c r="H155" i="2"/>
  <c r="I155" i="2"/>
  <c r="J155" i="2"/>
  <c r="K155" i="2"/>
  <c r="L155" i="2"/>
  <c r="M155" i="2"/>
  <c r="N155" i="2"/>
  <c r="P155" i="2"/>
  <c r="E156" i="2"/>
  <c r="F156" i="2"/>
  <c r="O156" i="2" s="1"/>
  <c r="G156" i="2"/>
  <c r="H156" i="2"/>
  <c r="I156" i="2"/>
  <c r="J156" i="2"/>
  <c r="K156" i="2"/>
  <c r="L156" i="2"/>
  <c r="M156" i="2"/>
  <c r="N156" i="2"/>
  <c r="P156" i="2"/>
  <c r="E157" i="2"/>
  <c r="F157" i="2"/>
  <c r="O157" i="2" s="1"/>
  <c r="G157" i="2"/>
  <c r="H157" i="2"/>
  <c r="I157" i="2"/>
  <c r="J157" i="2"/>
  <c r="K157" i="2"/>
  <c r="L157" i="2"/>
  <c r="M157" i="2"/>
  <c r="N157" i="2"/>
  <c r="P157" i="2"/>
  <c r="E158" i="2"/>
  <c r="F158" i="2"/>
  <c r="O158" i="2" s="1"/>
  <c r="G158" i="2"/>
  <c r="H158" i="2"/>
  <c r="I158" i="2"/>
  <c r="J158" i="2"/>
  <c r="K158" i="2"/>
  <c r="L158" i="2"/>
  <c r="M158" i="2"/>
  <c r="N158" i="2"/>
  <c r="P158" i="2"/>
  <c r="E159" i="2"/>
  <c r="F159" i="2"/>
  <c r="O159" i="2" s="1"/>
  <c r="G159" i="2"/>
  <c r="H159" i="2"/>
  <c r="I159" i="2"/>
  <c r="J159" i="2"/>
  <c r="K159" i="2"/>
  <c r="L159" i="2"/>
  <c r="M159" i="2"/>
  <c r="N159" i="2"/>
  <c r="P159" i="2"/>
  <c r="E160" i="2"/>
  <c r="F160" i="2"/>
  <c r="O160" i="2" s="1"/>
  <c r="G160" i="2"/>
  <c r="H160" i="2"/>
  <c r="I160" i="2"/>
  <c r="J160" i="2"/>
  <c r="K160" i="2"/>
  <c r="L160" i="2"/>
  <c r="M160" i="2"/>
  <c r="N160" i="2"/>
  <c r="P160" i="2"/>
  <c r="E161" i="2"/>
  <c r="F161" i="2"/>
  <c r="O161" i="2" s="1"/>
  <c r="G161" i="2"/>
  <c r="H161" i="2"/>
  <c r="I161" i="2"/>
  <c r="J161" i="2"/>
  <c r="K161" i="2"/>
  <c r="L161" i="2"/>
  <c r="M161" i="2"/>
  <c r="N161" i="2"/>
  <c r="P161" i="2"/>
  <c r="E162" i="2"/>
  <c r="F162" i="2"/>
  <c r="O162" i="2" s="1"/>
  <c r="G162" i="2"/>
  <c r="H162" i="2"/>
  <c r="I162" i="2"/>
  <c r="J162" i="2"/>
  <c r="K162" i="2"/>
  <c r="L162" i="2"/>
  <c r="M162" i="2"/>
  <c r="N162" i="2"/>
  <c r="P162" i="2"/>
  <c r="E163" i="2"/>
  <c r="F163" i="2"/>
  <c r="O163" i="2" s="1"/>
  <c r="G163" i="2"/>
  <c r="H163" i="2"/>
  <c r="I163" i="2"/>
  <c r="J163" i="2"/>
  <c r="K163" i="2"/>
  <c r="L163" i="2"/>
  <c r="M163" i="2"/>
  <c r="N163" i="2"/>
  <c r="P163" i="2"/>
  <c r="E164" i="2"/>
  <c r="F164" i="2"/>
  <c r="O164" i="2" s="1"/>
  <c r="G164" i="2"/>
  <c r="H164" i="2"/>
  <c r="I164" i="2"/>
  <c r="J164" i="2"/>
  <c r="K164" i="2"/>
  <c r="L164" i="2"/>
  <c r="M164" i="2"/>
  <c r="N164" i="2"/>
  <c r="P164" i="2"/>
  <c r="E165" i="2"/>
  <c r="F165" i="2"/>
  <c r="O165" i="2" s="1"/>
  <c r="G165" i="2"/>
  <c r="H165" i="2"/>
  <c r="I165" i="2"/>
  <c r="J165" i="2"/>
  <c r="K165" i="2"/>
  <c r="L165" i="2"/>
  <c r="M165" i="2"/>
  <c r="N165" i="2"/>
  <c r="P165" i="2"/>
  <c r="E166" i="2"/>
  <c r="F166" i="2"/>
  <c r="O166" i="2" s="1"/>
  <c r="G166" i="2"/>
  <c r="H166" i="2"/>
  <c r="I166" i="2"/>
  <c r="J166" i="2"/>
  <c r="K166" i="2"/>
  <c r="L166" i="2"/>
  <c r="M166" i="2"/>
  <c r="N166" i="2"/>
  <c r="P166" i="2"/>
  <c r="E167" i="2"/>
  <c r="F167" i="2"/>
  <c r="O167" i="2" s="1"/>
  <c r="G167" i="2"/>
  <c r="H167" i="2"/>
  <c r="I167" i="2"/>
  <c r="J167" i="2"/>
  <c r="K167" i="2"/>
  <c r="L167" i="2"/>
  <c r="M167" i="2"/>
  <c r="N167" i="2"/>
  <c r="P167" i="2"/>
  <c r="E168" i="2"/>
  <c r="F168" i="2"/>
  <c r="O168" i="2" s="1"/>
  <c r="G168" i="2"/>
  <c r="H168" i="2"/>
  <c r="I168" i="2"/>
  <c r="J168" i="2"/>
  <c r="K168" i="2"/>
  <c r="L168" i="2"/>
  <c r="M168" i="2"/>
  <c r="N168" i="2"/>
  <c r="P168" i="2"/>
  <c r="E169" i="2"/>
  <c r="F169" i="2"/>
  <c r="O169" i="2" s="1"/>
  <c r="G169" i="2"/>
  <c r="H169" i="2"/>
  <c r="I169" i="2"/>
  <c r="J169" i="2"/>
  <c r="K169" i="2"/>
  <c r="L169" i="2"/>
  <c r="M169" i="2"/>
  <c r="N169" i="2"/>
  <c r="P169" i="2"/>
  <c r="E170" i="2"/>
  <c r="F170" i="2"/>
  <c r="O170" i="2" s="1"/>
  <c r="G170" i="2"/>
  <c r="H170" i="2"/>
  <c r="I170" i="2"/>
  <c r="J170" i="2"/>
  <c r="K170" i="2"/>
  <c r="L170" i="2"/>
  <c r="M170" i="2"/>
  <c r="N170" i="2"/>
  <c r="P170" i="2"/>
  <c r="E171" i="2"/>
  <c r="F171" i="2"/>
  <c r="O171" i="2" s="1"/>
  <c r="G171" i="2"/>
  <c r="H171" i="2"/>
  <c r="I171" i="2"/>
  <c r="J171" i="2"/>
  <c r="K171" i="2"/>
  <c r="L171" i="2"/>
  <c r="M171" i="2"/>
  <c r="N171" i="2"/>
  <c r="P171" i="2"/>
  <c r="E172" i="2"/>
  <c r="F172" i="2"/>
  <c r="O172" i="2" s="1"/>
  <c r="G172" i="2"/>
  <c r="H172" i="2"/>
  <c r="I172" i="2"/>
  <c r="J172" i="2"/>
  <c r="K172" i="2"/>
  <c r="L172" i="2"/>
  <c r="M172" i="2"/>
  <c r="N172" i="2"/>
  <c r="P172" i="2"/>
  <c r="E173" i="2"/>
  <c r="F173" i="2"/>
  <c r="O173" i="2" s="1"/>
  <c r="G173" i="2"/>
  <c r="H173" i="2"/>
  <c r="I173" i="2"/>
  <c r="J173" i="2"/>
  <c r="K173" i="2"/>
  <c r="L173" i="2"/>
  <c r="M173" i="2"/>
  <c r="N173" i="2"/>
  <c r="P173" i="2"/>
  <c r="E174" i="2"/>
  <c r="F174" i="2"/>
  <c r="O174" i="2" s="1"/>
  <c r="G174" i="2"/>
  <c r="H174" i="2"/>
  <c r="I174" i="2"/>
  <c r="J174" i="2"/>
  <c r="K174" i="2"/>
  <c r="L174" i="2"/>
  <c r="M174" i="2"/>
  <c r="N174" i="2"/>
  <c r="P174" i="2"/>
  <c r="E175" i="2"/>
  <c r="F175" i="2"/>
  <c r="O175" i="2" s="1"/>
  <c r="G175" i="2"/>
  <c r="H175" i="2"/>
  <c r="I175" i="2"/>
  <c r="J175" i="2"/>
  <c r="K175" i="2"/>
  <c r="L175" i="2"/>
  <c r="M175" i="2"/>
  <c r="N175" i="2"/>
  <c r="P175" i="2"/>
  <c r="E176" i="2"/>
  <c r="F176" i="2"/>
  <c r="O176" i="2" s="1"/>
  <c r="G176" i="2"/>
  <c r="H176" i="2"/>
  <c r="I176" i="2"/>
  <c r="J176" i="2"/>
  <c r="K176" i="2"/>
  <c r="L176" i="2"/>
  <c r="M176" i="2"/>
  <c r="N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F199" i="2"/>
  <c r="O199" i="2" s="1"/>
  <c r="G199" i="2"/>
  <c r="H199" i="2"/>
  <c r="I199" i="2"/>
  <c r="J199" i="2"/>
  <c r="K199" i="2"/>
  <c r="L199" i="2"/>
  <c r="M199" i="2"/>
  <c r="N199" i="2"/>
  <c r="P199" i="2"/>
  <c r="E200" i="2"/>
  <c r="N200" i="2" s="1"/>
  <c r="F200" i="2"/>
  <c r="O200" i="2" s="1"/>
  <c r="G200" i="2"/>
  <c r="H200" i="2"/>
  <c r="I200" i="2"/>
  <c r="J200" i="2"/>
  <c r="K200" i="2"/>
  <c r="L200" i="2"/>
  <c r="M200" i="2"/>
  <c r="P200" i="2"/>
  <c r="E201" i="2"/>
  <c r="F201" i="2"/>
  <c r="O201" i="2" s="1"/>
  <c r="G201" i="2"/>
  <c r="H201" i="2"/>
  <c r="I201" i="2"/>
  <c r="J201" i="2"/>
  <c r="K201" i="2"/>
  <c r="L201" i="2"/>
  <c r="M201" i="2"/>
  <c r="N201" i="2"/>
  <c r="P201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E203" i="2"/>
  <c r="F203" i="2"/>
  <c r="O203" i="2" s="1"/>
  <c r="G203" i="2"/>
  <c r="H203" i="2"/>
  <c r="I203" i="2"/>
  <c r="J203" i="2"/>
  <c r="K203" i="2"/>
  <c r="L203" i="2"/>
  <c r="M203" i="2"/>
  <c r="N203" i="2"/>
  <c r="P203" i="2"/>
  <c r="E204" i="2"/>
  <c r="N204" i="2" s="1"/>
  <c r="F204" i="2"/>
  <c r="O204" i="2" s="1"/>
  <c r="G204" i="2"/>
  <c r="H204" i="2"/>
  <c r="I204" i="2"/>
  <c r="J204" i="2"/>
  <c r="K204" i="2"/>
  <c r="L204" i="2"/>
  <c r="M204" i="2"/>
  <c r="P204" i="2"/>
  <c r="E205" i="2"/>
  <c r="F205" i="2"/>
  <c r="O205" i="2" s="1"/>
  <c r="G205" i="2"/>
  <c r="H205" i="2"/>
  <c r="I205" i="2"/>
  <c r="J205" i="2"/>
  <c r="K205" i="2"/>
  <c r="L205" i="2"/>
  <c r="M205" i="2"/>
  <c r="N205" i="2"/>
  <c r="P205" i="2"/>
  <c r="E206" i="2"/>
  <c r="F206" i="2"/>
  <c r="O206" i="2" s="1"/>
  <c r="G206" i="2"/>
  <c r="H206" i="2"/>
  <c r="I206" i="2"/>
  <c r="J206" i="2"/>
  <c r="K206" i="2"/>
  <c r="L206" i="2"/>
  <c r="M206" i="2"/>
  <c r="N206" i="2"/>
  <c r="P206" i="2"/>
  <c r="E207" i="2"/>
  <c r="F207" i="2"/>
  <c r="O207" i="2" s="1"/>
  <c r="G207" i="2"/>
  <c r="H207" i="2"/>
  <c r="I207" i="2"/>
  <c r="J207" i="2"/>
  <c r="K207" i="2"/>
  <c r="L207" i="2"/>
  <c r="M207" i="2"/>
  <c r="N207" i="2"/>
  <c r="P207" i="2"/>
  <c r="E208" i="2"/>
  <c r="N208" i="2" s="1"/>
  <c r="F208" i="2"/>
  <c r="O208" i="2" s="1"/>
  <c r="G208" i="2"/>
  <c r="H208" i="2"/>
  <c r="I208" i="2"/>
  <c r="J208" i="2"/>
  <c r="K208" i="2"/>
  <c r="L208" i="2"/>
  <c r="M208" i="2"/>
  <c r="P208" i="2"/>
  <c r="E209" i="2"/>
  <c r="F209" i="2"/>
  <c r="O209" i="2" s="1"/>
  <c r="G209" i="2"/>
  <c r="H209" i="2"/>
  <c r="I209" i="2"/>
  <c r="J209" i="2"/>
  <c r="K209" i="2"/>
  <c r="L209" i="2"/>
  <c r="M209" i="2"/>
  <c r="N209" i="2"/>
  <c r="P209" i="2"/>
  <c r="E210" i="2"/>
  <c r="F210" i="2"/>
  <c r="G210" i="2"/>
  <c r="P210" i="2" s="1"/>
  <c r="H210" i="2"/>
  <c r="I210" i="2"/>
  <c r="J210" i="2"/>
  <c r="K210" i="2"/>
  <c r="L210" i="2"/>
  <c r="M210" i="2"/>
  <c r="N210" i="2"/>
  <c r="O210" i="2"/>
  <c r="E211" i="2"/>
  <c r="F211" i="2"/>
  <c r="G211" i="2"/>
  <c r="P211" i="2" s="1"/>
  <c r="H211" i="2"/>
  <c r="I211" i="2"/>
  <c r="J211" i="2"/>
  <c r="K211" i="2"/>
  <c r="L211" i="2"/>
  <c r="M211" i="2"/>
  <c r="N211" i="2"/>
  <c r="O211" i="2"/>
  <c r="E212" i="2"/>
  <c r="F212" i="2"/>
  <c r="G212" i="2"/>
  <c r="P212" i="2" s="1"/>
  <c r="H212" i="2"/>
  <c r="I212" i="2"/>
  <c r="J212" i="2"/>
  <c r="K212" i="2"/>
  <c r="L212" i="2"/>
  <c r="M212" i="2"/>
  <c r="N212" i="2"/>
  <c r="O212" i="2"/>
  <c r="E213" i="2"/>
  <c r="F213" i="2"/>
  <c r="G213" i="2"/>
  <c r="P213" i="2" s="1"/>
  <c r="H213" i="2"/>
  <c r="I213" i="2"/>
  <c r="J213" i="2"/>
  <c r="K213" i="2"/>
  <c r="L213" i="2"/>
  <c r="M213" i="2"/>
  <c r="N213" i="2"/>
  <c r="O213" i="2"/>
  <c r="E214" i="2"/>
  <c r="N214" i="2" s="1"/>
  <c r="F214" i="2"/>
  <c r="G214" i="2"/>
  <c r="P214" i="2" s="1"/>
  <c r="H214" i="2"/>
  <c r="I214" i="2"/>
  <c r="J214" i="2"/>
  <c r="K214" i="2"/>
  <c r="L214" i="2"/>
  <c r="M214" i="2"/>
  <c r="O214" i="2"/>
  <c r="E215" i="2"/>
  <c r="N215" i="2" s="1"/>
  <c r="F215" i="2"/>
  <c r="G215" i="2"/>
  <c r="P215" i="2" s="1"/>
  <c r="H215" i="2"/>
  <c r="I215" i="2"/>
  <c r="J215" i="2"/>
  <c r="K215" i="2"/>
  <c r="L215" i="2"/>
  <c r="M215" i="2"/>
  <c r="O215" i="2"/>
  <c r="E216" i="2"/>
  <c r="N216" i="2" s="1"/>
  <c r="F216" i="2"/>
  <c r="G216" i="2"/>
  <c r="P216" i="2" s="1"/>
  <c r="H216" i="2"/>
  <c r="I216" i="2"/>
  <c r="J216" i="2"/>
  <c r="K216" i="2"/>
  <c r="L216" i="2"/>
  <c r="M216" i="2"/>
  <c r="O216" i="2"/>
  <c r="E217" i="2"/>
  <c r="N217" i="2" s="1"/>
  <c r="F217" i="2"/>
  <c r="G217" i="2"/>
  <c r="P217" i="2" s="1"/>
  <c r="H217" i="2"/>
  <c r="I217" i="2"/>
  <c r="J217" i="2"/>
  <c r="K217" i="2"/>
  <c r="L217" i="2"/>
  <c r="M217" i="2"/>
  <c r="O217" i="2"/>
  <c r="E218" i="2"/>
  <c r="N218" i="2" s="1"/>
  <c r="F218" i="2"/>
  <c r="G218" i="2"/>
  <c r="P218" i="2" s="1"/>
  <c r="H218" i="2"/>
  <c r="I218" i="2"/>
  <c r="J218" i="2"/>
  <c r="K218" i="2"/>
  <c r="L218" i="2"/>
  <c r="M218" i="2"/>
  <c r="O218" i="2"/>
  <c r="E219" i="2"/>
  <c r="N219" i="2" s="1"/>
  <c r="F219" i="2"/>
  <c r="G219" i="2"/>
  <c r="P219" i="2" s="1"/>
  <c r="H219" i="2"/>
  <c r="I219" i="2"/>
  <c r="J219" i="2"/>
  <c r="K219" i="2"/>
  <c r="L219" i="2"/>
  <c r="M219" i="2"/>
  <c r="O219" i="2"/>
  <c r="E220" i="2"/>
  <c r="N220" i="2" s="1"/>
  <c r="F220" i="2"/>
  <c r="G220" i="2"/>
  <c r="P220" i="2" s="1"/>
  <c r="H220" i="2"/>
  <c r="I220" i="2"/>
  <c r="J220" i="2"/>
  <c r="K220" i="2"/>
  <c r="L220" i="2"/>
  <c r="M220" i="2"/>
  <c r="O220" i="2"/>
  <c r="E221" i="2"/>
  <c r="N221" i="2" s="1"/>
  <c r="F221" i="2"/>
  <c r="G221" i="2"/>
  <c r="P221" i="2" s="1"/>
  <c r="H221" i="2"/>
  <c r="I221" i="2"/>
  <c r="J221" i="2"/>
  <c r="K221" i="2"/>
  <c r="L221" i="2"/>
  <c r="M221" i="2"/>
  <c r="O221" i="2"/>
  <c r="E222" i="2"/>
  <c r="N222" i="2" s="1"/>
  <c r="F222" i="2"/>
  <c r="G222" i="2"/>
  <c r="P222" i="2" s="1"/>
  <c r="H222" i="2"/>
  <c r="I222" i="2"/>
  <c r="J222" i="2"/>
  <c r="K222" i="2"/>
  <c r="L222" i="2"/>
  <c r="M222" i="2"/>
  <c r="O222" i="2"/>
  <c r="E223" i="2"/>
  <c r="N223" i="2" s="1"/>
  <c r="F223" i="2"/>
  <c r="G223" i="2"/>
  <c r="P223" i="2" s="1"/>
  <c r="H223" i="2"/>
  <c r="I223" i="2"/>
  <c r="J223" i="2"/>
  <c r="K223" i="2"/>
  <c r="L223" i="2"/>
  <c r="M223" i="2"/>
  <c r="O223" i="2"/>
  <c r="E224" i="2"/>
  <c r="N224" i="2" s="1"/>
  <c r="F224" i="2"/>
  <c r="G224" i="2"/>
  <c r="P224" i="2" s="1"/>
  <c r="H224" i="2"/>
  <c r="I224" i="2"/>
  <c r="J224" i="2"/>
  <c r="K224" i="2"/>
  <c r="L224" i="2"/>
  <c r="M224" i="2"/>
  <c r="O224" i="2"/>
  <c r="E225" i="2"/>
  <c r="N225" i="2" s="1"/>
  <c r="F225" i="2"/>
  <c r="G225" i="2"/>
  <c r="P225" i="2" s="1"/>
  <c r="H225" i="2"/>
  <c r="I225" i="2"/>
  <c r="J225" i="2"/>
  <c r="K225" i="2"/>
  <c r="L225" i="2"/>
  <c r="M225" i="2"/>
  <c r="O225" i="2"/>
  <c r="E226" i="2"/>
  <c r="N226" i="2" s="1"/>
  <c r="F226" i="2"/>
  <c r="G226" i="2"/>
  <c r="P226" i="2" s="1"/>
  <c r="H226" i="2"/>
  <c r="I226" i="2"/>
  <c r="J226" i="2"/>
  <c r="K226" i="2"/>
  <c r="L226" i="2"/>
  <c r="M226" i="2"/>
  <c r="O226" i="2"/>
  <c r="E227" i="2"/>
  <c r="N227" i="2" s="1"/>
  <c r="F227" i="2"/>
  <c r="G227" i="2"/>
  <c r="P227" i="2" s="1"/>
  <c r="H227" i="2"/>
  <c r="I227" i="2"/>
  <c r="J227" i="2"/>
  <c r="K227" i="2"/>
  <c r="L227" i="2"/>
  <c r="M227" i="2"/>
  <c r="O227" i="2"/>
  <c r="E228" i="2"/>
  <c r="N228" i="2" s="1"/>
  <c r="F228" i="2"/>
  <c r="G228" i="2"/>
  <c r="P228" i="2" s="1"/>
  <c r="H228" i="2"/>
  <c r="I228" i="2"/>
  <c r="J228" i="2"/>
  <c r="K228" i="2"/>
  <c r="L228" i="2"/>
  <c r="M228" i="2"/>
  <c r="O228" i="2"/>
  <c r="E229" i="2"/>
  <c r="N229" i="2" s="1"/>
  <c r="F229" i="2"/>
  <c r="G229" i="2"/>
  <c r="P229" i="2" s="1"/>
  <c r="H229" i="2"/>
  <c r="I229" i="2"/>
  <c r="J229" i="2"/>
  <c r="K229" i="2"/>
  <c r="L229" i="2"/>
  <c r="M229" i="2"/>
  <c r="O229" i="2"/>
  <c r="E230" i="2"/>
  <c r="N230" i="2" s="1"/>
  <c r="F230" i="2"/>
  <c r="G230" i="2"/>
  <c r="P230" i="2" s="1"/>
  <c r="H230" i="2"/>
  <c r="I230" i="2"/>
  <c r="J230" i="2"/>
  <c r="K230" i="2"/>
  <c r="L230" i="2"/>
  <c r="M230" i="2"/>
  <c r="O2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U4" i="2" l="1"/>
  <c r="O4" i="8" l="1"/>
  <c r="P4" i="8"/>
  <c r="Q4" i="8"/>
  <c r="R4" i="8"/>
  <c r="C4" i="8"/>
  <c r="V4" i="2"/>
  <c r="W4" i="2"/>
  <c r="X4" i="2"/>
  <c r="AA4" i="2" s="1"/>
  <c r="Y4" i="2"/>
  <c r="Z4" i="2"/>
  <c r="D4" i="2"/>
  <c r="T4" i="8" l="1"/>
  <c r="AB4" i="2"/>
  <c r="AC4" i="2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E2" i="12" s="1"/>
  <c r="H2" i="12" s="1"/>
  <c r="C2" i="12"/>
  <c r="F4" i="12" l="1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E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F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F830" i="11" s="1"/>
  <c r="A831" i="11"/>
  <c r="B831" i="11"/>
  <c r="A832" i="11"/>
  <c r="C832" i="11" s="1"/>
  <c r="B832" i="11"/>
  <c r="D832" i="11" s="1"/>
  <c r="F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E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F846" i="11" s="1"/>
  <c r="A847" i="11"/>
  <c r="B847" i="11"/>
  <c r="A848" i="11"/>
  <c r="C848" i="11" s="1"/>
  <c r="B848" i="11"/>
  <c r="D848" i="11" s="1"/>
  <c r="F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K976" i="11"/>
  <c r="N958" i="11"/>
  <c r="N952" i="11"/>
  <c r="L948" i="11"/>
  <c r="L946" i="11"/>
  <c r="N942" i="11"/>
  <c r="N941" i="11"/>
  <c r="N937" i="11"/>
  <c r="N936" i="11"/>
  <c r="L932" i="11"/>
  <c r="L930" i="11"/>
  <c r="N926" i="11"/>
  <c r="N920" i="11"/>
  <c r="N919" i="11"/>
  <c r="N916" i="11"/>
  <c r="L916" i="11"/>
  <c r="N914" i="11"/>
  <c r="L914" i="11"/>
  <c r="K912" i="11"/>
  <c r="N910" i="11"/>
  <c r="L910" i="11"/>
  <c r="K906" i="11"/>
  <c r="N904" i="11"/>
  <c r="L904" i="11"/>
  <c r="N899" i="11"/>
  <c r="N893" i="11"/>
  <c r="N889" i="11"/>
  <c r="N882" i="11"/>
  <c r="L882" i="11"/>
  <c r="M879" i="11"/>
  <c r="L871" i="11"/>
  <c r="K869" i="11"/>
  <c r="N862" i="11"/>
  <c r="M860" i="11"/>
  <c r="M858" i="11"/>
  <c r="K858" i="11"/>
  <c r="L856" i="11"/>
  <c r="K854" i="11"/>
  <c r="M848" i="11"/>
  <c r="M846" i="11"/>
  <c r="K846" i="11"/>
  <c r="M845" i="11"/>
  <c r="M840" i="11"/>
  <c r="K840" i="11"/>
  <c r="M838" i="11"/>
  <c r="N836" i="11"/>
  <c r="M832" i="11"/>
  <c r="K832" i="11"/>
  <c r="K830" i="11"/>
  <c r="M826" i="11"/>
  <c r="M824" i="11"/>
  <c r="K824" i="11"/>
  <c r="M820" i="11"/>
  <c r="K820" i="11"/>
  <c r="K1001" i="11"/>
  <c r="M998" i="11"/>
  <c r="M991" i="11"/>
  <c r="M987" i="11"/>
  <c r="C984" i="11"/>
  <c r="M978" i="11"/>
  <c r="M958" i="11"/>
  <c r="L956" i="11"/>
  <c r="N954" i="11"/>
  <c r="L954" i="11"/>
  <c r="M952" i="11"/>
  <c r="N950" i="11"/>
  <c r="L950" i="11"/>
  <c r="N944" i="11"/>
  <c r="L944" i="11"/>
  <c r="N943" i="11"/>
  <c r="N940" i="11"/>
  <c r="L940" i="11"/>
  <c r="N938" i="11"/>
  <c r="L938" i="11"/>
  <c r="N934" i="11"/>
  <c r="L934" i="11"/>
  <c r="N933" i="11"/>
  <c r="N929" i="11"/>
  <c r="N928" i="11"/>
  <c r="L928" i="11"/>
  <c r="N927" i="11"/>
  <c r="N924" i="11"/>
  <c r="L924" i="11"/>
  <c r="N922" i="11"/>
  <c r="L922" i="11"/>
  <c r="K920" i="11"/>
  <c r="N918" i="11"/>
  <c r="L918" i="11"/>
  <c r="L913" i="11"/>
  <c r="N912" i="11"/>
  <c r="L912" i="11"/>
  <c r="M909" i="11"/>
  <c r="L907" i="11"/>
  <c r="L902" i="11"/>
  <c r="N901" i="11"/>
  <c r="L901" i="11"/>
  <c r="M898" i="11"/>
  <c r="L897" i="11"/>
  <c r="N895" i="11"/>
  <c r="L895" i="11"/>
  <c r="N891" i="11"/>
  <c r="L891" i="11"/>
  <c r="M888" i="11"/>
  <c r="N876" i="11"/>
  <c r="M867" i="11"/>
  <c r="N865" i="11"/>
  <c r="M862" i="11"/>
  <c r="K862" i="11"/>
  <c r="L860" i="11"/>
  <c r="M856" i="11"/>
  <c r="K856" i="11"/>
  <c r="L854" i="11"/>
  <c r="M852" i="11"/>
  <c r="K852" i="11"/>
  <c r="M850" i="11"/>
  <c r="K850" i="11"/>
  <c r="L846" i="11"/>
  <c r="M844" i="11"/>
  <c r="K844" i="11"/>
  <c r="M842" i="11"/>
  <c r="K842" i="11"/>
  <c r="N838" i="11"/>
  <c r="M836" i="11"/>
  <c r="K836" i="11"/>
  <c r="K835" i="11"/>
  <c r="M834" i="11"/>
  <c r="K834" i="11"/>
  <c r="L832" i="11"/>
  <c r="M828" i="11"/>
  <c r="K828" i="11"/>
  <c r="L826" i="11"/>
  <c r="M822" i="11"/>
  <c r="K822" i="11"/>
  <c r="N820" i="11"/>
  <c r="E848" i="11"/>
  <c r="E832" i="11"/>
  <c r="E869" i="11"/>
  <c r="F723" i="11"/>
  <c r="F840" i="11"/>
  <c r="H869" i="11"/>
  <c r="F838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789" i="11" l="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G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I53" i="5"/>
  <c r="I59" i="5"/>
  <c r="I69" i="5"/>
  <c r="I75" i="5"/>
  <c r="I83" i="5"/>
  <c r="E83" i="5"/>
  <c r="I85" i="5"/>
  <c r="E101" i="5"/>
  <c r="I101" i="5"/>
  <c r="E107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E141" i="5"/>
  <c r="E140" i="5"/>
  <c r="E136" i="5"/>
  <c r="G135" i="5"/>
  <c r="E131" i="5"/>
  <c r="E127" i="5"/>
  <c r="E126" i="5"/>
  <c r="I125" i="5"/>
  <c r="E124" i="5"/>
  <c r="E122" i="5"/>
  <c r="E120" i="5"/>
  <c r="G119" i="5"/>
  <c r="E118" i="5"/>
  <c r="I117" i="5"/>
  <c r="E115" i="5"/>
  <c r="E112" i="5"/>
  <c r="G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17" i="5" l="1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I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U572" i="4" s="1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T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V737" i="4" s="1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U53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70" i="4" l="1"/>
  <c r="V108" i="4"/>
  <c r="V166" i="4"/>
  <c r="U170" i="4"/>
  <c r="V77" i="4"/>
  <c r="V53" i="4"/>
  <c r="V128" i="4"/>
  <c r="W128" i="4" s="1"/>
  <c r="X128" i="4" s="1"/>
  <c r="Y128" i="4" s="1"/>
  <c r="V17" i="4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V102" i="4"/>
  <c r="V84" i="4"/>
  <c r="V36" i="4"/>
  <c r="U91" i="4"/>
  <c r="V171" i="4"/>
  <c r="U136" i="4"/>
  <c r="V92" i="4"/>
  <c r="V190" i="4"/>
  <c r="W190" i="4" s="1"/>
  <c r="V44" i="4"/>
  <c r="V107" i="4"/>
  <c r="V66" i="4"/>
  <c r="V131" i="4"/>
  <c r="V147" i="4"/>
  <c r="Y985" i="4"/>
  <c r="AI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T940" i="4"/>
  <c r="V810" i="4"/>
  <c r="V576" i="4"/>
  <c r="S997" i="4"/>
  <c r="S917" i="4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W15" i="4" s="1"/>
  <c r="X15" i="4" s="1"/>
  <c r="Y15" i="4" s="1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6" i="4"/>
  <c r="V16" i="4"/>
  <c r="W16" i="4" s="1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O985" i="4" s="1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V14" i="4"/>
  <c r="U14" i="4"/>
  <c r="U13" i="4"/>
  <c r="V1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717" i="3"/>
  <c r="D716" i="3"/>
  <c r="D514" i="3"/>
  <c r="D945" i="3"/>
  <c r="D757" i="3"/>
  <c r="D895" i="3"/>
  <c r="D551" i="3"/>
  <c r="D892" i="3"/>
  <c r="D750" i="3"/>
  <c r="D530" i="3"/>
  <c r="D664" i="3"/>
  <c r="D470" i="3"/>
  <c r="D677" i="3"/>
  <c r="D836" i="3"/>
  <c r="D966" i="3"/>
  <c r="D672" i="3"/>
  <c r="D469" i="3"/>
  <c r="D647" i="3"/>
  <c r="D978" i="3"/>
  <c r="D536" i="3"/>
  <c r="D876" i="3"/>
  <c r="D970" i="3"/>
  <c r="D840" i="3"/>
  <c r="D940" i="3"/>
  <c r="D992" i="3"/>
  <c r="D801" i="3"/>
  <c r="D660" i="3"/>
  <c r="D654" i="3"/>
  <c r="D631" i="3"/>
  <c r="D658" i="3"/>
  <c r="D874" i="3"/>
  <c r="D764" i="3"/>
  <c r="D811" i="3"/>
  <c r="D700" i="3"/>
  <c r="D497" i="3"/>
  <c r="D541" i="3"/>
  <c r="D939" i="3"/>
  <c r="D704" i="3"/>
  <c r="D779" i="3"/>
  <c r="D975" i="3"/>
  <c r="D739" i="3"/>
  <c r="D591" i="3"/>
  <c r="D662" i="3"/>
  <c r="D575" i="3"/>
  <c r="D769" i="3"/>
  <c r="D809" i="3"/>
  <c r="D787" i="3"/>
  <c r="D586" i="3"/>
  <c r="D478" i="3"/>
  <c r="D634" i="3"/>
  <c r="D768" i="3"/>
  <c r="D459" i="3"/>
  <c r="D920" i="3"/>
  <c r="D994" i="3"/>
  <c r="D957" i="3"/>
  <c r="D959" i="3"/>
  <c r="D834" i="3"/>
  <c r="D877" i="3"/>
  <c r="D675" i="3"/>
  <c r="D747" i="3"/>
  <c r="D424" i="3"/>
  <c r="D897" i="3"/>
  <c r="D953" i="3"/>
  <c r="D513" i="3"/>
  <c r="D973" i="3"/>
  <c r="D851" i="3"/>
  <c r="D558" i="3"/>
  <c r="D638" i="3"/>
  <c r="D690" i="3"/>
  <c r="D908" i="3"/>
  <c r="D649" i="3"/>
  <c r="D907" i="3"/>
  <c r="D848" i="3"/>
  <c r="D562" i="3"/>
  <c r="D676" i="3"/>
  <c r="D734" i="3"/>
  <c r="D472" i="3"/>
  <c r="D698" i="3"/>
  <c r="D593" i="3"/>
  <c r="D611" i="3"/>
  <c r="D916" i="3"/>
  <c r="D532" i="3"/>
  <c r="D550" i="3"/>
  <c r="D695" i="3"/>
  <c r="D454" i="3"/>
  <c r="D656" i="3"/>
  <c r="D969" i="3"/>
  <c r="D600" i="3"/>
  <c r="D850" i="3"/>
  <c r="D998" i="3"/>
  <c r="D781" i="3"/>
  <c r="D448" i="3"/>
  <c r="D420" i="3"/>
  <c r="D341" i="3"/>
  <c r="D403" i="3"/>
  <c r="D374" i="3"/>
  <c r="D375" i="3"/>
  <c r="D379" i="3"/>
  <c r="D353" i="3"/>
  <c r="D407" i="3"/>
  <c r="D357" i="3"/>
  <c r="D330" i="3"/>
  <c r="D269" i="3"/>
  <c r="D270" i="3"/>
  <c r="D246" i="3"/>
  <c r="D674" i="3"/>
  <c r="D882" i="3"/>
  <c r="D931" i="3"/>
  <c r="D889" i="3"/>
  <c r="D628" i="3"/>
  <c r="D758" i="3"/>
  <c r="D481" i="3"/>
  <c r="D463" i="3"/>
  <c r="D564" i="3"/>
  <c r="D802" i="3"/>
  <c r="D705" i="3"/>
  <c r="D731" i="3"/>
  <c r="D880" i="3"/>
  <c r="D712" i="3"/>
  <c r="D479" i="3"/>
  <c r="D467" i="3"/>
  <c r="D441" i="3"/>
  <c r="D370" i="3"/>
  <c r="D286" i="3"/>
  <c r="D416" i="3"/>
  <c r="D756" i="3"/>
  <c r="D640" i="3"/>
  <c r="D697" i="3"/>
  <c r="D699" i="3"/>
  <c r="D466" i="3"/>
  <c r="D488" i="3"/>
  <c r="D884" i="3"/>
  <c r="D542" i="3"/>
  <c r="D673" i="3"/>
  <c r="D582" i="3"/>
  <c r="D683" i="3"/>
  <c r="D665" i="3"/>
  <c r="D775" i="3"/>
  <c r="D714" i="3"/>
  <c r="D870" i="3"/>
  <c r="D585" i="3"/>
  <c r="D667" i="3"/>
  <c r="D688" i="3"/>
  <c r="D480" i="3"/>
  <c r="D486" i="3"/>
  <c r="D735" i="3"/>
  <c r="D506" i="3"/>
  <c r="D1000" i="3"/>
  <c r="D727" i="3"/>
  <c r="D455" i="3"/>
  <c r="D952" i="3"/>
  <c r="D501" i="3"/>
  <c r="D641" i="3"/>
  <c r="D453" i="3"/>
  <c r="D528" i="3"/>
  <c r="D843" i="3"/>
  <c r="D830" i="3"/>
  <c r="D829" i="3"/>
  <c r="D516" i="3"/>
  <c r="D619" i="3"/>
  <c r="D723" i="3"/>
  <c r="D871" i="3"/>
  <c r="D905" i="3"/>
  <c r="D813" i="3"/>
  <c r="D873" i="3"/>
  <c r="D602" i="3"/>
  <c r="D594" i="3"/>
  <c r="D679" i="3"/>
  <c r="D934" i="3"/>
  <c r="D825" i="3"/>
  <c r="D635" i="3"/>
  <c r="D783" i="3"/>
  <c r="D784" i="3"/>
  <c r="D749" i="3"/>
  <c r="D981" i="3"/>
  <c r="D915" i="3"/>
  <c r="D613" i="3"/>
  <c r="D701" i="3"/>
  <c r="D706" i="3"/>
  <c r="D595" i="3"/>
  <c r="D976" i="3"/>
  <c r="D971" i="3"/>
  <c r="D709" i="3"/>
  <c r="D767" i="3"/>
  <c r="D912" i="3"/>
  <c r="D553" i="3"/>
  <c r="D760" i="3"/>
  <c r="D449" i="3"/>
  <c r="D875" i="3"/>
  <c r="D950" i="3"/>
  <c r="D938" i="3"/>
  <c r="D861" i="3"/>
  <c r="D421" i="3"/>
  <c r="D791" i="3"/>
  <c r="D778" i="3"/>
  <c r="D766" i="3"/>
  <c r="D523" i="3"/>
  <c r="D821" i="3"/>
  <c r="D570" i="3"/>
  <c r="D452" i="3"/>
  <c r="D457" i="3"/>
  <c r="D849" i="3"/>
  <c r="D680" i="3"/>
  <c r="D614" i="3"/>
  <c r="D909" i="3"/>
  <c r="D816" i="3"/>
  <c r="D838" i="3"/>
  <c r="D868" i="3"/>
  <c r="D738" i="3"/>
  <c r="D648" i="3"/>
  <c r="D630" i="3"/>
  <c r="D883" i="3"/>
  <c r="D986" i="3"/>
  <c r="D465" i="3"/>
  <c r="D661" i="3"/>
  <c r="D989" i="3"/>
  <c r="D845" i="3"/>
  <c r="D371" i="3"/>
  <c r="D332" i="3"/>
  <c r="D393" i="3"/>
  <c r="D418" i="3"/>
  <c r="D368" i="3"/>
  <c r="D414" i="3"/>
  <c r="D331" i="3"/>
  <c r="D290" i="3"/>
  <c r="D392" i="3"/>
  <c r="D280" i="3"/>
  <c r="D253" i="3"/>
  <c r="D235" i="3"/>
  <c r="D489" i="3"/>
  <c r="D450" i="3"/>
  <c r="D565" i="3"/>
  <c r="D893" i="3"/>
  <c r="D820" i="3"/>
  <c r="D632" i="3"/>
  <c r="D556" i="3"/>
  <c r="D624" i="3"/>
  <c r="D559" i="3"/>
  <c r="D711" i="3"/>
  <c r="D899" i="3"/>
  <c r="D721" i="3"/>
  <c r="D666" i="3"/>
  <c r="D780" i="3"/>
  <c r="D755" i="3"/>
  <c r="D771" i="3"/>
  <c r="D429" i="3"/>
  <c r="D318" i="3"/>
  <c r="D367" i="3"/>
  <c r="D297" i="3"/>
  <c r="D977" i="3"/>
  <c r="D605" i="3"/>
  <c r="D522" i="3"/>
  <c r="D707" i="3"/>
  <c r="D878" i="3"/>
  <c r="D746" i="3"/>
  <c r="D730" i="3"/>
  <c r="D548" i="3"/>
  <c r="D770" i="3"/>
  <c r="D867" i="3"/>
  <c r="D911" i="3"/>
  <c r="D888" i="3"/>
  <c r="D491" i="3"/>
  <c r="D511" i="3"/>
  <c r="D965" i="3"/>
  <c r="D468" i="3"/>
  <c r="D719" i="3"/>
  <c r="D652" i="3"/>
  <c r="D678" i="3"/>
  <c r="D904" i="3"/>
  <c r="D724" i="3"/>
  <c r="D694" i="3"/>
  <c r="D531" i="3"/>
  <c r="D865" i="3"/>
  <c r="D519" i="3"/>
  <c r="D972" i="3"/>
  <c r="D806" i="3"/>
  <c r="D900" i="3"/>
  <c r="D906" i="3"/>
  <c r="D715" i="3"/>
  <c r="D473" i="3"/>
  <c r="D474" i="3"/>
  <c r="D710" i="3"/>
  <c r="D903" i="3"/>
  <c r="D812" i="3"/>
  <c r="D988" i="3"/>
  <c r="D493" i="3"/>
  <c r="D765" i="3"/>
  <c r="D792" i="3"/>
  <c r="D579" i="3"/>
  <c r="D601" i="3"/>
  <c r="D708" i="3"/>
  <c r="D538" i="3"/>
  <c r="D627" i="3"/>
  <c r="D572" i="3"/>
  <c r="D835" i="3"/>
  <c r="D985" i="3"/>
  <c r="D887" i="3"/>
  <c r="D983" i="3"/>
  <c r="D571" i="3"/>
  <c r="D590" i="3"/>
  <c r="D546" i="3"/>
  <c r="D963" i="3"/>
  <c r="D495" i="3"/>
  <c r="D535" i="3"/>
  <c r="D517" i="3"/>
  <c r="D932" i="3"/>
  <c r="D951" i="3"/>
  <c r="D753" i="3"/>
  <c r="D923" i="3"/>
  <c r="D573" i="3"/>
  <c r="D574" i="3"/>
  <c r="D520" i="3"/>
  <c r="D996" i="3"/>
  <c r="D797" i="3"/>
  <c r="D858" i="3"/>
  <c r="D510" i="3"/>
  <c r="D527" i="3"/>
  <c r="D822" i="3"/>
  <c r="D713" i="3"/>
  <c r="D869" i="3"/>
  <c r="D456" i="3"/>
  <c r="D991" i="3"/>
  <c r="D492" i="3"/>
  <c r="D745" i="3"/>
  <c r="D761" i="3"/>
  <c r="D898" i="3"/>
  <c r="D967" i="3"/>
  <c r="D509" i="3"/>
  <c r="D471" i="3"/>
  <c r="D587" i="3"/>
  <c r="D583" i="3"/>
  <c r="D644" i="3"/>
  <c r="D743" i="3"/>
  <c r="D504" i="3"/>
  <c r="D485" i="3"/>
  <c r="D552" i="3"/>
  <c r="D817" i="3"/>
  <c r="D814" i="3"/>
  <c r="D622" i="3"/>
  <c r="D584" i="3"/>
  <c r="D776" i="3"/>
  <c r="D402" i="3"/>
  <c r="D298" i="3"/>
  <c r="D348" i="3"/>
  <c r="D328" i="3"/>
  <c r="D401" i="3"/>
  <c r="D380" i="3"/>
  <c r="D335" i="3"/>
  <c r="D352" i="3"/>
  <c r="D296" i="3"/>
  <c r="D427" i="3"/>
  <c r="D278" i="3"/>
  <c r="D266" i="3"/>
  <c r="D240" i="3"/>
  <c r="D968" i="3"/>
  <c r="D831" i="3"/>
  <c r="D974" i="3"/>
  <c r="D460" i="3"/>
  <c r="D736" i="3"/>
  <c r="D800" i="3"/>
  <c r="D462" i="3"/>
  <c r="D954" i="3"/>
  <c r="D484" i="3"/>
  <c r="D422" i="3"/>
  <c r="D862" i="3"/>
  <c r="D483" i="3"/>
  <c r="D914" i="3"/>
  <c r="D529" i="3"/>
  <c r="D794" i="3"/>
  <c r="D984" i="3"/>
  <c r="D415" i="3"/>
  <c r="D363" i="3"/>
  <c r="D442" i="3"/>
  <c r="D958" i="3"/>
  <c r="D805" i="3"/>
  <c r="D606" i="3"/>
  <c r="D670" i="3"/>
  <c r="D997" i="3"/>
  <c r="D796" i="3"/>
  <c r="D657" i="3"/>
  <c r="D555" i="3"/>
  <c r="D588" i="3"/>
  <c r="D772" i="3"/>
  <c r="D581" i="3"/>
  <c r="D608" i="3"/>
  <c r="D618" i="3"/>
  <c r="D819" i="3"/>
  <c r="D659" i="3"/>
  <c r="D808" i="3"/>
  <c r="D863" i="3"/>
  <c r="D487" i="3"/>
  <c r="D512" i="3"/>
  <c r="D633" i="3"/>
  <c r="D681" i="3"/>
  <c r="D702" i="3"/>
  <c r="D948" i="3"/>
  <c r="D894" i="3"/>
  <c r="D902" i="3"/>
  <c r="D505" i="3"/>
  <c r="D526" i="3"/>
  <c r="D844" i="3"/>
  <c r="D919" i="3"/>
  <c r="D777" i="3"/>
  <c r="D941" i="3"/>
  <c r="D537" i="3"/>
  <c r="D949" i="3"/>
  <c r="D482" i="3"/>
  <c r="D839" i="3"/>
  <c r="D737" i="3"/>
  <c r="D947" i="3"/>
  <c r="D795" i="3"/>
  <c r="D803" i="3"/>
  <c r="D841" i="3"/>
  <c r="D852" i="3"/>
  <c r="D740" i="3"/>
  <c r="D881" i="3"/>
  <c r="D534" i="3"/>
  <c r="D651" i="3"/>
  <c r="D960" i="3"/>
  <c r="D525" i="3"/>
  <c r="D936" i="3"/>
  <c r="D962" i="3"/>
  <c r="D759" i="3"/>
  <c r="D499" i="3"/>
  <c r="D596" i="3"/>
  <c r="D857" i="3"/>
  <c r="D786" i="3"/>
  <c r="D741" i="3"/>
  <c r="D913" i="3"/>
  <c r="D818" i="3"/>
  <c r="D518" i="3"/>
  <c r="D763" i="3"/>
  <c r="D773" i="3"/>
  <c r="D955" i="3"/>
  <c r="D910" i="3"/>
  <c r="D748" i="3"/>
  <c r="D655" i="3"/>
  <c r="D853" i="3"/>
  <c r="D842" i="3"/>
  <c r="D625" i="3"/>
  <c r="D943" i="3"/>
  <c r="D886" i="3"/>
  <c r="D879" i="3"/>
  <c r="D823" i="3"/>
  <c r="D475" i="3"/>
  <c r="D742" i="3"/>
  <c r="D793" i="3"/>
  <c r="D785" i="3"/>
  <c r="D500" i="3"/>
  <c r="D663" i="3"/>
  <c r="D540" i="3"/>
  <c r="D685" i="3"/>
  <c r="D718" i="3"/>
  <c r="D927" i="3"/>
  <c r="D993" i="3"/>
  <c r="D855" i="3"/>
  <c r="D696" i="3"/>
  <c r="D669" i="3"/>
  <c r="D617" i="3"/>
  <c r="D961" i="3"/>
  <c r="D752" i="3"/>
  <c r="D598" i="3"/>
  <c r="D918" i="3"/>
  <c r="D549" i="3"/>
  <c r="D942" i="3"/>
  <c r="D400" i="3"/>
  <c r="D369" i="3"/>
  <c r="D287" i="3"/>
  <c r="D354" i="3"/>
  <c r="D356" i="3"/>
  <c r="D386" i="3"/>
  <c r="D362" i="3"/>
  <c r="D444" i="3"/>
  <c r="D345" i="3"/>
  <c r="D303" i="3"/>
  <c r="D264" i="3"/>
  <c r="D261" i="3"/>
  <c r="D243" i="3"/>
  <c r="D230" i="3"/>
  <c r="D917" i="3"/>
  <c r="D650" i="3"/>
  <c r="D592" i="3"/>
  <c r="D725" i="3"/>
  <c r="D703" i="3"/>
  <c r="D607" i="3"/>
  <c r="D1001" i="3"/>
  <c r="D515" i="3"/>
  <c r="D461" i="3"/>
  <c r="D636" i="3"/>
  <c r="D933" i="3"/>
  <c r="D924" i="3"/>
  <c r="D568" i="3"/>
  <c r="D498" i="3"/>
  <c r="D423" i="3"/>
  <c r="D557" i="3"/>
  <c r="D428" i="3"/>
  <c r="D314" i="3"/>
  <c r="D408" i="3"/>
  <c r="D322" i="3"/>
  <c r="D329" i="3"/>
  <c r="D435" i="3"/>
  <c r="D300" i="3"/>
  <c r="D432" i="3"/>
  <c r="D311" i="3"/>
  <c r="D349" i="3"/>
  <c r="D254" i="3"/>
  <c r="D260" i="3"/>
  <c r="D236" i="3"/>
  <c r="D233" i="3"/>
  <c r="D231" i="3"/>
  <c r="D872" i="3"/>
  <c r="D494" i="3"/>
  <c r="D815" i="3"/>
  <c r="D885" i="3"/>
  <c r="D732" i="3"/>
  <c r="D946" i="3"/>
  <c r="D446" i="3"/>
  <c r="D620" i="3"/>
  <c r="D319" i="3"/>
  <c r="D397" i="3"/>
  <c r="D381" i="3"/>
  <c r="D391" i="3"/>
  <c r="D279" i="3"/>
  <c r="D252" i="3"/>
  <c r="D882" i="10"/>
  <c r="D886" i="10"/>
  <c r="D997" i="10"/>
  <c r="D391" i="10"/>
  <c r="D387" i="10"/>
  <c r="D330" i="10"/>
  <c r="D672" i="10"/>
  <c r="D639" i="10"/>
  <c r="D825" i="10"/>
  <c r="D773" i="10"/>
  <c r="D650" i="10"/>
  <c r="D866" i="10"/>
  <c r="D457" i="10"/>
  <c r="D989" i="10"/>
  <c r="D954" i="10"/>
  <c r="D813" i="10"/>
  <c r="D722" i="3"/>
  <c r="D856" i="3"/>
  <c r="D477" i="3"/>
  <c r="D642" i="3"/>
  <c r="D490" i="3"/>
  <c r="D832" i="3"/>
  <c r="D612" i="3"/>
  <c r="D720" i="3"/>
  <c r="D826" i="3"/>
  <c r="D325" i="3"/>
  <c r="D399" i="3"/>
  <c r="D426" i="3"/>
  <c r="D413" i="3"/>
  <c r="D283" i="3"/>
  <c r="D239" i="3"/>
  <c r="D978" i="10"/>
  <c r="D853" i="10"/>
  <c r="D632" i="10"/>
  <c r="D598" i="10"/>
  <c r="D496" i="10"/>
  <c r="D297" i="10"/>
  <c r="D725" i="10"/>
  <c r="D419" i="10"/>
  <c r="D557" i="10"/>
  <c r="D764" i="10"/>
  <c r="D544" i="10"/>
  <c r="D881" i="10"/>
  <c r="D519" i="10"/>
  <c r="D536" i="10"/>
  <c r="D433" i="10"/>
  <c r="D708" i="10"/>
  <c r="D896" i="3"/>
  <c r="D790" i="3"/>
  <c r="D922" i="3"/>
  <c r="D623" i="3"/>
  <c r="D326" i="3"/>
  <c r="D382" i="3"/>
  <c r="D377" i="3"/>
  <c r="D841" i="10"/>
  <c r="D651" i="10"/>
  <c r="D792" i="10"/>
  <c r="D671" i="10"/>
  <c r="D535" i="10"/>
  <c r="D952" i="10"/>
  <c r="D482" i="10"/>
  <c r="D867" i="10"/>
  <c r="D480" i="10"/>
  <c r="D932" i="10"/>
  <c r="D551" i="10"/>
  <c r="D418" i="10"/>
  <c r="D488" i="10"/>
  <c r="D851" i="10"/>
  <c r="D780" i="10"/>
  <c r="D289" i="10"/>
  <c r="D571" i="10"/>
  <c r="D872" i="10"/>
  <c r="D293" i="10"/>
  <c r="D960" i="10"/>
  <c r="D425" i="10"/>
  <c r="D373" i="10"/>
  <c r="D236" i="10"/>
  <c r="D925" i="10"/>
  <c r="D440" i="10"/>
  <c r="D479" i="10"/>
  <c r="D381" i="10"/>
  <c r="D683" i="10"/>
  <c r="D489" i="10"/>
  <c r="D283" i="10"/>
  <c r="D720" i="10"/>
  <c r="D471" i="10"/>
  <c r="D743" i="10"/>
  <c r="D595" i="10"/>
  <c r="D451" i="3"/>
  <c r="D626" i="3"/>
  <c r="D629" i="3"/>
  <c r="D458" i="3"/>
  <c r="D351" i="3"/>
  <c r="D409" i="3"/>
  <c r="D268" i="3"/>
  <c r="D436" i="3"/>
  <c r="D285" i="3"/>
  <c r="D387" i="3"/>
  <c r="D288" i="3"/>
  <c r="D376" i="3"/>
  <c r="D316" i="3"/>
  <c r="D317" i="3"/>
  <c r="D272" i="3"/>
  <c r="D234" i="3"/>
  <c r="D245" i="3"/>
  <c r="D639" i="3"/>
  <c r="D733" i="3"/>
  <c r="D890" i="3"/>
  <c r="D503" i="3"/>
  <c r="D547" i="3"/>
  <c r="D689" i="3"/>
  <c r="D828" i="3"/>
  <c r="D563" i="3"/>
  <c r="D385" i="3"/>
  <c r="D315" i="3"/>
  <c r="D372" i="3"/>
  <c r="D359" i="3"/>
  <c r="D340" i="3"/>
  <c r="D273" i="3"/>
  <c r="D242" i="3"/>
  <c r="D706" i="10"/>
  <c r="D733" i="10"/>
  <c r="D731" i="10"/>
  <c r="D900" i="10"/>
  <c r="D803" i="10"/>
  <c r="D306" i="10"/>
  <c r="D973" i="10"/>
  <c r="D445" i="10"/>
  <c r="D532" i="10"/>
  <c r="D944" i="10"/>
  <c r="D618" i="10"/>
  <c r="D846" i="10"/>
  <c r="D752" i="10"/>
  <c r="D985" i="10"/>
  <c r="D399" i="10"/>
  <c r="D308" i="10"/>
  <c r="D610" i="3"/>
  <c r="D837" i="3"/>
  <c r="D788" i="3"/>
  <c r="D507" i="3"/>
  <c r="D545" i="3"/>
  <c r="D935" i="3"/>
  <c r="D810" i="3"/>
  <c r="D929" i="3"/>
  <c r="D383" i="3"/>
  <c r="D299" i="3"/>
  <c r="D304" i="3"/>
  <c r="D312" i="3"/>
  <c r="D284" i="3"/>
  <c r="D263" i="3"/>
  <c r="D247" i="3"/>
  <c r="D647" i="10"/>
  <c r="D436" i="10"/>
  <c r="D892" i="10"/>
  <c r="D487" i="10"/>
  <c r="D483" i="10"/>
  <c r="D318" i="10"/>
  <c r="D844" i="10"/>
  <c r="D685" i="10"/>
  <c r="D422" i="10"/>
  <c r="D998" i="10"/>
  <c r="D980" i="10"/>
  <c r="D871" i="10"/>
  <c r="D927" i="10"/>
  <c r="D941" i="10"/>
  <c r="D840" i="10"/>
  <c r="D343" i="10"/>
  <c r="D729" i="3"/>
  <c r="D684" i="3"/>
  <c r="D566" i="3"/>
  <c r="D762" i="3"/>
  <c r="D366" i="3"/>
  <c r="D313" i="3"/>
  <c r="D275" i="3"/>
  <c r="D232" i="3"/>
  <c r="D493" i="10"/>
  <c r="D931" i="10"/>
  <c r="D312" i="10"/>
  <c r="D758" i="10"/>
  <c r="D467" i="10"/>
  <c r="D490" i="10"/>
  <c r="D611" i="10"/>
  <c r="D769" i="10"/>
  <c r="D890" i="10"/>
  <c r="D543" i="10"/>
  <c r="D939" i="10"/>
  <c r="D515" i="10"/>
  <c r="D936" i="10"/>
  <c r="D550" i="10"/>
  <c r="D869" i="10"/>
  <c r="D412" i="10"/>
  <c r="D470" i="10"/>
  <c r="D607" i="10"/>
  <c r="D740" i="10"/>
  <c r="D579" i="10"/>
  <c r="D835" i="10"/>
  <c r="D301" i="10"/>
  <c r="D252" i="10"/>
  <c r="D801" i="10"/>
  <c r="D638" i="10"/>
  <c r="D783" i="10"/>
  <c r="D981" i="10"/>
  <c r="D561" i="10"/>
  <c r="D363" i="10"/>
  <c r="D255" i="10"/>
  <c r="D314" i="10"/>
  <c r="D465" i="10"/>
  <c r="D346" i="10"/>
  <c r="D824" i="3"/>
  <c r="D744" i="3"/>
  <c r="D982" i="3"/>
  <c r="D860" i="3"/>
  <c r="D434" i="3"/>
  <c r="D365" i="3"/>
  <c r="D373" i="3"/>
  <c r="D307" i="3"/>
  <c r="D344" i="3"/>
  <c r="D396" i="3"/>
  <c r="D282" i="3"/>
  <c r="D267" i="3"/>
  <c r="D249" i="3"/>
  <c r="D807" i="3"/>
  <c r="D464" i="3"/>
  <c r="D774" i="3"/>
  <c r="D930" i="3"/>
  <c r="D671" i="3"/>
  <c r="D645" i="3"/>
  <c r="D937" i="3"/>
  <c r="D682" i="3"/>
  <c r="D417" i="3"/>
  <c r="D412" i="3"/>
  <c r="D358" i="3"/>
  <c r="D295" i="3"/>
  <c r="D419" i="3"/>
  <c r="D262" i="3"/>
  <c r="D248" i="3"/>
  <c r="D856" i="10"/>
  <c r="D726" i="10"/>
  <c r="D839" i="10"/>
  <c r="D619" i="10"/>
  <c r="D473" i="10"/>
  <c r="D972" i="10"/>
  <c r="D641" i="10"/>
  <c r="D947" i="10"/>
  <c r="D549" i="10"/>
  <c r="D907" i="10"/>
  <c r="D806" i="10"/>
  <c r="D499" i="10"/>
  <c r="D541" i="10"/>
  <c r="D896" i="10"/>
  <c r="D805" i="10"/>
  <c r="D327" i="10"/>
  <c r="D846" i="3"/>
  <c r="D827" i="3"/>
  <c r="D686" i="3"/>
  <c r="D554" i="3"/>
  <c r="D599" i="3"/>
  <c r="D754" i="3"/>
  <c r="D921" i="3"/>
  <c r="D964" i="3"/>
  <c r="D395" i="3"/>
  <c r="D410" i="3"/>
  <c r="D323" i="3"/>
  <c r="D302" i="3"/>
  <c r="D389" i="3"/>
  <c r="D274" i="3"/>
  <c r="D241" i="3"/>
  <c r="D406" i="10"/>
  <c r="D511" i="10"/>
  <c r="D763" i="10"/>
  <c r="D747" i="10"/>
  <c r="D662" i="10"/>
  <c r="D542" i="10"/>
  <c r="D462" i="10"/>
  <c r="D687" i="10"/>
  <c r="D984" i="10"/>
  <c r="D885" i="10"/>
  <c r="D774" i="10"/>
  <c r="D712" i="10"/>
  <c r="D771" i="10"/>
  <c r="D788" i="10"/>
  <c r="D880" i="10"/>
  <c r="D329" i="10"/>
  <c r="D609" i="3"/>
  <c r="D646" i="3"/>
  <c r="D891" i="3"/>
  <c r="D637" i="3"/>
  <c r="D343" i="3"/>
  <c r="D337" i="3"/>
  <c r="D255" i="3"/>
  <c r="D1000" i="10"/>
  <c r="D528" i="10"/>
  <c r="D548" i="10"/>
  <c r="D745" i="10"/>
  <c r="D744" i="10"/>
  <c r="D450" i="10"/>
  <c r="D481" i="10"/>
  <c r="D288" i="10"/>
  <c r="D429" i="10"/>
  <c r="D603" i="10"/>
  <c r="D554" i="10"/>
  <c r="D874" i="10"/>
  <c r="D558" i="10"/>
  <c r="D990" i="10"/>
  <c r="D584" i="10"/>
  <c r="D507" i="10"/>
  <c r="D950" i="10"/>
  <c r="D605" i="10"/>
  <c r="D456" i="10"/>
  <c r="D538" i="10"/>
  <c r="D964" i="10"/>
  <c r="D281" i="10"/>
  <c r="D586" i="10"/>
  <c r="D583" i="10"/>
  <c r="D348" i="10"/>
  <c r="D719" i="10"/>
  <c r="D504" i="10"/>
  <c r="D315" i="10"/>
  <c r="D244" i="10"/>
  <c r="D640" i="10"/>
  <c r="D389" i="10"/>
  <c r="D610" i="10"/>
  <c r="D333" i="10"/>
  <c r="D691" i="3"/>
  <c r="D980" i="3"/>
  <c r="D476" i="3"/>
  <c r="D577" i="3"/>
  <c r="D291" i="3"/>
  <c r="D388" i="3"/>
  <c r="D338" i="3"/>
  <c r="D360" i="3"/>
  <c r="D431" i="3"/>
  <c r="D310" i="3"/>
  <c r="D439" i="3"/>
  <c r="D289" i="3"/>
  <c r="D346" i="3"/>
  <c r="D276" i="3"/>
  <c r="D277" i="3"/>
  <c r="D238" i="3"/>
  <c r="D789" i="3"/>
  <c r="D543" i="3"/>
  <c r="D521" i="3"/>
  <c r="D569" i="3"/>
  <c r="D533" i="3"/>
  <c r="D866" i="3"/>
  <c r="D643" i="3"/>
  <c r="D854" i="3"/>
  <c r="D321" i="3"/>
  <c r="D301" i="3"/>
  <c r="D433" i="3"/>
  <c r="D440" i="3"/>
  <c r="D305" i="3"/>
  <c r="D265" i="3"/>
  <c r="D518" i="10"/>
  <c r="D797" i="10"/>
  <c r="D753" i="10"/>
  <c r="D392" i="10"/>
  <c r="D591" i="10"/>
  <c r="D971" i="10"/>
  <c r="D417" i="10"/>
  <c r="D612" i="10"/>
  <c r="D785" i="10"/>
  <c r="D937" i="10"/>
  <c r="D435" i="10"/>
  <c r="D830" i="10"/>
  <c r="D596" i="10"/>
  <c r="D562" i="10"/>
  <c r="D438" i="10"/>
  <c r="D292" i="10"/>
  <c r="D901" i="3"/>
  <c r="D687" i="3"/>
  <c r="D990" i="3"/>
  <c r="D726" i="3"/>
  <c r="D653" i="3"/>
  <c r="D999" i="3"/>
  <c r="D560" i="3"/>
  <c r="D798" i="3"/>
  <c r="D293" i="3"/>
  <c r="D361" i="3"/>
  <c r="D411" i="3"/>
  <c r="D443" i="3"/>
  <c r="D336" i="3"/>
  <c r="D258" i="3"/>
  <c r="D942" i="10"/>
  <c r="D537" i="10"/>
  <c r="D734" i="10"/>
  <c r="D820" i="10"/>
  <c r="D284" i="10"/>
  <c r="D404" i="10"/>
  <c r="D849" i="10"/>
  <c r="D568" i="10"/>
  <c r="D658" i="10"/>
  <c r="D437" i="10"/>
  <c r="D777" i="10"/>
  <c r="D460" i="10"/>
  <c r="D477" i="10"/>
  <c r="D424" i="10"/>
  <c r="D563" i="10"/>
  <c r="D859" i="3"/>
  <c r="D995" i="3"/>
  <c r="D384" i="3"/>
  <c r="D673" i="10"/>
  <c r="D659" i="10"/>
  <c r="D443" i="10"/>
  <c r="D660" i="10"/>
  <c r="D585" i="10"/>
  <c r="D374" i="10"/>
  <c r="D582" i="10"/>
  <c r="D362" i="10"/>
  <c r="D789" i="10"/>
  <c r="D928" i="3"/>
  <c r="D437" i="3"/>
  <c r="D271" i="3"/>
  <c r="D817" i="10"/>
  <c r="D746" i="10"/>
  <c r="D920" i="10"/>
  <c r="D791" i="10"/>
  <c r="D832" i="10"/>
  <c r="D894" i="10"/>
  <c r="D738" i="10"/>
  <c r="D578" i="10"/>
  <c r="D974" i="10"/>
  <c r="D398" i="10"/>
  <c r="D599" i="10"/>
  <c r="D505" i="10"/>
  <c r="D800" i="10"/>
  <c r="D613" i="10"/>
  <c r="D821" i="10"/>
  <c r="D420" i="10"/>
  <c r="D383" i="10"/>
  <c r="D491" i="10"/>
  <c r="D739" i="10"/>
  <c r="D913" i="10"/>
  <c r="D848" i="10"/>
  <c r="D320" i="10"/>
  <c r="D256" i="10"/>
  <c r="D455" i="10"/>
  <c r="D378" i="10"/>
  <c r="D884" i="10"/>
  <c r="D987" i="10"/>
  <c r="D736" i="10"/>
  <c r="D349" i="10"/>
  <c r="D727" i="10"/>
  <c r="D556" i="10"/>
  <c r="D888" i="10"/>
  <c r="D265" i="10"/>
  <c r="D513" i="10"/>
  <c r="D397" i="10"/>
  <c r="D472" i="10"/>
  <c r="D251" i="10"/>
  <c r="D405" i="10"/>
  <c r="D898" i="10"/>
  <c r="D299" i="10"/>
  <c r="D531" i="10"/>
  <c r="D616" i="3"/>
  <c r="D751" i="3"/>
  <c r="D445" i="3"/>
  <c r="D603" i="3"/>
  <c r="D342" i="3"/>
  <c r="D425" i="3"/>
  <c r="D308" i="3"/>
  <c r="D804" i="3"/>
  <c r="D405" i="3"/>
  <c r="D701" i="10"/>
  <c r="D580" i="10"/>
  <c r="D394" i="10"/>
  <c r="D863" i="10"/>
  <c r="D697" i="10"/>
  <c r="D416" i="10"/>
  <c r="D478" i="10"/>
  <c r="D628" i="10"/>
  <c r="D690" i="10"/>
  <c r="D956" i="10"/>
  <c r="D711" i="10"/>
  <c r="D262" i="10"/>
  <c r="D508" i="10"/>
  <c r="D285" i="10"/>
  <c r="D823" i="10"/>
  <c r="D600" i="10"/>
  <c r="D269" i="10"/>
  <c r="D452" i="10"/>
  <c r="D652" i="10"/>
  <c r="D494" i="10"/>
  <c r="D921" i="10"/>
  <c r="D337" i="10"/>
  <c r="D258" i="10"/>
  <c r="D21" i="10"/>
  <c r="D350" i="3"/>
  <c r="D914" i="10"/>
  <c r="D761" i="10"/>
  <c r="D631" i="10"/>
  <c r="D502" i="3"/>
  <c r="D334" i="3"/>
  <c r="D654" i="10"/>
  <c r="D620" i="10"/>
  <c r="D799" i="10"/>
  <c r="D468" i="10"/>
  <c r="D409" i="10"/>
  <c r="D273" i="10"/>
  <c r="D715" i="10"/>
  <c r="D253" i="10"/>
  <c r="D604" i="3"/>
  <c r="D306" i="3"/>
  <c r="D251" i="3"/>
  <c r="D906" i="10"/>
  <c r="D796" i="10"/>
  <c r="D355" i="10"/>
  <c r="D634" i="10"/>
  <c r="D498" i="10"/>
  <c r="D836" i="10"/>
  <c r="D923" i="10"/>
  <c r="D384" i="10"/>
  <c r="D695" i="10"/>
  <c r="D760" i="10"/>
  <c r="D569" i="10"/>
  <c r="D862" i="10"/>
  <c r="D669" i="10"/>
  <c r="D860" i="10"/>
  <c r="D476" i="10"/>
  <c r="D303" i="10"/>
  <c r="D677" i="10"/>
  <c r="D674" i="10"/>
  <c r="D358" i="10"/>
  <c r="D524" i="10"/>
  <c r="D934" i="10"/>
  <c r="D367" i="10"/>
  <c r="D239" i="10"/>
  <c r="D887" i="10"/>
  <c r="D938" i="10"/>
  <c r="D469" i="10"/>
  <c r="D943" i="10"/>
  <c r="D865" i="10"/>
  <c r="D525" i="10"/>
  <c r="D263" i="10"/>
  <c r="D629" i="10"/>
  <c r="D411" i="10"/>
  <c r="D546" i="10"/>
  <c r="D975" i="10"/>
  <c r="D642" i="10"/>
  <c r="D883" i="10"/>
  <c r="D231" i="10"/>
  <c r="D592" i="10"/>
  <c r="D441" i="10"/>
  <c r="D278" i="10"/>
  <c r="D290" i="10"/>
  <c r="D944" i="3"/>
  <c r="D728" i="3"/>
  <c r="D544" i="3"/>
  <c r="D621" i="3"/>
  <c r="D378" i="3"/>
  <c r="D355" i="3"/>
  <c r="D259" i="3"/>
  <c r="D561" i="3"/>
  <c r="D339" i="3"/>
  <c r="D645" i="10"/>
  <c r="D356" i="10"/>
  <c r="D723" i="10"/>
  <c r="D994" i="10"/>
  <c r="D614" i="10"/>
  <c r="D665" i="10"/>
  <c r="D464" i="10"/>
  <c r="D566" i="10"/>
  <c r="D421" i="10"/>
  <c r="D336" i="10"/>
  <c r="D916" i="10"/>
  <c r="D240" i="10"/>
  <c r="D626" i="10"/>
  <c r="D815" i="10"/>
  <c r="D702" i="10"/>
  <c r="D602" i="10"/>
  <c r="D230" i="10"/>
  <c r="D393" i="10"/>
  <c r="D593" i="10"/>
  <c r="D444" i="10"/>
  <c r="D597" i="10"/>
  <c r="D264" i="10"/>
  <c r="D19" i="3"/>
  <c r="D21" i="3"/>
  <c r="D16" i="10"/>
  <c r="D20" i="10"/>
  <c r="D4" i="10"/>
  <c r="D7" i="10"/>
  <c r="D676" i="10"/>
  <c r="D818" i="10"/>
  <c r="D925" i="3"/>
  <c r="D250" i="3"/>
  <c r="D667" i="10"/>
  <c r="D767" i="10"/>
  <c r="D919" i="10"/>
  <c r="D560" i="10"/>
  <c r="D589" i="10"/>
  <c r="D529" i="10"/>
  <c r="D959" i="10"/>
  <c r="D732" i="10"/>
  <c r="D508" i="3"/>
  <c r="D333" i="3"/>
  <c r="D587" i="10"/>
  <c r="D388" i="10"/>
  <c r="D375" i="10"/>
  <c r="D559" i="10"/>
  <c r="D833" i="10"/>
  <c r="D854" i="10"/>
  <c r="D717" i="10"/>
  <c r="D347" i="10"/>
  <c r="D775" i="10"/>
  <c r="D655" i="10"/>
  <c r="D492" i="10"/>
  <c r="D414" i="10"/>
  <c r="D755" i="10"/>
  <c r="D962" i="10"/>
  <c r="D459" i="10"/>
  <c r="D710" i="10"/>
  <c r="D749" i="10"/>
  <c r="D574" i="10"/>
  <c r="D475" i="10"/>
  <c r="D570" i="10"/>
  <c r="D679" i="10"/>
  <c r="D371" i="10"/>
  <c r="D926" i="10"/>
  <c r="D385" i="10"/>
  <c r="D924" i="10"/>
  <c r="D510" i="10"/>
  <c r="D843" i="10"/>
  <c r="D313" i="10"/>
  <c r="D261" i="10"/>
  <c r="D277" i="10"/>
  <c r="D918" i="10"/>
  <c r="D322" i="10"/>
  <c r="D254" i="10"/>
  <c r="D274" i="10"/>
  <c r="D757" i="10"/>
  <c r="D340" i="10"/>
  <c r="D653" i="10"/>
  <c r="D446" i="10"/>
  <c r="D776" i="10"/>
  <c r="D237" i="10"/>
  <c r="D2" i="3"/>
  <c r="D589" i="3"/>
  <c r="D864" i="3"/>
  <c r="D578" i="3"/>
  <c r="D692" i="3"/>
  <c r="D324" i="3"/>
  <c r="D394" i="3"/>
  <c r="D257" i="3"/>
  <c r="D597" i="3"/>
  <c r="D237" i="3"/>
  <c r="D448" i="10"/>
  <c r="D547" i="10"/>
  <c r="D756" i="10"/>
  <c r="D716" i="10"/>
  <c r="D930" i="10"/>
  <c r="D784" i="10"/>
  <c r="D986" i="10"/>
  <c r="D466" i="10"/>
  <c r="D527" i="10"/>
  <c r="D842" i="10"/>
  <c r="D555" i="10"/>
  <c r="D847" i="10"/>
  <c r="D901" i="10"/>
  <c r="D324" i="10"/>
  <c r="D401" i="10"/>
  <c r="D778" i="10"/>
  <c r="D968" i="10"/>
  <c r="D339" i="10"/>
  <c r="D902" i="10"/>
  <c r="D814" i="10"/>
  <c r="D22" i="3"/>
  <c r="D7" i="3"/>
  <c r="D5" i="10"/>
  <c r="D17" i="10"/>
  <c r="D23" i="10"/>
  <c r="D987" i="3"/>
  <c r="D891" i="10"/>
  <c r="D698" i="10"/>
  <c r="D664" i="10"/>
  <c r="D404" i="3"/>
  <c r="D878" i="10"/>
  <c r="D958" i="10"/>
  <c r="D386" i="10"/>
  <c r="D430" i="10"/>
  <c r="D868" i="10"/>
  <c r="D565" i="10"/>
  <c r="D766" i="10"/>
  <c r="D713" i="10"/>
  <c r="D903" i="10"/>
  <c r="D447" i="3"/>
  <c r="D398" i="3"/>
  <c r="D347" i="3"/>
  <c r="D889" i="10"/>
  <c r="D577" i="10"/>
  <c r="D503" i="10"/>
  <c r="D875" i="10"/>
  <c r="D432" i="10"/>
  <c r="D827" i="10"/>
  <c r="D859" i="10"/>
  <c r="D287" i="10"/>
  <c r="D737" i="10"/>
  <c r="D564" i="10"/>
  <c r="D946" i="10"/>
  <c r="D646" i="10"/>
  <c r="D735" i="10"/>
  <c r="D661" i="10"/>
  <c r="D982" i="10"/>
  <c r="D434" i="10"/>
  <c r="D427" i="10"/>
  <c r="D714" i="10"/>
  <c r="D635" i="10"/>
  <c r="D852" i="10"/>
  <c r="D754" i="10"/>
  <c r="D279" i="10"/>
  <c r="D233" i="10"/>
  <c r="D910" i="10"/>
  <c r="D622" i="10"/>
  <c r="D328" i="10"/>
  <c r="D895" i="10"/>
  <c r="D682" i="10"/>
  <c r="D359" i="10"/>
  <c r="D245" i="10"/>
  <c r="D908" i="10"/>
  <c r="D945" i="10"/>
  <c r="D834" i="10"/>
  <c r="D294" i="10"/>
  <c r="D855" i="10"/>
  <c r="D594" i="10"/>
  <c r="D361" i="10"/>
  <c r="D334" i="10"/>
  <c r="D961" i="10"/>
  <c r="D309" i="10"/>
  <c r="D3" i="10"/>
  <c r="D580" i="3"/>
  <c r="D956" i="3"/>
  <c r="D615" i="3"/>
  <c r="D799" i="3"/>
  <c r="D430" i="3"/>
  <c r="D309" i="3"/>
  <c r="D364" i="3"/>
  <c r="D693" i="3"/>
  <c r="D406" i="3"/>
  <c r="D831" i="10"/>
  <c r="D940" i="10"/>
  <c r="D845" i="10"/>
  <c r="D768" i="10"/>
  <c r="D709" i="10"/>
  <c r="D522" i="10"/>
  <c r="D408" i="10"/>
  <c r="D552" i="10"/>
  <c r="D643" i="10"/>
  <c r="D694" i="10"/>
  <c r="D332" i="10"/>
  <c r="D539" i="10"/>
  <c r="D675" i="10"/>
  <c r="D500" i="10"/>
  <c r="D266" i="10"/>
  <c r="D321" i="10"/>
  <c r="D822" i="10"/>
  <c r="D382" i="10"/>
  <c r="D861" i="10"/>
  <c r="D238" i="10"/>
  <c r="D966" i="10"/>
  <c r="D495" i="10"/>
  <c r="D502" i="10"/>
  <c r="D2" i="10"/>
  <c r="D5" i="3"/>
  <c r="D12" i="3"/>
  <c r="D24" i="3"/>
  <c r="D25" i="10"/>
  <c r="D18" i="10"/>
  <c r="D833" i="3"/>
  <c r="D474" i="10"/>
  <c r="D718" i="10"/>
  <c r="D993" i="10"/>
  <c r="D627" i="10"/>
  <c r="D423" i="10"/>
  <c r="D242" i="10"/>
  <c r="D935" i="10"/>
  <c r="D976" i="10"/>
  <c r="D644" i="10"/>
  <c r="D807" i="10"/>
  <c r="D567" i="3"/>
  <c r="D244" i="3"/>
  <c r="D573" i="10"/>
  <c r="D893" i="10"/>
  <c r="D933" i="10"/>
  <c r="D808" i="10"/>
  <c r="D879" i="10"/>
  <c r="D904" i="10"/>
  <c r="D911" i="10"/>
  <c r="D295" i="10"/>
  <c r="D449" i="10"/>
  <c r="D912" i="10"/>
  <c r="D341" i="10"/>
  <c r="D995" i="10"/>
  <c r="D748" i="10"/>
  <c r="D369" i="10"/>
  <c r="D794" i="10"/>
  <c r="D615" i="10"/>
  <c r="D809" i="10"/>
  <c r="D516" i="10"/>
  <c r="D257" i="10"/>
  <c r="D992" i="10"/>
  <c r="D395" i="10"/>
  <c r="D729" i="10"/>
  <c r="D18" i="3"/>
  <c r="D8" i="3"/>
  <c r="D23" i="3"/>
  <c r="D576" i="3"/>
  <c r="D325" i="10"/>
  <c r="D917" i="10"/>
  <c r="D606" i="10"/>
  <c r="D926" i="3"/>
  <c r="D666" i="10"/>
  <c r="D909" i="10"/>
  <c r="D396" i="10"/>
  <c r="D523" i="10"/>
  <c r="D458" i="10"/>
  <c r="D463" i="10"/>
  <c r="D689" i="10"/>
  <c r="D298" i="10"/>
  <c r="D829" i="10"/>
  <c r="D705" i="10"/>
  <c r="D316" i="10"/>
  <c r="D1001" i="10"/>
  <c r="D824" i="10"/>
  <c r="D588" i="10"/>
  <c r="D357" i="10"/>
  <c r="D526" i="10"/>
  <c r="D837" i="10"/>
  <c r="D410" i="10"/>
  <c r="D965" i="10"/>
  <c r="D267" i="10"/>
  <c r="D624" i="10"/>
  <c r="D636" i="10"/>
  <c r="D567" i="10"/>
  <c r="D9" i="3"/>
  <c r="D22" i="10"/>
  <c r="D26" i="10"/>
  <c r="D496" i="3"/>
  <c r="D858" i="10"/>
  <c r="D485" i="10"/>
  <c r="D826" i="10"/>
  <c r="D680" i="10"/>
  <c r="D317" i="10"/>
  <c r="D576" i="10"/>
  <c r="D770" i="10"/>
  <c r="D286" i="10"/>
  <c r="D335" i="10"/>
  <c r="D326" i="10"/>
  <c r="D9" i="10"/>
  <c r="D29" i="3"/>
  <c r="D28" i="3"/>
  <c r="D630" i="10"/>
  <c r="D294" i="3"/>
  <c r="D534" i="10"/>
  <c r="D781" i="10"/>
  <c r="D447" i="10"/>
  <c r="D656" i="10"/>
  <c r="D270" i="10"/>
  <c r="D545" i="10"/>
  <c r="D765" i="10"/>
  <c r="D691" i="10"/>
  <c r="D581" i="10"/>
  <c r="D957" i="10"/>
  <c r="D969" i="10"/>
  <c r="D509" i="10"/>
  <c r="D372" i="10"/>
  <c r="D246" i="10"/>
  <c r="D517" i="10"/>
  <c r="D953" i="10"/>
  <c r="D684" i="10"/>
  <c r="D621" i="10"/>
  <c r="D838" i="10"/>
  <c r="D991" i="10"/>
  <c r="D311" i="10"/>
  <c r="D344" i="10"/>
  <c r="D540" i="10"/>
  <c r="D291" i="10"/>
  <c r="D897" i="10"/>
  <c r="D721" i="10"/>
  <c r="D688" i="10"/>
  <c r="D633" i="10"/>
  <c r="D700" i="10"/>
  <c r="D816" i="10"/>
  <c r="D351" i="10"/>
  <c r="D248" i="10"/>
  <c r="D553" i="10"/>
  <c r="D260" i="10"/>
  <c r="D520" i="10"/>
  <c r="D899" i="10"/>
  <c r="D657" i="10"/>
  <c r="D979" i="10"/>
  <c r="D331" i="10"/>
  <c r="D390" i="10"/>
  <c r="D353" i="10"/>
  <c r="D668" i="3"/>
  <c r="D320" i="3"/>
  <c r="D407" i="10"/>
  <c r="D850" i="10"/>
  <c r="D616" i="10"/>
  <c r="D300" i="10"/>
  <c r="D790" i="10"/>
  <c r="D864" i="10"/>
  <c r="D663" i="10"/>
  <c r="D905" i="10"/>
  <c r="D951" i="10"/>
  <c r="D604" i="10"/>
  <c r="D354" i="10"/>
  <c r="D707" i="10"/>
  <c r="D310" i="10"/>
  <c r="D681" i="10"/>
  <c r="D268" i="10"/>
  <c r="D370" i="10"/>
  <c r="D304" i="10"/>
  <c r="D649" i="10"/>
  <c r="D804" i="10"/>
  <c r="D350" i="10"/>
  <c r="D514" i="10"/>
  <c r="D3" i="3"/>
  <c r="D17" i="3"/>
  <c r="D28" i="10"/>
  <c r="D819" i="10"/>
  <c r="D608" i="10"/>
  <c r="D949" i="10"/>
  <c r="D782" i="3"/>
  <c r="D292" i="3"/>
  <c r="D928" i="10"/>
  <c r="D963" i="10"/>
  <c r="D623" i="10"/>
  <c r="D307" i="10"/>
  <c r="D724" i="10"/>
  <c r="D678" i="10"/>
  <c r="D590" i="10"/>
  <c r="D439" i="10"/>
  <c r="D948" i="10"/>
  <c r="D512" i="10"/>
  <c r="D352" i="10"/>
  <c r="D380" i="10"/>
  <c r="D342" i="10"/>
  <c r="D625" i="10"/>
  <c r="D250" i="10"/>
  <c r="D305" i="10"/>
  <c r="D730" i="10"/>
  <c r="D368" i="10"/>
  <c r="D365" i="10"/>
  <c r="D497" i="10"/>
  <c r="D26" i="3"/>
  <c r="D11" i="3"/>
  <c r="D20" i="3"/>
  <c r="D6" i="10"/>
  <c r="D29" i="10"/>
  <c r="D12" i="10"/>
  <c r="D327" i="3"/>
  <c r="D364" i="10"/>
  <c r="D988" i="10"/>
  <c r="D782" i="10"/>
  <c r="D759" i="10"/>
  <c r="D377" i="10"/>
  <c r="D787" i="10"/>
  <c r="D259" i="10"/>
  <c r="D686" i="10"/>
  <c r="D617" i="10"/>
  <c r="D793" i="10"/>
  <c r="D27" i="3"/>
  <c r="D19" i="10"/>
  <c r="D14" i="10"/>
  <c r="D15" i="3"/>
  <c r="D14" i="3"/>
  <c r="D8" i="10"/>
  <c r="D870" i="10"/>
  <c r="D847" i="3"/>
  <c r="D415" i="10"/>
  <c r="D413" i="10"/>
  <c r="D572" i="10"/>
  <c r="D751" i="10"/>
  <c r="D302" i="10"/>
  <c r="D741" i="10"/>
  <c r="D241" i="10"/>
  <c r="D670" i="10"/>
  <c r="D4" i="3"/>
  <c r="D10" i="3"/>
  <c r="D27" i="10"/>
  <c r="D451" i="10"/>
  <c r="D728" i="10"/>
  <c r="D521" i="10"/>
  <c r="D13" i="10"/>
  <c r="D24" i="10"/>
  <c r="D10" i="10"/>
  <c r="D501" i="10"/>
  <c r="D319" i="10"/>
  <c r="D524" i="3"/>
  <c r="D345" i="10"/>
  <c r="D454" i="10"/>
  <c r="D929" i="10"/>
  <c r="D970" i="10"/>
  <c r="D609" i="10"/>
  <c r="D722" i="10"/>
  <c r="D811" i="10"/>
  <c r="D234" i="10"/>
  <c r="D25" i="3"/>
  <c r="D877" i="10"/>
  <c r="D539" i="3"/>
  <c r="D692" i="10"/>
  <c r="D779" i="10"/>
  <c r="D704" i="10"/>
  <c r="D772" i="10"/>
  <c r="D762" i="10"/>
  <c r="D379" i="10"/>
  <c r="D798" i="10"/>
  <c r="D431" i="10"/>
  <c r="D13" i="3"/>
  <c r="D876" i="10"/>
  <c r="D575" i="10"/>
  <c r="D506" i="10"/>
  <c r="D272" i="10"/>
  <c r="D15" i="10"/>
  <c r="D915" i="10"/>
  <c r="D750" i="10"/>
  <c r="D376" i="10"/>
  <c r="D338" i="10"/>
  <c r="D296" i="10"/>
  <c r="D271" i="10"/>
  <c r="D232" i="10"/>
  <c r="D979" i="3"/>
  <c r="D438" i="3"/>
  <c r="D802" i="10"/>
  <c r="D983" i="10"/>
  <c r="D648" i="10"/>
  <c r="D857" i="10"/>
  <c r="D486" i="10"/>
  <c r="D533" i="10"/>
  <c r="D403" i="10"/>
  <c r="D703" i="10"/>
  <c r="D668" i="10"/>
  <c r="D601" i="10"/>
  <c r="D828" i="10"/>
  <c r="D276" i="10"/>
  <c r="D873" i="10"/>
  <c r="D461" i="10"/>
  <c r="D977" i="10"/>
  <c r="D426" i="10"/>
  <c r="D235" i="10"/>
  <c r="D999" i="10"/>
  <c r="D400" i="10"/>
  <c r="D696" i="10"/>
  <c r="D530" i="10"/>
  <c r="D280" i="10"/>
  <c r="D243" i="10"/>
  <c r="D795" i="10"/>
  <c r="D967" i="10"/>
  <c r="D442" i="10"/>
  <c r="D996" i="10"/>
  <c r="D637" i="10"/>
  <c r="D275" i="10"/>
  <c r="D11" i="10"/>
  <c r="D256" i="3"/>
  <c r="D693" i="10"/>
  <c r="D699" i="10"/>
  <c r="D323" i="10"/>
  <c r="D390" i="3"/>
  <c r="D484" i="10"/>
  <c r="D812" i="10"/>
  <c r="D955" i="10"/>
  <c r="D360" i="10"/>
  <c r="D249" i="10"/>
  <c r="D282" i="10"/>
  <c r="D16" i="3"/>
  <c r="D453" i="10"/>
  <c r="D281" i="3"/>
  <c r="D786" i="10"/>
  <c r="D742" i="10"/>
  <c r="D402" i="10"/>
  <c r="D366" i="10"/>
  <c r="D247" i="10"/>
  <c r="D810" i="10"/>
  <c r="D428" i="10"/>
  <c r="D922" i="10"/>
  <c r="D6" i="3"/>
  <c r="D223" i="10"/>
  <c r="D179" i="10"/>
  <c r="D58" i="10"/>
  <c r="D62" i="10"/>
  <c r="D57" i="10"/>
  <c r="D47" i="10"/>
  <c r="D56" i="10"/>
  <c r="D169" i="10"/>
  <c r="D153" i="10"/>
  <c r="D161" i="10"/>
  <c r="D66" i="10"/>
  <c r="D132" i="10"/>
  <c r="D141" i="10"/>
  <c r="D59" i="10"/>
  <c r="D156" i="10"/>
  <c r="D142" i="10"/>
  <c r="D107" i="10"/>
  <c r="D104" i="10"/>
  <c r="D41" i="10"/>
  <c r="D171" i="10"/>
  <c r="D102" i="10"/>
  <c r="D189" i="10"/>
  <c r="D38" i="10"/>
  <c r="D143" i="10"/>
  <c r="D34" i="10"/>
  <c r="D144" i="10"/>
  <c r="D43" i="10"/>
  <c r="D129" i="10"/>
  <c r="D131" i="10"/>
  <c r="D93" i="10"/>
  <c r="D81" i="10"/>
  <c r="D37" i="10"/>
  <c r="D162" i="10"/>
  <c r="D80" i="10"/>
  <c r="D54" i="10"/>
  <c r="D181" i="10"/>
  <c r="D137" i="10"/>
  <c r="D52" i="10"/>
  <c r="D114" i="10"/>
  <c r="D84" i="10"/>
  <c r="D168" i="10"/>
  <c r="D165" i="10"/>
  <c r="D148" i="10"/>
  <c r="D215" i="10"/>
  <c r="D75" i="10"/>
  <c r="D119" i="10"/>
  <c r="D158" i="10"/>
  <c r="D194" i="10"/>
  <c r="D138" i="10"/>
  <c r="D100" i="10"/>
  <c r="D121" i="10"/>
  <c r="D89" i="10"/>
  <c r="D49" i="10"/>
  <c r="D208" i="10"/>
  <c r="D210" i="10"/>
  <c r="D139" i="10"/>
  <c r="D113" i="10"/>
  <c r="D87" i="10"/>
  <c r="D46" i="10"/>
  <c r="D211" i="10"/>
  <c r="D192" i="10"/>
  <c r="D228" i="10"/>
  <c r="D201" i="10"/>
  <c r="D68" i="10"/>
  <c r="D69" i="10"/>
  <c r="D209" i="10"/>
  <c r="D190" i="10"/>
  <c r="D83" i="10"/>
  <c r="D70" i="10"/>
  <c r="D183" i="10"/>
  <c r="D60" i="10"/>
  <c r="D53" i="10"/>
  <c r="D127" i="10"/>
  <c r="D99" i="10"/>
  <c r="D67" i="10"/>
  <c r="D163" i="10"/>
  <c r="D217" i="10"/>
  <c r="D51" i="10"/>
  <c r="D88" i="10"/>
  <c r="D111" i="10"/>
  <c r="D71" i="10"/>
  <c r="D109" i="10"/>
  <c r="D30" i="10"/>
  <c r="D124" i="10"/>
  <c r="D103" i="10"/>
  <c r="D106" i="10"/>
  <c r="D206" i="10"/>
  <c r="D213" i="10"/>
  <c r="D149" i="10"/>
  <c r="D152" i="10"/>
  <c r="D186" i="10"/>
  <c r="D202" i="10"/>
  <c r="D159" i="10"/>
  <c r="D193" i="10"/>
  <c r="D176" i="10"/>
  <c r="D120" i="10"/>
  <c r="D151" i="10"/>
  <c r="D65" i="10"/>
  <c r="D92" i="10"/>
  <c r="D157" i="10"/>
  <c r="D130" i="10"/>
  <c r="D45" i="10"/>
  <c r="D225" i="10"/>
  <c r="D221" i="10"/>
  <c r="D78" i="10"/>
  <c r="D188" i="10"/>
  <c r="D200" i="10"/>
  <c r="D118" i="10"/>
  <c r="D212" i="10"/>
  <c r="D126" i="10"/>
  <c r="D90" i="10"/>
  <c r="D196" i="10"/>
  <c r="D174" i="10"/>
  <c r="D175" i="10"/>
  <c r="D117" i="10"/>
  <c r="D115" i="10"/>
  <c r="D229" i="10"/>
  <c r="D155" i="10"/>
  <c r="D222" i="10"/>
  <c r="D185" i="10"/>
  <c r="D160" i="10"/>
  <c r="D136" i="10"/>
  <c r="D203" i="10"/>
  <c r="D74" i="10"/>
  <c r="D134" i="10"/>
  <c r="D173" i="10"/>
  <c r="D94" i="10"/>
  <c r="D33" i="10"/>
  <c r="D50" i="10"/>
  <c r="D170" i="10"/>
  <c r="D39" i="10"/>
  <c r="D123" i="10"/>
  <c r="D32" i="10"/>
  <c r="D116" i="10"/>
  <c r="D182" i="10"/>
  <c r="D101" i="10"/>
  <c r="D110" i="10"/>
  <c r="D64" i="10"/>
  <c r="D172" i="10"/>
  <c r="D79" i="10"/>
  <c r="D86" i="10"/>
  <c r="D164" i="10"/>
  <c r="D72" i="10"/>
  <c r="D133" i="10"/>
  <c r="D214" i="10"/>
  <c r="D85" i="10"/>
  <c r="D31" i="10"/>
  <c r="D224" i="10"/>
  <c r="D73" i="10"/>
  <c r="D195" i="10"/>
  <c r="D219" i="10"/>
  <c r="D198" i="10"/>
  <c r="D199" i="10"/>
  <c r="D135" i="10"/>
  <c r="D184" i="10"/>
  <c r="D146" i="10"/>
  <c r="D177" i="10"/>
  <c r="D36" i="10"/>
  <c r="D98" i="10"/>
  <c r="D97" i="10"/>
  <c r="D82" i="10"/>
  <c r="D128" i="10"/>
  <c r="D167" i="10"/>
  <c r="D61" i="10"/>
  <c r="D226" i="10"/>
  <c r="D63" i="10"/>
  <c r="D122" i="10"/>
  <c r="D44" i="10"/>
  <c r="D227" i="10"/>
  <c r="D77" i="10"/>
  <c r="D108" i="10"/>
  <c r="D145" i="10"/>
  <c r="D105" i="10"/>
  <c r="D180" i="10"/>
  <c r="D91" i="10"/>
  <c r="D112" i="10"/>
  <c r="D35" i="10"/>
  <c r="D178" i="10"/>
  <c r="D76" i="10"/>
  <c r="D48" i="10"/>
  <c r="D147" i="10"/>
  <c r="D205" i="10"/>
  <c r="D96" i="10"/>
  <c r="D42" i="10"/>
  <c r="D40" i="10"/>
  <c r="D216" i="10"/>
  <c r="D166" i="10"/>
  <c r="D197" i="10"/>
  <c r="D207" i="10"/>
  <c r="D140" i="10"/>
  <c r="D150" i="10"/>
  <c r="D204" i="10"/>
  <c r="D154" i="10"/>
  <c r="D191" i="10"/>
  <c r="D95" i="10"/>
  <c r="D218" i="10"/>
  <c r="D187" i="10"/>
  <c r="D125" i="10"/>
  <c r="D55" i="10"/>
  <c r="D220" i="10"/>
  <c r="D195" i="3"/>
  <c r="D213" i="3"/>
  <c r="D226" i="3"/>
  <c r="D200" i="3"/>
  <c r="D222" i="3"/>
  <c r="D224" i="3"/>
  <c r="D215" i="3"/>
  <c r="D229" i="3"/>
  <c r="D179" i="3"/>
  <c r="D109" i="3"/>
  <c r="D139" i="3"/>
  <c r="D155" i="3"/>
  <c r="D188" i="3"/>
  <c r="D50" i="3"/>
  <c r="D191" i="3"/>
  <c r="D220" i="3"/>
  <c r="D82" i="3"/>
  <c r="D132" i="3"/>
  <c r="D137" i="3"/>
  <c r="D47" i="3"/>
  <c r="D81" i="3"/>
  <c r="D218" i="3"/>
  <c r="D189" i="3"/>
  <c r="D159" i="3"/>
  <c r="D62" i="3"/>
  <c r="D97" i="3"/>
  <c r="D219" i="3"/>
  <c r="D185" i="3"/>
  <c r="D88" i="3"/>
  <c r="D34" i="3"/>
  <c r="D102" i="3"/>
  <c r="D40" i="3"/>
  <c r="D94" i="3"/>
  <c r="D138" i="3"/>
  <c r="D84" i="3"/>
  <c r="D37" i="3"/>
  <c r="D172" i="3"/>
  <c r="D183" i="3"/>
  <c r="D144" i="3"/>
  <c r="D178" i="3"/>
  <c r="D108" i="3"/>
  <c r="D176" i="3"/>
  <c r="D110" i="3"/>
  <c r="D113" i="3"/>
  <c r="D44" i="3"/>
  <c r="D91" i="3"/>
  <c r="D99" i="3"/>
  <c r="D117" i="3"/>
  <c r="D33" i="3"/>
  <c r="D75" i="3"/>
  <c r="D39" i="3"/>
  <c r="D118" i="3"/>
  <c r="D217" i="3"/>
  <c r="D209" i="3"/>
  <c r="D201" i="3"/>
  <c r="D227" i="3"/>
  <c r="D228" i="3"/>
  <c r="D210" i="3"/>
  <c r="D95" i="3"/>
  <c r="D131" i="3"/>
  <c r="D168" i="3"/>
  <c r="D42" i="3"/>
  <c r="D177" i="3"/>
  <c r="D161" i="3"/>
  <c r="D164" i="3"/>
  <c r="D120" i="3"/>
  <c r="D107" i="3"/>
  <c r="D73" i="3"/>
  <c r="D96" i="3"/>
  <c r="D86" i="3"/>
  <c r="D145" i="3"/>
  <c r="D67" i="3"/>
  <c r="D126" i="3"/>
  <c r="D125" i="3"/>
  <c r="D171" i="3"/>
  <c r="D133" i="3"/>
  <c r="D129" i="3"/>
  <c r="D83" i="3"/>
  <c r="D141" i="3"/>
  <c r="D51" i="3"/>
  <c r="D58" i="3"/>
  <c r="D116" i="3"/>
  <c r="D128" i="3"/>
  <c r="D103" i="3"/>
  <c r="D153" i="3"/>
  <c r="D48" i="3"/>
  <c r="D98" i="3"/>
  <c r="D162" i="3"/>
  <c r="D36" i="3"/>
  <c r="D190" i="3"/>
  <c r="D158" i="3"/>
  <c r="D68" i="3"/>
  <c r="D49" i="3"/>
  <c r="D105" i="3"/>
  <c r="D78" i="3"/>
  <c r="D180" i="3"/>
  <c r="D74" i="3"/>
  <c r="D193" i="3"/>
  <c r="D212" i="3"/>
  <c r="D207" i="3"/>
  <c r="D192" i="3"/>
  <c r="D197" i="3"/>
  <c r="D208" i="3"/>
  <c r="D196" i="3"/>
  <c r="D202" i="3"/>
  <c r="D211" i="3"/>
  <c r="D221" i="3"/>
  <c r="D130" i="3"/>
  <c r="D106" i="3"/>
  <c r="D115" i="3"/>
  <c r="D55" i="3"/>
  <c r="D112" i="3"/>
  <c r="D184" i="3"/>
  <c r="D121" i="3"/>
  <c r="D148" i="3"/>
  <c r="D163" i="3"/>
  <c r="D173" i="3"/>
  <c r="D104" i="3"/>
  <c r="D187" i="3"/>
  <c r="D166" i="3"/>
  <c r="D182" i="3"/>
  <c r="D167" i="3"/>
  <c r="D64" i="3"/>
  <c r="D186" i="3"/>
  <c r="D90" i="3"/>
  <c r="D35" i="3"/>
  <c r="D89" i="3"/>
  <c r="D57" i="3"/>
  <c r="D61" i="3"/>
  <c r="D30" i="3"/>
  <c r="D101" i="3"/>
  <c r="D140" i="3"/>
  <c r="D41" i="3"/>
  <c r="D203" i="3"/>
  <c r="D147" i="3"/>
  <c r="D45" i="3"/>
  <c r="D206" i="3"/>
  <c r="D123" i="3"/>
  <c r="D87" i="3"/>
  <c r="D72" i="3"/>
  <c r="D136" i="3"/>
  <c r="D111" i="3"/>
  <c r="D92" i="3"/>
  <c r="D43" i="3"/>
  <c r="D150" i="3"/>
  <c r="D151" i="3"/>
  <c r="D122" i="3"/>
  <c r="D181" i="3"/>
  <c r="D114" i="3"/>
  <c r="D165" i="3"/>
  <c r="D170" i="3"/>
  <c r="D146" i="3"/>
  <c r="D54" i="3"/>
  <c r="D198" i="3"/>
  <c r="D205" i="3"/>
  <c r="D214" i="3"/>
  <c r="D204" i="3"/>
  <c r="D199" i="3"/>
  <c r="D225" i="3"/>
  <c r="D194" i="3"/>
  <c r="D223" i="3"/>
  <c r="D66" i="3"/>
  <c r="D77" i="3"/>
  <c r="D174" i="3"/>
  <c r="D46" i="3"/>
  <c r="D63" i="3"/>
  <c r="D124" i="3"/>
  <c r="D65" i="3"/>
  <c r="D100" i="3"/>
  <c r="D76" i="3"/>
  <c r="D216" i="3"/>
  <c r="D149" i="3"/>
  <c r="D152" i="3"/>
  <c r="D79" i="3"/>
  <c r="D156" i="3"/>
  <c r="D127" i="3"/>
  <c r="D157" i="3"/>
  <c r="D154" i="3"/>
  <c r="D53" i="3"/>
  <c r="D52" i="3"/>
  <c r="D175" i="3"/>
  <c r="D38" i="3"/>
  <c r="D169" i="3"/>
  <c r="D70" i="3"/>
  <c r="D56" i="3"/>
  <c r="D134" i="3"/>
  <c r="D85" i="3"/>
  <c r="D59" i="3"/>
  <c r="D160" i="3"/>
  <c r="D60" i="3"/>
  <c r="D71" i="3"/>
  <c r="D80" i="3"/>
  <c r="D93" i="3"/>
  <c r="D31" i="3"/>
  <c r="D143" i="3"/>
  <c r="D135" i="3"/>
  <c r="D69" i="3"/>
  <c r="D32" i="3"/>
  <c r="D142" i="3"/>
  <c r="D119" i="3"/>
  <c r="K54" i="3" l="1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5" i="4"/>
  <c r="AT5" i="4" s="1"/>
  <c r="AN128" i="4"/>
  <c r="AT128" i="4" s="1"/>
  <c r="AL132" i="4"/>
  <c r="AR132" i="4" s="1"/>
  <c r="AL128" i="4"/>
  <c r="AR128" i="4" s="1"/>
  <c r="G128" i="4" s="1"/>
  <c r="AH152" i="4"/>
  <c r="AN152" i="4" s="1"/>
  <c r="AT152" i="4" s="1"/>
  <c r="AP5" i="4"/>
  <c r="AV5" i="4" s="1"/>
  <c r="AB152" i="4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AM152" i="4" s="1"/>
  <c r="AS152" i="4" s="1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I896" i="4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P612" i="4" s="1"/>
  <c r="AV612" i="4" s="1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AL562" i="4"/>
  <c r="AR562" i="4" s="1"/>
  <c r="G562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AO96" i="4"/>
  <c r="AU96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F891" i="4" s="1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F562" i="4"/>
  <c r="J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L39" i="4"/>
  <c r="AR39" i="4" s="1"/>
  <c r="AM39" i="4"/>
  <c r="AS39" i="4" s="1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D5" i="4"/>
  <c r="H5" i="4" s="1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G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I64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D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X32" i="4"/>
  <c r="Y32" i="4" s="1"/>
  <c r="AG3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I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Z770" i="4"/>
  <c r="AA770" i="4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Z20" i="4"/>
  <c r="AC20" i="4"/>
  <c r="AO20" i="4" s="1"/>
  <c r="AU20" i="4" s="1"/>
  <c r="AA20" i="4"/>
  <c r="AB20" i="4"/>
  <c r="AE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C120" i="4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L89" i="4" s="1"/>
  <c r="AR89" i="4" s="1"/>
  <c r="AD89" i="4"/>
  <c r="AC89" i="4"/>
  <c r="AB89" i="4"/>
  <c r="AE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O447" i="4" s="1"/>
  <c r="AU447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O191" i="4" l="1"/>
  <c r="AU191" i="4" s="1"/>
  <c r="AC59" i="4"/>
  <c r="AA59" i="4"/>
  <c r="AE136" i="4"/>
  <c r="AJ59" i="4"/>
  <c r="AA180" i="4"/>
  <c r="AB59" i="4"/>
  <c r="AD136" i="4"/>
  <c r="AI59" i="4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172" i="4" s="1"/>
  <c r="AR172" i="4" s="1"/>
  <c r="AI172" i="4"/>
  <c r="AJ172" i="4"/>
  <c r="AF172" i="4"/>
  <c r="AB172" i="4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AH949" i="4"/>
  <c r="AK949" i="4"/>
  <c r="AG949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N44" i="4" s="1"/>
  <c r="AT44" i="4" s="1"/>
  <c r="AJ148" i="4"/>
  <c r="AI148" i="4"/>
  <c r="AC148" i="4"/>
  <c r="AE11" i="4"/>
  <c r="Z44" i="4"/>
  <c r="AN139" i="4"/>
  <c r="AT139" i="4" s="1"/>
  <c r="AK112" i="4"/>
  <c r="AA112" i="4"/>
  <c r="AM112" i="4" s="1"/>
  <c r="AS112" i="4" s="1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M405" i="4"/>
  <c r="AS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Q405" i="4"/>
  <c r="AW405" i="4" s="1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N225" i="4" s="1"/>
  <c r="AT225" i="4" s="1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E842" i="4" s="1"/>
  <c r="I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Q666" i="4" s="1"/>
  <c r="AW666" i="4" s="1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E437" i="4"/>
  <c r="I437" i="4" s="1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D842" i="4"/>
  <c r="H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N949" i="4" s="1"/>
  <c r="AC949" i="4"/>
  <c r="AE949" i="4"/>
  <c r="AQ949" i="4" s="1"/>
  <c r="AV949" i="4"/>
  <c r="AW949" i="4"/>
  <c r="AD949" i="4"/>
  <c r="AT949" i="4"/>
  <c r="Z949" i="4"/>
  <c r="AL949" i="4" s="1"/>
  <c r="AA949" i="4"/>
  <c r="AM949" i="4" s="1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80" i="4" l="1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E172" i="4"/>
  <c r="I172" i="4" s="1"/>
  <c r="F172" i="4"/>
  <c r="J172" i="4" s="1"/>
  <c r="D172" i="4"/>
  <c r="H172" i="4" s="1"/>
  <c r="G172" i="4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405" i="4"/>
  <c r="D405" i="4"/>
  <c r="H405" i="4" s="1"/>
  <c r="E405" i="4"/>
  <c r="I405" i="4" s="1"/>
  <c r="F405" i="4"/>
  <c r="J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N943" i="4" s="1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AP285" i="4" s="1"/>
  <c r="AV285" i="4" s="1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196" i="4" l="1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O916" i="4" s="1"/>
  <c r="AF916" i="4"/>
  <c r="AL916" i="4" s="1"/>
  <c r="AJ916" i="4"/>
  <c r="AP916" i="4" s="1"/>
  <c r="AH916" i="4"/>
  <c r="AN916" i="4" s="1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86" i="4" l="1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216" i="4" l="1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<sst xmlns="http://schemas.openxmlformats.org/spreadsheetml/2006/main" count="1570" uniqueCount="493">
  <si>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</si>
  <si>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</si>
  <si>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</si>
  <si>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</si>
  <si>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</si>
  <si>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</si>
  <si>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</si>
  <si>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</si>
  <si>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</si>
  <si>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</si>
  <si>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</si>
  <si>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</si>
  <si>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</si>
  <si>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</si>
  <si>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</si>
  <si>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</si>
  <si>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</si>
  <si>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</si>
  <si>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</si>
  <si>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</si>
  <si>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</si>
  <si>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</si>
  <si>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</si>
  <si>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</si>
  <si>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</si>
  <si>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</si>
  <si>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</si>
  <si>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</si>
  <si>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</si>
  <si>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</si>
  <si>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</si>
  <si>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</si>
  <si>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</si>
  <si>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</si>
  <si>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</si>
  <si>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</si>
  <si>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</si>
  <si>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</si>
  <si>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</si>
  <si>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</si>
  <si>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</si>
  <si>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</si>
  <si>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</si>
  <si>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</si>
  <si>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</si>
  <si>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</si>
  <si>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</si>
  <si>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</si>
  <si>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</si>
  <si>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</si>
  <si>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</si>
  <si>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</si>
  <si>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</si>
  <si>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</si>
  <si>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</si>
  <si>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</si>
  <si>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</si>
  <si>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</si>
  <si>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</si>
  <si>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</si>
  <si>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</si>
  <si>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</si>
  <si>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</si>
  <si>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</si>
  <si>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</si>
  <si>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</si>
  <si>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</si>
  <si>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</si>
  <si>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Accrington</t>
  </si>
  <si>
    <t>Oxford</t>
  </si>
  <si>
    <t>E2</t>
  </si>
  <si>
    <t>EC</t>
  </si>
  <si>
    <t>Fleetwood Town</t>
  </si>
  <si>
    <t>Sunderland</t>
  </si>
  <si>
    <t>SC0</t>
  </si>
  <si>
    <t>Hibernian</t>
  </si>
  <si>
    <t>Livingston</t>
  </si>
  <si>
    <t>Maidenhead</t>
  </si>
  <si>
    <t>SC3</t>
  </si>
  <si>
    <t>SC2</t>
  </si>
  <si>
    <t>AFC Wimbledon</t>
  </si>
  <si>
    <t>Charlton</t>
  </si>
  <si>
    <t>Ipswich</t>
  </si>
  <si>
    <t>Cheltenham</t>
  </si>
  <si>
    <t>Cambridge</t>
  </si>
  <si>
    <t>Crewe</t>
  </si>
  <si>
    <t>Lincoln</t>
  </si>
  <si>
    <t>Doncaster</t>
  </si>
  <si>
    <t>Bolton</t>
  </si>
  <si>
    <t>Portsmouth</t>
  </si>
  <si>
    <t>Sheffield Weds</t>
  </si>
  <si>
    <t>Rotherham</t>
  </si>
  <si>
    <t>Gillingham</t>
  </si>
  <si>
    <t>Morecambe</t>
  </si>
  <si>
    <t>Wycombe</t>
  </si>
  <si>
    <t>Burton</t>
  </si>
  <si>
    <t>Bristol Rvs</t>
  </si>
  <si>
    <t>Port Vale</t>
  </si>
  <si>
    <t>Exeter</t>
  </si>
  <si>
    <t>Northampton</t>
  </si>
  <si>
    <t>Harrogate</t>
  </si>
  <si>
    <t>Forest Green</t>
  </si>
  <si>
    <t>Leyton Orient</t>
  </si>
  <si>
    <t>Swindon</t>
  </si>
  <si>
    <t>Mansfield</t>
  </si>
  <si>
    <t>Carlisle</t>
  </si>
  <si>
    <t>Newport County</t>
  </si>
  <si>
    <t>Sutton</t>
  </si>
  <si>
    <t>Oldham</t>
  </si>
  <si>
    <t>Tranmere</t>
  </si>
  <si>
    <t>Stevenage</t>
  </si>
  <si>
    <t>Scunthorpe</t>
  </si>
  <si>
    <t>Walsall</t>
  </si>
  <si>
    <t>Crawley Town</t>
  </si>
  <si>
    <t>Southend</t>
  </si>
  <si>
    <t>Montrose</t>
  </si>
  <si>
    <t>Airdrie Utd</t>
  </si>
  <si>
    <t>Elgin</t>
  </si>
  <si>
    <t>Kelty Hearts</t>
  </si>
  <si>
    <t>Milton Keynes Dons</t>
  </si>
  <si>
    <t>Plymouth</t>
  </si>
  <si>
    <t>Wigan</t>
  </si>
  <si>
    <t>Shrewsbury</t>
  </si>
  <si>
    <t>Barrow</t>
  </si>
  <si>
    <t>Salford</t>
  </si>
  <si>
    <t>Bradford</t>
  </si>
  <si>
    <t>Colchester</t>
  </si>
  <si>
    <t>Hartlepool</t>
  </si>
  <si>
    <t>Rochdale</t>
  </si>
  <si>
    <t>07/12/2021</t>
  </si>
  <si>
    <t>08/12/2021</t>
  </si>
  <si>
    <t>E3</t>
  </si>
  <si>
    <t>Charleroi</t>
  </si>
  <si>
    <t>Oostende</t>
  </si>
  <si>
    <t>FC Koln</t>
  </si>
  <si>
    <t>Augsburg</t>
  </si>
  <si>
    <t>Regensburg</t>
  </si>
  <si>
    <t>Werder Bremen</t>
  </si>
  <si>
    <t>Schalke 04</t>
  </si>
  <si>
    <t>Nurnberg</t>
  </si>
  <si>
    <t>Brentford</t>
  </si>
  <si>
    <t>Watford</t>
  </si>
  <si>
    <t>Nantes</t>
  </si>
  <si>
    <t>Lens</t>
  </si>
  <si>
    <t>Genoa</t>
  </si>
  <si>
    <t>Sampdoria</t>
  </si>
  <si>
    <t>Cremonese</t>
  </si>
  <si>
    <t>Crotone</t>
  </si>
  <si>
    <t>Ternana</t>
  </si>
  <si>
    <t>Benevento</t>
  </si>
  <si>
    <t>Willem II</t>
  </si>
  <si>
    <t>Cambuur</t>
  </si>
  <si>
    <t>Pacos Ferreira</t>
  </si>
  <si>
    <t>Gil Vicente</t>
  </si>
  <si>
    <t>Ayr</t>
  </si>
  <si>
    <t>Hamilton</t>
  </si>
  <si>
    <t>Mallorca</t>
  </si>
  <si>
    <t>Celta</t>
  </si>
  <si>
    <t>Sp Gijon</t>
  </si>
  <si>
    <t>Huesca</t>
  </si>
  <si>
    <t>Altay</t>
  </si>
  <si>
    <t>Hatayspor</t>
  </si>
  <si>
    <t>Kortrijk</t>
  </si>
  <si>
    <t>Oud-Heverlee Leuven</t>
  </si>
  <si>
    <t>Eupen</t>
  </si>
  <si>
    <t>Beerschot VA</t>
  </si>
  <si>
    <t>St Truiden</t>
  </si>
  <si>
    <t>Cercle Brugge</t>
  </si>
  <si>
    <t>Seraing</t>
  </si>
  <si>
    <t>Anderlecht</t>
  </si>
  <si>
    <t>Bayern Munich</t>
  </si>
  <si>
    <t>Mainz</t>
  </si>
  <si>
    <t>Bochum</t>
  </si>
  <si>
    <t>Dortmund</t>
  </si>
  <si>
    <t>Freiburg</t>
  </si>
  <si>
    <t>Hoffenheim</t>
  </si>
  <si>
    <t>Hertha</t>
  </si>
  <si>
    <t>Bielefeld</t>
  </si>
  <si>
    <t>RB Leipzig</t>
  </si>
  <si>
    <t>Mgladbach</t>
  </si>
  <si>
    <t>Wolfsburg</t>
  </si>
  <si>
    <t>Stuttgart</t>
  </si>
  <si>
    <t>Holstein Kiel</t>
  </si>
  <si>
    <t>Sandhausen</t>
  </si>
  <si>
    <t>Ingolstadt</t>
  </si>
  <si>
    <t>Hannover</t>
  </si>
  <si>
    <t>Paderborn</t>
  </si>
  <si>
    <t>Darmstadt</t>
  </si>
  <si>
    <t>Fortuna Dusseldorf</t>
  </si>
  <si>
    <t>St Pauli</t>
  </si>
  <si>
    <t>Man City</t>
  </si>
  <si>
    <t>Wolves</t>
  </si>
  <si>
    <t>Arsenal</t>
  </si>
  <si>
    <t>Southampton</t>
  </si>
  <si>
    <t>Chelsea</t>
  </si>
  <si>
    <t>Leeds</t>
  </si>
  <si>
    <t>Liverpool</t>
  </si>
  <si>
    <t>Aston Villa</t>
  </si>
  <si>
    <t>Norwich</t>
  </si>
  <si>
    <t>Man United</t>
  </si>
  <si>
    <t>Huddersfield</t>
  </si>
  <si>
    <t>Coventry</t>
  </si>
  <si>
    <t>Birmingham</t>
  </si>
  <si>
    <t>Cardiff</t>
  </si>
  <si>
    <t>Bournemouth</t>
  </si>
  <si>
    <t>Blackburn</t>
  </si>
  <si>
    <t>Derby</t>
  </si>
  <si>
    <t>Blackpool</t>
  </si>
  <si>
    <t>Hull</t>
  </si>
  <si>
    <t>Bristol City</t>
  </si>
  <si>
    <t>Luton</t>
  </si>
  <si>
    <t>Fulham</t>
  </si>
  <si>
    <t>Peterboro</t>
  </si>
  <si>
    <t>Millwall</t>
  </si>
  <si>
    <t>Preston</t>
  </si>
  <si>
    <t>Barnsley</t>
  </si>
  <si>
    <t>Stoke</t>
  </si>
  <si>
    <t>Middlesbrough</t>
  </si>
  <si>
    <t>Swansea</t>
  </si>
  <si>
    <t>Nottm Forest</t>
  </si>
  <si>
    <t>West Brom</t>
  </si>
  <si>
    <t>Reading</t>
  </si>
  <si>
    <t>Altrincham</t>
  </si>
  <si>
    <t>Bromley</t>
  </si>
  <si>
    <t>Eastleigh</t>
  </si>
  <si>
    <t>Aldershot</t>
  </si>
  <si>
    <t>Grimsby</t>
  </si>
  <si>
    <t>Chesterfield</t>
  </si>
  <si>
    <t>Kings Lynn</t>
  </si>
  <si>
    <t>Dover Athletic</t>
  </si>
  <si>
    <t>Solihull</t>
  </si>
  <si>
    <t>Notts County</t>
  </si>
  <si>
    <t>Torquay</t>
  </si>
  <si>
    <t>Stockport</t>
  </si>
  <si>
    <t>Wealdstone</t>
  </si>
  <si>
    <t>Halifax</t>
  </si>
  <si>
    <t>Woking</t>
  </si>
  <si>
    <t>Boreham Wood</t>
  </si>
  <si>
    <t>Yeovil</t>
  </si>
  <si>
    <t>Barnet</t>
  </si>
  <si>
    <t>Wrexham</t>
  </si>
  <si>
    <t>Weymouth</t>
  </si>
  <si>
    <t>Brest</t>
  </si>
  <si>
    <t>Montpellier</t>
  </si>
  <si>
    <t>Reims</t>
  </si>
  <si>
    <t>St Etienne</t>
  </si>
  <si>
    <t>Le Havre</t>
  </si>
  <si>
    <t>Ajaccio</t>
  </si>
  <si>
    <t>Amiens</t>
  </si>
  <si>
    <t>Grenoble</t>
  </si>
  <si>
    <t>Bastia</t>
  </si>
  <si>
    <t>Sochaux</t>
  </si>
  <si>
    <t>Caen</t>
  </si>
  <si>
    <t>Guingamp</t>
  </si>
  <si>
    <t>Dijon</t>
  </si>
  <si>
    <t>Niort</t>
  </si>
  <si>
    <t>Dunkerque</t>
  </si>
  <si>
    <t>Auxerre</t>
  </si>
  <si>
    <t>Nimes</t>
  </si>
  <si>
    <t>Nancy</t>
  </si>
  <si>
    <t>Pau FC</t>
  </si>
  <si>
    <t>Quevilly Rouen</t>
  </si>
  <si>
    <t>Valenciennes</t>
  </si>
  <si>
    <t>Paris FC</t>
  </si>
  <si>
    <t>Giannina</t>
  </si>
  <si>
    <t>Volos NFC</t>
  </si>
  <si>
    <t>Panathinaikos</t>
  </si>
  <si>
    <t>Atromitos</t>
  </si>
  <si>
    <t>Asteras Tripolis</t>
  </si>
  <si>
    <t>AEK</t>
  </si>
  <si>
    <t>Panetolikos</t>
  </si>
  <si>
    <t>Ionikos</t>
  </si>
  <si>
    <t>Fiorentina</t>
  </si>
  <si>
    <t>Salernitana</t>
  </si>
  <si>
    <t>Venezia</t>
  </si>
  <si>
    <t>Juventus</t>
  </si>
  <si>
    <t>Udinese</t>
  </si>
  <si>
    <t>Milan</t>
  </si>
  <si>
    <t>Cittadella</t>
  </si>
  <si>
    <t>Ascoli</t>
  </si>
  <si>
    <t>Monza</t>
  </si>
  <si>
    <t>Frosinone</t>
  </si>
  <si>
    <t>Pordenone</t>
  </si>
  <si>
    <t>Cosenza</t>
  </si>
  <si>
    <t>Spal</t>
  </si>
  <si>
    <t>Brescia</t>
  </si>
  <si>
    <t>Pisa</t>
  </si>
  <si>
    <t>Lecce</t>
  </si>
  <si>
    <t>Utrecht</t>
  </si>
  <si>
    <t>Go Ahead Eagles</t>
  </si>
  <si>
    <t>Heerenveen</t>
  </si>
  <si>
    <t>Sparta Rotterdam</t>
  </si>
  <si>
    <t>Zwolle</t>
  </si>
  <si>
    <t>For Sittard</t>
  </si>
  <si>
    <t>Maritimo</t>
  </si>
  <si>
    <t>Santa Clara</t>
  </si>
  <si>
    <t>Guimaraes</t>
  </si>
  <si>
    <t>Tondela</t>
  </si>
  <si>
    <t>Sp Lisbon</t>
  </si>
  <si>
    <t>Boavista</t>
  </si>
  <si>
    <t>Dundee United</t>
  </si>
  <si>
    <t>Ross County</t>
  </si>
  <si>
    <t>Dundee</t>
  </si>
  <si>
    <t>St Johnstone</t>
  </si>
  <si>
    <t>Aberdeen</t>
  </si>
  <si>
    <t>St Mirren</t>
  </si>
  <si>
    <t>Dunfermline</t>
  </si>
  <si>
    <t>Queen of Sth</t>
  </si>
  <si>
    <t>Morton</t>
  </si>
  <si>
    <t>Inverness C</t>
  </si>
  <si>
    <t>Partick</t>
  </si>
  <si>
    <t>Arbroath</t>
  </si>
  <si>
    <t>Raith Rvs</t>
  </si>
  <si>
    <t>Kilmarnock</t>
  </si>
  <si>
    <t>Queens Park</t>
  </si>
  <si>
    <t>Alloa</t>
  </si>
  <si>
    <t>Clyde</t>
  </si>
  <si>
    <t>Dumbarton</t>
  </si>
  <si>
    <t>Falkirk</t>
  </si>
  <si>
    <t>Cove Rangers</t>
  </si>
  <si>
    <t>Peterhead</t>
  </si>
  <si>
    <t>East Fife</t>
  </si>
  <si>
    <t>Annan Athletic</t>
  </si>
  <si>
    <t>Forfar</t>
  </si>
  <si>
    <t>Stirling</t>
  </si>
  <si>
    <t>Albion Rvs</t>
  </si>
  <si>
    <t>Stenhousemuir</t>
  </si>
  <si>
    <t>Edinburgh City</t>
  </si>
  <si>
    <t>Stranraer</t>
  </si>
  <si>
    <t>Cowdenbeath</t>
  </si>
  <si>
    <t>Espanol</t>
  </si>
  <si>
    <t>Levante</t>
  </si>
  <si>
    <t>Alaves</t>
  </si>
  <si>
    <t>Getafe</t>
  </si>
  <si>
    <t>Valencia</t>
  </si>
  <si>
    <t>Elche</t>
  </si>
  <si>
    <t>Ath Bilbao</t>
  </si>
  <si>
    <t>Sevilla</t>
  </si>
  <si>
    <t>Burgos</t>
  </si>
  <si>
    <t>Fuenlabrada</t>
  </si>
  <si>
    <t>Ibiza</t>
  </si>
  <si>
    <t>Girona</t>
  </si>
  <si>
    <t>Almeria</t>
  </si>
  <si>
    <t>Zaragoza</t>
  </si>
  <si>
    <t>Eibar</t>
  </si>
  <si>
    <t>Malaga</t>
  </si>
  <si>
    <t>Tenerife</t>
  </si>
  <si>
    <t>Lugo</t>
  </si>
  <si>
    <t>Karagumruk</t>
  </si>
  <si>
    <t>Konyaspor</t>
  </si>
  <si>
    <t>Buyuksehyr</t>
  </si>
  <si>
    <t>Kasimpasa</t>
  </si>
  <si>
    <t>Rizespor</t>
  </si>
  <si>
    <t>Goztep</t>
  </si>
  <si>
    <t>Antalyaspor</t>
  </si>
  <si>
    <t>Trabzonspor</t>
  </si>
  <si>
    <t>Antwerp</t>
  </si>
  <si>
    <t>Standard</t>
  </si>
  <si>
    <t>St. Gilloise</t>
  </si>
  <si>
    <t>Mechelen</t>
  </si>
  <si>
    <t>Gent</t>
  </si>
  <si>
    <t>Genk</t>
  </si>
  <si>
    <t>Club Brugge</t>
  </si>
  <si>
    <t>Waregem</t>
  </si>
  <si>
    <t>Greuther Furth</t>
  </si>
  <si>
    <t>Union Berlin</t>
  </si>
  <si>
    <t>Ein Frankfurt</t>
  </si>
  <si>
    <t>Leverkusen</t>
  </si>
  <si>
    <t>Erzgebirge Aue</t>
  </si>
  <si>
    <t>Dresden</t>
  </si>
  <si>
    <t>Hamburg</t>
  </si>
  <si>
    <t>Hansa Rostock</t>
  </si>
  <si>
    <t>Karlsruhe</t>
  </si>
  <si>
    <t>Heidenheim</t>
  </si>
  <si>
    <t>Burnley</t>
  </si>
  <si>
    <t>West Ham</t>
  </si>
  <si>
    <t>Leicester</t>
  </si>
  <si>
    <t>Newcastle</t>
  </si>
  <si>
    <t>Crystal Palace</t>
  </si>
  <si>
    <t>Everton</t>
  </si>
  <si>
    <t>Lille</t>
  </si>
  <si>
    <t>Lyon</t>
  </si>
  <si>
    <t>Angers</t>
  </si>
  <si>
    <t>Clermont</t>
  </si>
  <si>
    <t>Metz</t>
  </si>
  <si>
    <t>Lorient</t>
  </si>
  <si>
    <t>Rennes</t>
  </si>
  <si>
    <t>Nice</t>
  </si>
  <si>
    <t>Troyes</t>
  </si>
  <si>
    <t>Bordeaux</t>
  </si>
  <si>
    <t>Strasbourg</t>
  </si>
  <si>
    <t>Marseille</t>
  </si>
  <si>
    <t>Paris SG</t>
  </si>
  <si>
    <t>Monaco</t>
  </si>
  <si>
    <t>Apollon</t>
  </si>
  <si>
    <t>OFI Crete</t>
  </si>
  <si>
    <t>PAOK</t>
  </si>
  <si>
    <t>Lamia</t>
  </si>
  <si>
    <t>Olympiakos</t>
  </si>
  <si>
    <t>Aris</t>
  </si>
  <si>
    <t>Torino</t>
  </si>
  <si>
    <t>Bologna</t>
  </si>
  <si>
    <t>Verona</t>
  </si>
  <si>
    <t>Atalanta</t>
  </si>
  <si>
    <t>Napoli</t>
  </si>
  <si>
    <t>Empoli</t>
  </si>
  <si>
    <t>Sassuolo</t>
  </si>
  <si>
    <t>Lazio</t>
  </si>
  <si>
    <t>Inter</t>
  </si>
  <si>
    <t>Cagliari</t>
  </si>
  <si>
    <t>Parma</t>
  </si>
  <si>
    <t>Perugia</t>
  </si>
  <si>
    <t>Vicenza</t>
  </si>
  <si>
    <t>Como</t>
  </si>
  <si>
    <t>Reggina</t>
  </si>
  <si>
    <t>Alessandria</t>
  </si>
  <si>
    <t>Twente</t>
  </si>
  <si>
    <t>Waalwijk</t>
  </si>
  <si>
    <t>Groningen</t>
  </si>
  <si>
    <t>Feyenoord</t>
  </si>
  <si>
    <t>Vitesse</t>
  </si>
  <si>
    <t>Heracles</t>
  </si>
  <si>
    <t>Ajax</t>
  </si>
  <si>
    <t>AZ Alkmaar</t>
  </si>
  <si>
    <t>Nijmegen</t>
  </si>
  <si>
    <t>PSV Eindhoven</t>
  </si>
  <si>
    <t>Belenenses</t>
  </si>
  <si>
    <t>Estoril</t>
  </si>
  <si>
    <t>Moreirense</t>
  </si>
  <si>
    <t>Portimonense</t>
  </si>
  <si>
    <t>Famalicao</t>
  </si>
  <si>
    <t>Benfica</t>
  </si>
  <si>
    <t>Porto</t>
  </si>
  <si>
    <t>Sp Braga</t>
  </si>
  <si>
    <t>Hearts</t>
  </si>
  <si>
    <t>Rangers</t>
  </si>
  <si>
    <t>Celtic</t>
  </si>
  <si>
    <t>Motherwell</t>
  </si>
  <si>
    <t>Villarreal</t>
  </si>
  <si>
    <t>Vallecano</t>
  </si>
  <si>
    <t>Osasuna</t>
  </si>
  <si>
    <t>Barcelona</t>
  </si>
  <si>
    <t>Betis</t>
  </si>
  <si>
    <t>Sociedad</t>
  </si>
  <si>
    <t>Real Madrid</t>
  </si>
  <si>
    <t>Ath Madrid</t>
  </si>
  <si>
    <t>Leganes</t>
  </si>
  <si>
    <t>Ponferradina</t>
  </si>
  <si>
    <t>Valladolid</t>
  </si>
  <si>
    <t>Oviedo</t>
  </si>
  <si>
    <t>Alcorcon</t>
  </si>
  <si>
    <t>Cartagena</t>
  </si>
  <si>
    <t>Amorebieta</t>
  </si>
  <si>
    <t>Las Palmas</t>
  </si>
  <si>
    <t>Ad. Demirspor</t>
  </si>
  <si>
    <t>Giresunspor</t>
  </si>
  <si>
    <t>Yeni Malatyaspor</t>
  </si>
  <si>
    <t>Alanyaspor</t>
  </si>
  <si>
    <t>Besiktas</t>
  </si>
  <si>
    <t>Kayserispor</t>
  </si>
  <si>
    <t>Sheffield United</t>
  </si>
  <si>
    <t>QPR</t>
  </si>
  <si>
    <t>Toulouse</t>
  </si>
  <si>
    <t>Rodez</t>
  </si>
  <si>
    <t>Roma</t>
  </si>
  <si>
    <t>Spezia</t>
  </si>
  <si>
    <t>Arouca</t>
  </si>
  <si>
    <t>Vizela</t>
  </si>
  <si>
    <t>Cadiz</t>
  </si>
  <si>
    <t>Granada</t>
  </si>
  <si>
    <t>Mirandes</t>
  </si>
  <si>
    <t>Sociedad B</t>
  </si>
  <si>
    <t>Sivasspor</t>
  </si>
  <si>
    <t>Galatasaray</t>
  </si>
  <si>
    <t>Gaziantep</t>
  </si>
  <si>
    <t>Fenerbahce</t>
  </si>
  <si>
    <t>13/12/2021</t>
  </si>
  <si>
    <t>B1</t>
  </si>
  <si>
    <t>D1</t>
  </si>
  <si>
    <t>D2</t>
  </si>
  <si>
    <t>E0</t>
  </si>
  <si>
    <t>F1</t>
  </si>
  <si>
    <t>I1</t>
  </si>
  <si>
    <t>I2</t>
  </si>
  <si>
    <t>N1</t>
  </si>
  <si>
    <t>P1</t>
  </si>
  <si>
    <t>SC1</t>
  </si>
  <si>
    <t>SP1</t>
  </si>
  <si>
    <t>SP2</t>
  </si>
  <si>
    <t>T1</t>
  </si>
  <si>
    <t>E1</t>
  </si>
  <si>
    <t>F2</t>
  </si>
  <si>
    <t>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</si>
</sst>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4" fontId="0" fillId="0" borderId="0" xfId="0" applyNumberFormat="1"/>
    <xf numFmtId="49" fontId="0" fillId="2" borderId="0" xfId="0" applyNumberFormat="1" applyFill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1.0558699045953301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1.0509354515449301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1.049459408292031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1.0543610598780013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1.0541841730823214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1.0533067630678474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1.0480730539288112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1.056895036351561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1.0626784802592908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1.0512018249471584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1.0509354515449301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1.0568116952111755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1.0505862061664459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1.0548939488018336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1.0580097445486314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1.056895036351561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1.0611497315460385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1.0584574108458336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1.0572141669010744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1.0674111222252509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1.0728504070978289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1.08433784383662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1.0688734653100223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1.06243870990235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1.0724288563238225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1.0679524935128775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1.0655103519273617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1.0483906463555754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1.058250703018615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1.0388080300743452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1.0483906463555754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1.0459631209894389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1.0394138550111416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1.0440279853919932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1.0407298027485501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1.0399586640868308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1.0549077074635693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1.052267086616911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1.0529232824658912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1.0732443093298558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1.0465751168236677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1.0543300667589199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1.0688734653100223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1.0717975665577553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1.0718059866104521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1.0717876217555127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1.0658651256652059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1.0571513411863043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1.0423806634244144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1.0450119742632082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1.051371167265241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1.0342024872400046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1.0509930436304777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1.0437075600663159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1.0526045231274919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1.0510694237812139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1.0567919280515341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1.043438569981763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1.0536369139215562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1.0660715808151691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1.0448679076073528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1.0538644213740753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1.0466798766453527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1.0424343751332963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1.0538424813225786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1.0439719885779606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1.0483511839381512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1.050305669221034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1.0509442098096211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1.0512150176064545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1.0494628052164887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1.0421804198806015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1.0716502370068346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1.0730279423458573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1.0643567077555702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1.06243870990235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1.0720963920751123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1.0662939096981978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1.0692161192947851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1.0724395508015951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1.0724395508015951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1.0679524935128775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1.0730165337508553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1.0703838499014962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1.0643567077555702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1.0643567077555702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1.064224351228114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1.0718059866104521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1.0671049906442842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1.0669478732554383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1.0637206832523536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1.0751589264843362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1.0693473415042363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1.0741642971961383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1.0696244407207609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1.0717876217555127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1.0857132283031086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1.0769576152392319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1.0758089270163143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1.0855074934514506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1.086976930295475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1.0798489879783906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1.0838664055878939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1.0816643032522224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1.0886227150115235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1.0895689534873163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1.0850053414738456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1.0404319501157899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1.0453465975749467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1.0916555535042087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1.0751104929966842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1.0738405235844044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1.0717032521441066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1.0725753995856002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1.0654583973780449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1.0700036736716445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1.0754427289104427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1.070599000893548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1.0874847379247663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1.0822987946542331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1.0882202949124216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1.0923137783555916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1.043360692319973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1.0419581736699886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1.037952243407696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1.0533218816775407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1.0404319501157899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1.047073470420135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1.0424343751332963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1.0484438729518561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1.0511989710920113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1.0427733349764023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1.0460060256260135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1.0537461604267786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1.0842592746752788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1.0600632093526758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1.0518374708906593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1.0490547245227648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1.0563848669654847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1.0518428764688503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1.0801082231226471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1.0866214711383286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1.0818898476227141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1.090653124721658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1.0858590198513767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1.0979449191562438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1.0838664055878939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1.1255466839199393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1.1002120817038747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1.0898437867316229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1.0901194276911588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1.104343431167764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1.0871482590858268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1.0889165117669237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1.043438569981763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1.0540968316503896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1.0440279853919932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1.0422163177662798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1.0692284197375537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1.0684051026326142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1.0671049906442842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1.0626784802592908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1.0706648459867645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1.0437075600663159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1.0485981343437822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1.0449864577049268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1.044303665417317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1.0703838499014962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1.0753167148079656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1.069601405639077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1.1025727697776333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1.0419581736699886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1.0398247073454716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1.0431976029859278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1.0502439111838868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1.0399586640868308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1.0439719885779606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1.0434324628629703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1.0425703649827001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1.0417906511603616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1.045344963452246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1.0451911230503124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1.0385777255461535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1.0450375961866025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1.0342024872400046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1.0441265060289624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1.0932932123683894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1.0971145598903753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1.0905727516165582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1.043438569981763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1.0442304149391313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1.0505095705164631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1.0476415951389864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1.0652532888072923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1.0533218816775407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1.0431976029859278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1.0524934496338532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1.042106143326367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1.0499964535568072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1.0461929391857427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1.0770374061747121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1.0551236153407171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1.0866214711383286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1.0529232824658912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1.050305669221034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1.0511368361869355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1.0549077074635693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1.0653430353687605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1.037952243407696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1.0439811611001015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1.0369403410931437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1.0344490471441554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1.0701795726365226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1.0655332071550867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1.0653430353687605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1.0656540480886731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1.0431976029859278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1.042106143326367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1.0533218816775407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1.0513726059103246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1.0655103519273617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1.0476415951389864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1.0580097445486314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1.0452102388436428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1.0681124392162278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1.0503245504598744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1.0503245504598744</v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1.0300542529043535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13.78173159410521</v>
      </c>
      <c r="I2" s="6">
        <f>IF('Log_working_3-way'!$D2="","",'True_Odds_Calculator_3-way'!O3/'True_Odds_Calculator_3-way'!B3-1)</f>
        <v>6.5585621684035997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3.2273449518257724E-2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1.0298327917770935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15.409727245411393</v>
      </c>
      <c r="I3" s="6">
        <f>IF('Log_working_3-way'!$D3="","",'True_Odds_Calculator_3-way'!O4/'True_Odds_Calculator_3-way'!B4-1)</f>
        <v>7.236176968051554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3.2015191670281773E-2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1.0331130497736101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26.378043137563978</v>
      </c>
      <c r="I4" s="6">
        <f>IF('Log_working_3-way'!$D4="","",'True_Odds_Calculator_3-way'!O5/'True_Odds_Calculator_3-way'!B5-1)</f>
        <v>5.7722737091211131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3.3431982811835681E-2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1.0312398774108211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8.8784745581651183</v>
      </c>
      <c r="I5" s="6">
        <f>IF('Log_working_3-way'!$D5="","",'True_Odds_Calculator_3-way'!O6/'True_Odds_Calculator_3-way'!B6-1)</f>
        <v>6.6362223361071706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3.3288127196301032E-2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1.0382162917419488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2.6382200794296589</v>
      </c>
      <c r="I6" s="6">
        <f>IF('Log_working_3-way'!$D6="","",'True_Odds_Calculator_3-way'!O7/'True_Odds_Calculator_3-way'!B7-1)</f>
        <v>4.8829258988979207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3.6326432766562222E-2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1.0323913452847822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7.8796726387967286</v>
      </c>
      <c r="I7" s="6">
        <f>IF('Log_working_3-way'!$D7="","",'True_Odds_Calculator_3-way'!O8/'True_Odds_Calculator_3-way'!B8-1)</f>
        <v>6.0635233773919905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3.4130066388130764E-2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1.0301531638910062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8.9525417171280139</v>
      </c>
      <c r="I8" s="6">
        <f>IF('Log_working_3-way'!$D8="","",'True_Odds_Calculator_3-way'!O9/'True_Odds_Calculator_3-way'!B9-1)</f>
        <v>6.7310177544137177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3.2183245575258423E-2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1.050364819061846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52.70096589868983</v>
      </c>
      <c r="I9" s="6">
        <f>IF('Log_working_3-way'!$D9="","",'True_Odds_Calculator_3-way'!O10/'True_Odds_Calculator_3-way'!B10-1)</f>
        <v>2.5936201893117095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3.7070560421547327E-2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1.0451988020109799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41.194104586034669</v>
      </c>
      <c r="I10" s="6">
        <f>IF('Log_working_3-way'!$D10="","",'True_Odds_Calculator_3-way'!O11/'True_Odds_Calculator_3-way'!B11-1)</f>
        <v>3.5269304147174942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3.9427805581861541E-2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1.0355309268507653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24.907690793516277</v>
      </c>
      <c r="I11" s="6">
        <f>IF('Log_working_3-way'!$D11="","",'True_Odds_Calculator_3-way'!O12/'True_Odds_Calculator_3-way'!B12-1)</f>
        <v>5.9362647209976922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3.6231229771215068E-2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1.0302052263904917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10.840657470188731</v>
      </c>
      <c r="I12" s="6">
        <f>IF('Log_working_3-way'!$D12="","",'True_Odds_Calculator_3-way'!O13/'True_Odds_Calculator_3-way'!B13-1)</f>
        <v>7.1844782520243839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3.2504886814052281E-2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1.0322519881412449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17.930101131086779</v>
      </c>
      <c r="I13" s="6">
        <f>IF('Log_working_3-way'!$D13="","",'True_Odds_Calculator_3-way'!O14/'True_Odds_Calculator_3-way'!B14-1)</f>
        <v>8.1538352224510113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3.4261092889411593E-2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1.0311921993560196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9.3345627940237517</v>
      </c>
      <c r="I14" s="6">
        <f>IF('Log_working_3-way'!$D14="","",'True_Odds_Calculator_3-way'!O15/'True_Odds_Calculator_3-way'!B15-1)</f>
        <v>7.0366677057463143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3.3391865502264917E-2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1.0320559394401172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18.274248653872558</v>
      </c>
      <c r="I15" s="6">
        <f>IF('Log_working_3-way'!$D15="","",'True_Odds_Calculator_3-way'!O16/'True_Odds_Calculator_3-way'!B16-1)</f>
        <v>7.0318306809018392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3.4014207073707503E-2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1.0326351515048884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22.242461721552729</v>
      </c>
      <c r="I16" s="6">
        <f>IF('Log_working_3-way'!$D16="","",'True_Odds_Calculator_3-way'!O17/'True_Odds_Calculator_3-way'!B17-1)</f>
        <v>7.2697093721498796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3.385002065712106E-2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1.0308456043458973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15.125348945089396</v>
      </c>
      <c r="I17" s="6">
        <f>IF('Log_working_3-way'!$D17="","",'True_Odds_Calculator_3-way'!O18/'True_Odds_Calculator_3-way'!B18-1)</f>
        <v>9.2032812281686542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3.3138890281747546E-2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1.031167760298753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11.164820642051909</v>
      </c>
      <c r="I18" s="6">
        <f>IF('Log_working_3-way'!$D18="","",'True_Odds_Calculator_3-way'!O19/'True_Odds_Calculator_3-way'!B19-1)</f>
        <v>8.6268765410993815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3.3703705963589181E-2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1.0322401020901739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19.72969749158942</v>
      </c>
      <c r="I19" s="6">
        <f>IF('Log_working_3-way'!$D19="","",'True_Odds_Calculator_3-way'!O20/'True_Odds_Calculator_3-way'!B20-1)</f>
        <v>7.6180865775682438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3.394998968222751E-2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1.0327884530854536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23.678014400936316</v>
      </c>
      <c r="I20" s="6">
        <f>IF('Log_working_3-way'!$D20="","",'True_Odds_Calculator_3-way'!O21/'True_Odds_Calculator_3-way'!B21-1)</f>
        <v>7.5696293630802458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3.3616434886642788E-2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1.045238111949869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25.210141213455131</v>
      </c>
      <c r="I21" s="6">
        <f>IF('Log_working_3-way'!$D21="","",'True_Odds_Calculator_3-way'!O22/'True_Odds_Calculator_3-way'!B22-1)</f>
        <v>6.3778716173461154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4.5836764707974043E-2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1.0614834716455883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15.437871945327256</v>
      </c>
      <c r="I22" s="6">
        <f>IF('Log_working_3-way'!$D22="","",'True_Odds_Calculator_3-way'!O23/'True_Odds_Calculator_3-way'!B23-1)</f>
        <v>7.0748160351995448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6.5022064265177537E-2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1.0691764278038138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2.9733219809848159</v>
      </c>
      <c r="I23" s="6">
        <f>IF('Log_working_3-way'!$D23="","",'True_Odds_Calculator_3-way'!O24/'True_Odds_Calculator_3-way'!B24-1)</f>
        <v>5.5681444991789819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6.5549676660787703E-2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1.0417054203692282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17.751117826844972</v>
      </c>
      <c r="I24" s="6">
        <f>IF('Log_working_3-way'!$D24="","",'True_Odds_Calculator_3-way'!O25/'True_Odds_Calculator_3-way'!B25-1)</f>
        <v>6.5146301196865704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4.4133329284250511E-2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1.0537616973399013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36.234128262971304</v>
      </c>
      <c r="I25" s="6">
        <f>IF('Log_working_3-way'!$D25="","",'True_Odds_Calculator_3-way'!O26/'True_Odds_Calculator_3-way'!B26-1)</f>
        <v>5.1092368757062365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4.9104727902196332E-2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1.0414890051743431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13.383560296961388</v>
      </c>
      <c r="I26" s="6">
        <f>IF('Log_working_3-way'!$D26="","",'True_Odds_Calculator_3-way'!O27/'True_Odds_Calculator_3-way'!B27-1)</f>
        <v>7.3805478415228638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4.4465717715396424E-2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1.051428581732559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31.210356547935106</v>
      </c>
      <c r="I27" s="6">
        <f>IF('Log_working_3-way'!$D27="","",'True_Odds_Calculator_3-way'!O28/'True_Odds_Calculator_3-way'!B28-1)</f>
        <v>5.8859925144099901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4.9415740389280538E-2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1.0418896460270035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10.784108220974296</v>
      </c>
      <c r="I28" s="6">
        <f>IF('Log_working_3-way'!$D28="","",'True_Odds_Calculator_3-way'!O29/'True_Odds_Calculator_3-way'!B29-1)</f>
        <v>6.9952904394453315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4.4752833618060262E-2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1.0275113020887854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6.4140039838840135</v>
      </c>
      <c r="I29" s="6">
        <f>IF('Log_working_3-way'!$D29="","",'True_Odds_Calculator_3-way'!O30/'True_Odds_Calculator_3-way'!B30-1)</f>
        <v>8.4878978326571932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2.9271728283885246E-2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1.0441136771357322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40.112341432769448</v>
      </c>
      <c r="I30" s="6">
        <f>IF('Log_working_3-way'!$D30="","",'True_Odds_Calculator_3-way'!O31/'True_Odds_Calculator_3-way'!B31-1)</f>
        <v>3.3198739613244221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3.9070289132602243E-2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1.026197694719047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31.969823802489174</v>
      </c>
      <c r="I31" s="6">
        <f>IF('Log_working_3-way'!$D31="","",'True_Odds_Calculator_3-way'!O32/'True_Odds_Calculator_3-way'!B32-1)</f>
        <v>5.3152190520679303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2.5242214439800126E-2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1.0276014413740875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6.7992449754719235</v>
      </c>
      <c r="I32" s="6">
        <f>IF('Log_working_3-way'!$D32="","",'True_Odds_Calculator_3-way'!O33/'True_Odds_Calculator_3-way'!B33-1)</f>
        <v>6.1763950049369445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2.8958898704052105E-2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1.0270365878649346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17.697841629190251</v>
      </c>
      <c r="I33" s="6">
        <f>IF('Log_working_3-way'!$D33="","",'True_Odds_Calculator_3-way'!O34/'True_Odds_Calculator_3-way'!B34-1)</f>
        <v>7.1191202450117448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2.8818651545641005E-2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1.0205705910145073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17.178554307907312</v>
      </c>
      <c r="I34" s="6">
        <f>IF('Log_working_3-way'!$D34="","",'True_Odds_Calculator_3-way'!O35/'True_Odds_Calculator_3-way'!B35-1)</f>
        <v>7.8236209819621703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2.2032457477525691E-2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1.019543922053417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11.401311336555002</v>
      </c>
      <c r="I35" s="6">
        <f>IF('Log_working_3-way'!$D35="","",'True_Odds_Calculator_3-way'!O36/'True_Odds_Calculator_3-way'!B36-1)</f>
        <v>7.991918681778877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2.1221029731009811E-2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1.0216498127266989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7.4536808735470235</v>
      </c>
      <c r="I36" s="6">
        <f>IF('Log_working_3-way'!$D36="","",'True_Odds_Calculator_3-way'!O37/'True_Odds_Calculator_3-way'!B37-1)</f>
        <v>8.5434131736526915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2.3284313725490335E-2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1.0294331004137589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30.745439825717131</v>
      </c>
      <c r="I37" s="6">
        <f>IF('Log_working_3-way'!$D37="","",'True_Odds_Calculator_3-way'!O38/'True_Odds_Calculator_3-way'!B38-1)</f>
        <v>5.8767265636500348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2.8590607147215952E-2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1.0250637152653146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12.455428859850761</v>
      </c>
      <c r="I38" s="6">
        <f>IF('Log_working_3-way'!$D38="","",'True_Odds_Calculator_3-way'!O39/'True_Odds_Calculator_3-way'!B39-1)</f>
        <v>7.1329837927065824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2.7064919236739593E-2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1.0259529644277237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14.565936040244338</v>
      </c>
      <c r="I39" s="6">
        <f>IF('Log_working_3-way'!$D39="","",'True_Odds_Calculator_3-way'!O40/'True_Odds_Calculator_3-way'!B40-1)</f>
        <v>6.4651898198699467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2.7885503231763753E-2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1.0242156783102665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8.1696348644823757</v>
      </c>
      <c r="I40" s="6">
        <f>IF('Log_working_3-way'!$D40="","",'True_Odds_Calculator_3-way'!O41/'True_Odds_Calculator_3-way'!B41-1)</f>
        <v>9.1406047331709566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2.6154508244355723E-2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1.0398721341365309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11.496678474564325</v>
      </c>
      <c r="I41" s="6">
        <f>IF('Log_working_3-way'!$D41="","",'True_Odds_Calculator_3-way'!O42/'True_Odds_Calculator_3-way'!B42-1)</f>
        <v>8.3055933334774146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4.2907680446059082E-2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1.0200652616453647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13.257652160637848</v>
      </c>
      <c r="I42" s="6">
        <f>IF('Log_working_3-way'!$D42="","",'True_Odds_Calculator_3-way'!O43/'True_Odds_Calculator_3-way'!B43-1)</f>
        <v>9.8744697212758279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2.1761188903979045E-2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1.0261481444143985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18.391439262953032</v>
      </c>
      <c r="I43" s="6">
        <f>IF('Log_working_3-way'!$D43="","",'True_Odds_Calculator_3-way'!O44/'True_Odds_Calculator_3-way'!B44-1)</f>
        <v>8.32612079534867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2.7765225083168144E-2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1.0265986313081203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15.88040597970102</v>
      </c>
      <c r="I44" s="6">
        <f>IF('Log_working_3-way'!$D44="","",'True_Odds_Calculator_3-way'!O45/'True_Odds_Calculator_3-way'!B45-1)</f>
        <v>6.2982652237251155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2.8477107244230471E-2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1.041828922966783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18.788744379601312</v>
      </c>
      <c r="I45" s="6">
        <f>IF('Log_working_3-way'!$D45="","",'True_Odds_Calculator_3-way'!O46/'True_Odds_Calculator_3-way'!B46-1)</f>
        <v>6.5572467804941255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4.4086306258591001E-2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1.0420503477293062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21.360039057746341</v>
      </c>
      <c r="I46" s="6">
        <f>IF('Log_working_3-way'!$D46="","",'True_Odds_Calculator_3-way'!O47/'True_Odds_Calculator_3-way'!B47-1)</f>
        <v>5.8496762388499288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4.3726598548807782E-2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1.0409101537539818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9.9313852895432362</v>
      </c>
      <c r="I47" s="6">
        <f>IF('Log_working_3-way'!$D47="","",'True_Odds_Calculator_3-way'!O48/'True_Odds_Calculator_3-way'!B48-1)</f>
        <v>10.156382177178767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4.4098269815117774E-2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1.0546151383557578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2.3282974654358641</v>
      </c>
      <c r="I48" s="6">
        <f>IF('Log_working_3-way'!$D48="","",'True_Odds_Calculator_3-way'!O49/'True_Odds_Calculator_3-way'!B49-1)</f>
        <v>4.0344401746300962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4.9712337726794953E-2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1.048634073466638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62.103911235902977</v>
      </c>
      <c r="I49" s="6">
        <f>IF('Log_working_3-way'!$D49="","",'True_Odds_Calculator_3-way'!O50/'True_Odds_Calculator_3-way'!B50-1)</f>
        <v>0.991538942954582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3.0624237415239008E-2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1.0269470048972216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1.4612819787130089</v>
      </c>
      <c r="I50" s="6">
        <f>IF('Log_working_3-way'!$D50="","",'True_Odds_Calculator_3-way'!O51/'True_Odds_Calculator_3-way'!B51-1)</f>
        <v>3.1874362586799769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2.3664233046384098E-2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1.0203110901536394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15.437229572776356</v>
      </c>
      <c r="I51" s="6">
        <f>IF('Log_working_3-way'!$D51="","",'True_Odds_Calculator_3-way'!O52/'True_Odds_Calculator_3-way'!B52-1)</f>
        <v>6.7216173766318406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2.1860769792834578E-2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1.0206163199998575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21.410360231307099</v>
      </c>
      <c r="I52" s="6">
        <f>IF('Log_working_3-way'!$D52="","",'True_Odds_Calculator_3-way'!O53/'True_Odds_Calculator_3-way'!B53-1)</f>
        <v>7.9348120705700484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2.154755856859536E-2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1.0258738786597714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31.216943689134666</v>
      </c>
      <c r="I53" s="6">
        <f>IF('Log_working_3-way'!$D53="","",'True_Odds_Calculator_3-way'!O54/'True_Odds_Calculator_3-way'!B54-1)</f>
        <v>4.0612034346658703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2.522022570047322E-2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1.0253980233914095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26.586180485925443</v>
      </c>
      <c r="I54" s="6">
        <f>IF('Log_working_3-way'!$D54="","",'True_Odds_Calculator_3-way'!O55/'True_Odds_Calculator_3-way'!B55-1)</f>
        <v>6.1606845065367386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2.5634752864611476E-2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1.0323962159406215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35.994206472899954</v>
      </c>
      <c r="I55" s="6">
        <f>IF('Log_working_3-way'!$D55="","",'True_Odds_Calculator_3-way'!O56/'True_Odds_Calculator_3-way'!B56-1)</f>
        <v>4.4517865427258299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2.9997699690656132E-2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1.0268675708231176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7.3621410676106027</v>
      </c>
      <c r="I56" s="6">
        <f>IF('Log_working_3-way'!$D56="","",'True_Odds_Calculator_3-way'!O57/'True_Odds_Calculator_3-way'!B57-1)</f>
        <v>6.5446196528800105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2.8427668564445563E-2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1.0250353420956886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13.858841887054627</v>
      </c>
      <c r="I57" s="6">
        <f>IF('Log_working_3-way'!$D57="","",'True_Odds_Calculator_3-way'!O58/'True_Odds_Calculator_3-way'!B58-1)</f>
        <v>6.3093568167386929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2.6916443319436212E-2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1.0243907516833566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9.6847512677283447</v>
      </c>
      <c r="I58" s="6">
        <f>IF('Log_working_3-way'!$D58="","",'True_Odds_Calculator_3-way'!O59/'True_Odds_Calculator_3-way'!B59-1)</f>
        <v>6.6461333915675755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2.6175631968596402E-2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1.0504580099128975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70.201262246345607</v>
      </c>
      <c r="I59" s="6">
        <f>IF('Log_working_3-way'!$D59="","",'True_Odds_Calculator_3-way'!O60/'True_Odds_Calculator_3-way'!B60-1)</f>
        <v>0.44601601221620735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2.598398957999537E-2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1.0241072359617651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33.638728414483303</v>
      </c>
      <c r="I60" s="6">
        <f>IF('Log_working_3-way'!$D60="","",'True_Odds_Calculator_3-way'!O61/'True_Odds_Calculator_3-way'!B61-1)</f>
        <v>5.0798345207453748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2.2867773271176617E-2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1.0433315076712666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58.302454773606613</v>
      </c>
      <c r="I61" s="6">
        <f>IF('Log_working_3-way'!$D61="","",'True_Odds_Calculator_3-way'!O62/'True_Odds_Calculator_3-way'!B62-1)</f>
        <v>1.61115672940277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2.9218039674886231E-2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1.0517348577724568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63.053651603444607</v>
      </c>
      <c r="I62" s="6">
        <f>IF('Log_working_3-way'!$D62="","",'True_Odds_Calculator_3-way'!O63/'True_Odds_Calculator_3-way'!B63-1)</f>
        <v>0.89557962757790288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3.1919653340650056E-2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1.0321608555987973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0.72232136242819345</v>
      </c>
      <c r="I63" s="6">
        <f>IF('Log_working_3-way'!$D63="","",'True_Odds_Calculator_3-way'!O64/'True_Odds_Calculator_3-way'!B64-1)</f>
        <v>3.0565581830012185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2.6715528471109806E-2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1.025281530409113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10.337537068216031</v>
      </c>
      <c r="I64" s="6">
        <f>IF('Log_working_3-way'!$D64="","",'True_Odds_Calculator_3-way'!O65/'True_Odds_Calculator_3-way'!B65-1)</f>
        <v>8.8717617324158997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2.7415324730792223E-2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1.0257526616179131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14.321443892872463</v>
      </c>
      <c r="I65" s="6">
        <f>IF('Log_working_3-way'!$D65="","",'True_Odds_Calculator_3-way'!O66/'True_Odds_Calculator_3-way'!B66-1)</f>
        <v>7.6183121897407631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2.7777777777777679E-2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1.0337226508093438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31.738971361285174</v>
      </c>
      <c r="I66" s="6">
        <f>IF('Log_working_3-way'!$D66="","",'True_Odds_Calculator_3-way'!O67/'True_Odds_Calculator_3-way'!B67-1)</f>
        <v>5.4669573059328727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3.2471509014055044E-2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1.0251663676909268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14.958168631968809</v>
      </c>
      <c r="I67" s="6">
        <f>IF('Log_working_3-way'!$D67="","",'True_Odds_Calculator_3-way'!O68/'True_Odds_Calculator_3-way'!B68-1)</f>
        <v>8.7499590416978954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2.712439335118999E-2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1.0290999435356987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23.516111555079984</v>
      </c>
      <c r="I68" s="6">
        <f>IF('Log_working_3-way'!$D68="","",'True_Odds_Calculator_3-way'!O69/'True_Odds_Calculator_3-way'!B69-1)</f>
        <v>6.4086759690846007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3.0011938143757355E-2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1.030133699995331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4.6894526347713921</v>
      </c>
      <c r="I69" s="6">
        <f>IF('Log_working_3-way'!$D69="","",'True_Odds_Calculator_3-way'!O70/'True_Odds_Calculator_3-way'!B70-1)</f>
        <v>5.3803040529935675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3.0455900632604616E-2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1.0254937988553148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8.2150617391683749</v>
      </c>
      <c r="I70" s="6">
        <f>IF('Log_working_3-way'!$D70="","",'True_Odds_Calculator_3-way'!O71/'True_Odds_Calculator_3-way'!B71-1)</f>
        <v>7.9379329311263529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2.7389277389277433E-2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1.0302217187291809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28.968523651256451</v>
      </c>
      <c r="I71" s="6">
        <f>IF('Log_working_3-way'!$D71="","",'True_Odds_Calculator_3-way'!O72/'True_Odds_Calculator_3-way'!B72-1)</f>
        <v>5.6889878569361532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2.9887153936266619E-2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1.025033219831089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14.579134322416673</v>
      </c>
      <c r="I72" s="6">
        <f>IF('Log_working_3-way'!$D72="","",'True_Odds_Calculator_3-way'!O73/'True_Odds_Calculator_3-way'!B73-1)</f>
        <v>8.7510003920750066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2.7014702413711733E-2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1.0259039536704031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18.053597699313308</v>
      </c>
      <c r="I73" s="6">
        <f>IF('Log_working_3-way'!$D73="","",'True_Odds_Calculator_3-way'!O74/'True_Odds_Calculator_3-way'!B74-1)</f>
        <v>8.328006173644205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2.7557492989920718E-2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1.0401251462645822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45.033497326439594</v>
      </c>
      <c r="I74" s="6">
        <f>IF('Log_working_3-way'!$D74="","",'True_Odds_Calculator_3-way'!O75/'True_Odds_Calculator_3-way'!B75-1)</f>
        <v>3.4954587232851173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3.3213386904499265E-2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1.0418192695714836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9.3598096442710972</v>
      </c>
      <c r="I75" s="6">
        <f>IF('Log_working_3-way'!$D75="","",'True_Odds_Calculator_3-way'!O76/'True_Odds_Calculator_3-way'!B76-1)</f>
        <v>6.9513339375375409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4.4482233811825811E-2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1.0523379076630002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32.751511261698283</v>
      </c>
      <c r="I76" s="6">
        <f>IF('Log_working_3-way'!$D76="","",'True_Odds_Calculator_3-way'!O77/'True_Odds_Calculator_3-way'!B77-1)</f>
        <v>4.894672494803177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4.9755631015995894E-2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1.0408917279820158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14.207676426850929</v>
      </c>
      <c r="I77" s="6">
        <f>IF('Log_working_3-way'!$D77="","",'True_Odds_Calculator_3-way'!O78/'True_Odds_Calculator_3-way'!B78-1)</f>
        <v>6.9570366215817341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4.3733669685195098E-2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1.0474847986882254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4.4357820632049645</v>
      </c>
      <c r="I78" s="6">
        <f>IF('Log_working_3-way'!$D78="","",'True_Odds_Calculator_3-way'!O79/'True_Odds_Calculator_3-way'!B79-1)</f>
        <v>6.4877898986914531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4.7876058405329935E-2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1.0408872632365771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8.4189756238855757</v>
      </c>
      <c r="I79" s="6">
        <f>IF('Log_working_3-way'!$D79="","",'True_Odds_Calculator_3-way'!O80/'True_Odds_Calculator_3-way'!B80-1)</f>
        <v>6.9145559061816311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4.3313821769726646E-2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1.0511713004149201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30.101109355315437</v>
      </c>
      <c r="I80" s="6">
        <f>IF('Log_working_3-way'!$D80="","",'True_Odds_Calculator_3-way'!O81/'True_Odds_Calculator_3-way'!B81-1)</f>
        <v>4.4774682355211386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4.9900209392663264E-2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1.0408907695953027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15.49642478950042</v>
      </c>
      <c r="I81" s="6">
        <f>IF('Log_working_3-way'!$D81="","",'True_Odds_Calculator_3-way'!O82/'True_Odds_Calculator_3-way'!B82-1)</f>
        <v>7.7982447033881925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4.3700961389204096E-2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1.0556881641489539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40.826348285242958</v>
      </c>
      <c r="I82" s="6">
        <f>IF('Log_working_3-way'!$D82="","",'True_Odds_Calculator_3-way'!O83/'True_Odds_Calculator_3-way'!B83-1)</f>
        <v>3.7729710235866492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4.8566928177837809E-2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1.0636002958923283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44.811487024761654</v>
      </c>
      <c r="I83" s="6">
        <f>IF('Log_working_3-way'!$D83="","",'True_Odds_Calculator_3-way'!O84/'True_Odds_Calculator_3-way'!B84-1)</f>
        <v>3.2280750723061544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5.2690313586829296E-2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1.047592161983153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26.588220069230516</v>
      </c>
      <c r="I84" s="6">
        <f>IF('Log_working_3-way'!$D84="","",'True_Odds_Calculator_3-way'!O85/'True_Odds_Calculator_3-way'!B85-1)</f>
        <v>5.8234869564120997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4.7732534348477351E-2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1.0429085724900149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19.701561607602386</v>
      </c>
      <c r="I85" s="6">
        <f>IF('Log_working_3-way'!$D85="","",'True_Odds_Calculator_3-way'!O86/'True_Odds_Calculator_3-way'!B86-1)</f>
        <v>7.7342182465605482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4.5008860472922851E-2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1.0458874421131215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26.935105794603643</v>
      </c>
      <c r="I86" s="6">
        <f>IF('Log_working_3-way'!$D86="","",'True_Odds_Calculator_3-way'!O87/'True_Odds_Calculator_3-way'!B87-1)</f>
        <v>5.656031326851731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4.5938677004410566E-2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1.0402212241104027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11.140297209689891</v>
      </c>
      <c r="I87" s="6">
        <f>IF('Log_working_3-way'!$D87="","",'True_Odds_Calculator_3-way'!O88/'True_Odds_Calculator_3-way'!B88-1)</f>
        <v>7.6969263316004088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4.3177091498491027E-2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1.0425698198935069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20.10079060097631</v>
      </c>
      <c r="I88" s="6">
        <f>IF('Log_working_3-way'!$D88="","",'True_Odds_Calculator_3-way'!O89/'True_Odds_Calculator_3-way'!B89-1)</f>
        <v>7.3302596459802309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4.4580863630507839E-2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1.04123167406033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11.480384449334563</v>
      </c>
      <c r="I89" s="6">
        <f>IF('Log_working_3-way'!$D89="","",'True_Odds_Calculator_3-way'!O90/'True_Odds_Calculator_3-way'!B90-1)</f>
        <v>7.7934565510834872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4.4269270237342173E-2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1.0430116726235845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21.557912732921597</v>
      </c>
      <c r="I90" s="6">
        <f>IF('Log_working_3-way'!$D90="","",'True_Odds_Calculator_3-way'!O91/'True_Odds_Calculator_3-way'!B91-1)</f>
        <v>7.4289514280680553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4.463998984944384E-2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1.0407068341058512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14.454643953817047</v>
      </c>
      <c r="I91" s="6">
        <f>IF('Log_working_3-way'!$D91="","",'True_Odds_Calculator_3-way'!O92/'True_Odds_Calculator_3-way'!B92-1)</f>
        <v>7.7989291072599727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4.3619779580571727E-2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1.0464885075652182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29.184427080050604</v>
      </c>
      <c r="I92" s="6">
        <f>IF('Log_working_3-way'!$D92="","",'True_Odds_Calculator_3-way'!O93/'True_Odds_Calculator_3-way'!B93-1)</f>
        <v>5.8372228802962862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4.5627648403590237E-2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1.0502290814478725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34.080873009655001</v>
      </c>
      <c r="I93" s="6">
        <f>IF('Log_working_3-way'!$D93="","",'True_Odds_Calculator_3-way'!O94/'True_Odds_Calculator_3-way'!B94-1)</f>
        <v>5.2153579738120639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4.7036252824887992E-2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1.0404342925221373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15.503877815502285</v>
      </c>
      <c r="I94" s="6">
        <f>IF('Log_working_3-way'!$D94="","",'True_Odds_Calculator_3-way'!O95/'True_Odds_Calculator_3-way'!B95-1)</f>
        <v>8.0195502973595953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4.3229633953896895E-2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1.0417545850082848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17.916763942310762</v>
      </c>
      <c r="I95" s="6">
        <f>IF('Log_working_3-way'!$D95="","",'True_Odds_Calculator_3-way'!O96/'True_Odds_Calculator_3-way'!B96-1)</f>
        <v>7.4324170731404013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4.421065251925782E-2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1.048696973952244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4.0893375150148987</v>
      </c>
      <c r="I96" s="6">
        <f>IF('Log_working_3-way'!$D96="","",'True_Odds_Calculator_3-way'!O97/'True_Odds_Calculator_3-way'!B97-1)</f>
        <v>5.3711101853696581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4.8004032910722305E-2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1.0410793559316143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13.276703942640877</v>
      </c>
      <c r="I97" s="6">
        <f>IF('Log_working_3-way'!$D97="","",'True_Odds_Calculator_3-way'!O98/'True_Odds_Calculator_3-way'!B98-1)</f>
        <v>9.7123586668638193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4.4173142104758867E-2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1.0436510605648497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22.926310114829942</v>
      </c>
      <c r="I98" s="6">
        <f>IF('Log_working_3-way'!$D98="","",'True_Odds_Calculator_3-way'!O99/'True_Odds_Calculator_3-way'!B99-1)</f>
        <v>7.4270567196435433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4.4874862860887488E-2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1.0520364893307161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13.463460421832332</v>
      </c>
      <c r="I99" s="6">
        <f>IF('Log_working_3-way'!$D99="","",'True_Odds_Calculator_3-way'!O100/'True_Odds_Calculator_3-way'!B100-1)</f>
        <v>5.7046552611843868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5.4988821310502756E-2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1.0540707260982463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20.675107891720089</v>
      </c>
      <c r="I100" s="6">
        <f>IF('Log_working_3-way'!$D100="","",'True_Odds_Calculator_3-way'!O101/'True_Odds_Calculator_3-way'!B101-1)</f>
        <v>6.4287784746700645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5.619999195850589E-2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1.0517328271356854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12.600750532867702</v>
      </c>
      <c r="I101" s="6">
        <f>IF('Log_working_3-way'!$D101="","",'True_Odds_Calculator_3-way'!O102/'True_Odds_Calculator_3-way'!B102-1)</f>
        <v>6.4794684157520166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5.4943672188420667E-2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1.0554725958979325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22.183137723248176</v>
      </c>
      <c r="I102" s="6">
        <f>IF('Log_working_3-way'!$D102="","",'True_Odds_Calculator_3-way'!O103/'True_Odds_Calculator_3-way'!B103-1)</f>
        <v>5.8357956964635997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5.7121841216379643E-2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1.0563872318529681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6.4206561154525454</v>
      </c>
      <c r="I103" s="6">
        <f>IF('Log_working_3-way'!$D103="","",'True_Odds_Calculator_3-way'!O104/'True_Odds_Calculator_3-way'!B104-1)</f>
        <v>5.4811490999308647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5.7356067055742255E-2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1.0644199384205475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32.394978632932322</v>
      </c>
      <c r="I104" s="6">
        <f>IF('Log_working_3-way'!$D104="","",'True_Odds_Calculator_3-way'!O105/'True_Odds_Calculator_3-way'!B105-1)</f>
        <v>5.7745752282836929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6.0963068481427296E-2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1.0536512478987152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7.1460065322720485</v>
      </c>
      <c r="I105" s="6">
        <f>IF('Log_working_3-way'!$D105="","",'True_Odds_Calculator_3-way'!O106/'True_Odds_Calculator_3-way'!B106-1)</f>
        <v>6.5161736606159586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5.5714503579110453E-2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1.0575064093258388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5.5077205901017816</v>
      </c>
      <c r="I106" s="6">
        <f>IF('Log_working_3-way'!$D106="","",'True_Odds_Calculator_3-way'!O107/'True_Odds_Calculator_3-way'!B107-1)</f>
        <v>6.5810513572837008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5.8573823401732561E-2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1.0508361713240579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10.354176430849325</v>
      </c>
      <c r="I107" s="6">
        <f>IF('Log_working_3-way'!$D107="","",'True_Odds_Calculator_3-way'!O108/'True_Odds_Calculator_3-way'!B108-1)</f>
        <v>9.3977037156371068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5.4505079626282038E-2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1.0553033479618068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21.510817972759398</v>
      </c>
      <c r="I108" s="6">
        <f>IF('Log_working_3-way'!$D108="","",'True_Odds_Calculator_3-way'!O109/'True_Odds_Calculator_3-way'!B109-1)</f>
        <v>5.2839908950553571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5.7063316562445898E-2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1.0824953202090932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51.458249535188202</v>
      </c>
      <c r="I109" s="6">
        <f>IF('Log_working_3-way'!$D109="","",'True_Odds_Calculator_3-way'!O110/'True_Odds_Calculator_3-way'!B110-1)</f>
        <v>2.6356982127359383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6.1638375149661195E-2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1.0217027959059977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20.96050036501904</v>
      </c>
      <c r="I110" s="6">
        <f>IF('Log_working_3-way'!$D110="","",'True_Odds_Calculator_3-way'!O111/'True_Odds_Calculator_3-way'!B111-1)</f>
        <v>6.1032863518211338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2.2805037203388334E-2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1.0206612954245067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19.218558723904909</v>
      </c>
      <c r="I111" s="6">
        <f>IF('Log_working_3-way'!$D111="","",'True_Odds_Calculator_3-way'!O112/'True_Odds_Calculator_3-way'!B112-1)</f>
        <v>8.0959458863492504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2.1890694926992138E-2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1.0404034105270126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7.6955878641094024</v>
      </c>
      <c r="I112" s="6">
        <f>IF('Log_working_3-way'!$D112="","",'True_Odds_Calculator_3-way'!O113/'True_Odds_Calculator_3-way'!B113-1)</f>
        <v>10.636203872010038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4.3337662427812118E-2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1.0408836966173052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16.651837872130255</v>
      </c>
      <c r="I113" s="6">
        <f>IF('Log_working_3-way'!$D113="","",'True_Odds_Calculator_3-way'!O114/'True_Odds_Calculator_3-way'!B114-1)</f>
        <v>8.7194675873268626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4.3513875101521382E-2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1.0409483085529694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10.873950508828353</v>
      </c>
      <c r="I114" s="6">
        <f>IF('Log_working_3-way'!$D114="","",'True_Odds_Calculator_3-way'!O115/'True_Odds_Calculator_3-way'!B115-1)</f>
        <v>10.387697410702257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4.4162484485456677E-2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1.0414645394900517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13.271249064509464</v>
      </c>
      <c r="I115" s="6">
        <f>IF('Log_working_3-way'!$D115="","",'True_Odds_Calculator_3-way'!O116/'True_Odds_Calculator_3-way'!B116-1)</f>
        <v>8.7717610519282534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4.4572254839217562E-2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1.0478376003787258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27.512872483606913</v>
      </c>
      <c r="I116" s="6">
        <f>IF('Log_working_3-way'!$D116="","",'True_Odds_Calculator_3-way'!O117/'True_Odds_Calculator_3-way'!B117-1)</f>
        <v>7.4078189171649989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4.7265625129265576E-2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1.0442279398321193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4.9771940468967486</v>
      </c>
      <c r="I117" s="6">
        <f>IF('Log_working_3-way'!$D117="","",'True_Odds_Calculator_3-way'!O118/'True_Odds_Calculator_3-way'!B118-1)</f>
        <v>7.7819196281311296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4.5641140468726693E-2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1.0453232868215452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23.37804053434337</v>
      </c>
      <c r="I118" s="6">
        <f>IF('Log_working_3-way'!$D118="","",'True_Odds_Calculator_3-way'!O119/'True_Odds_Calculator_3-way'!B119-1)</f>
        <v>7.8834464335625896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4.6335173216335512E-2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1.0452592511016714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24.670649492760166</v>
      </c>
      <c r="I119" s="6">
        <f>IF('Log_working_3-way'!$D119="","",'True_Odds_Calculator_3-way'!O120/'True_Odds_Calculator_3-way'!B120-1)</f>
        <v>7.8340464607295122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4.5799729339500272E-2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1.0421363942180482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6.4288149750148138</v>
      </c>
      <c r="I120" s="6">
        <f>IF('Log_working_3-way'!$D120="","",'True_Odds_Calculator_3-way'!O121/'True_Odds_Calculator_3-way'!B121-1)</f>
        <v>8.5277403775028535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4.4459395733087881E-2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1.0525022888021029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17.227654131807572</v>
      </c>
      <c r="I121" s="6">
        <f>IF('Log_working_3-way'!$D121="","",'True_Odds_Calculator_3-way'!O122/'True_Odds_Calculator_3-way'!B122-1)</f>
        <v>9.8882088180164818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5.5357319853305498E-2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1.0807686453106569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45.550474974035239</v>
      </c>
      <c r="I122" s="6">
        <f>IF('Log_working_3-way'!$D122="","",'True_Odds_Calculator_3-way'!O123/'True_Odds_Calculator_3-way'!B123-1)</f>
        <v>3.8483666186799912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6.5366887953007158E-2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1.0538872869339058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6.5140204471513341</v>
      </c>
      <c r="I123" s="6">
        <f>IF('Log_working_3-way'!$D123="","",'True_Odds_Calculator_3-way'!O124/'True_Odds_Calculator_3-way'!B124-1)</f>
        <v>7.2888766749435145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5.6017028532282076E-2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1.0511687959492544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17.248932022728216</v>
      </c>
      <c r="I124" s="6">
        <f>IF('Log_working_3-way'!$D124="","",'True_Odds_Calculator_3-way'!O125/'True_Odds_Calculator_3-way'!B125-1)</f>
        <v>8.2641843971631186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5.412679425837319E-2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1.0372666730484097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53.199509462322403</v>
      </c>
      <c r="I125" s="6">
        <f>IF('Log_working_3-way'!$D125="","",'True_Odds_Calculator_3-way'!O126/'True_Odds_Calculator_3-way'!B126-1)</f>
        <v>2.1368558541863503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2.7531270157483245E-2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1.0348886083309543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8.7884094828430293E-2</v>
      </c>
      <c r="I126" s="6">
        <f>IF('Log_working_3-way'!$D126="","",'True_Odds_Calculator_3-way'!O127/'True_Odds_Calculator_3-way'!B127-1)</f>
        <v>2.9733287730128741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2.7152907694985684E-2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1.0216357201868502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4.218574145382453</v>
      </c>
      <c r="I127" s="6">
        <f>IF('Log_working_3-way'!$D127="","",'True_Odds_Calculator_3-way'!O128/'True_Odds_Calculator_3-way'!B128-1)</f>
        <v>6.1470069243506993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2.2050485820693577E-2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1.0282869713115583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22.346275593638527</v>
      </c>
      <c r="I128" s="6">
        <f>IF('Log_working_3-way'!$D128="","",'True_Odds_Calculator_3-way'!O129/'True_Odds_Calculator_3-way'!B129-1)</f>
        <v>8.255245057011706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2.925280028379329E-2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1.0255765085757116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14.69578734938913</v>
      </c>
      <c r="I129" s="6">
        <f>IF('Log_working_3-way'!$D129="","",'True_Odds_Calculator_3-way'!O130/'True_Odds_Calculator_3-way'!B130-1)</f>
        <v>8.5034620258737856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2.7586049527262624E-2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1.025545521654722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17.242638757761817</v>
      </c>
      <c r="I130" s="6">
        <f>IF('Log_working_3-way'!$D130="","",'True_Odds_Calculator_3-way'!O131/'True_Odds_Calculator_3-way'!B131-1)</f>
        <v>8.5659972558537021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2.7278933129378791E-2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1.0244184114243107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11.251290944967685</v>
      </c>
      <c r="I131" s="6">
        <f>IF('Log_working_3-way'!$D131="","",'True_Odds_Calculator_3-way'!O132/'True_Odds_Calculator_3-way'!B132-1)</f>
        <v>7.5279897509506846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2.6407766867754923E-2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1.0242969363759302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9.338308148837946</v>
      </c>
      <c r="I132" s="6">
        <f>IF('Log_working_3-way'!$D132="","",'True_Odds_Calculator_3-way'!O133/'True_Odds_Calculator_3-way'!B133-1)</f>
        <v>8.6354495937643634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2.6298693928219041E-2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1.0367790986812888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46.475893966477905</v>
      </c>
      <c r="I133" s="6">
        <f>IF('Log_working_3-way'!$D133="","",'True_Odds_Calculator_3-way'!O134/'True_Odds_Calculator_3-way'!B134-1)</f>
        <v>2.9303610626353969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3.0041621517940653E-2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1.0266368480008017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21.059739447824931</v>
      </c>
      <c r="I134" s="6">
        <f>IF('Log_working_3-way'!$D134="","",'True_Odds_Calculator_3-way'!O135/'True_Odds_Calculator_3-way'!B135-1)</f>
        <v>6.4649097969558209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2.7924061165058411E-2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1.0301780026024483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27.987137717789942</v>
      </c>
      <c r="I135" s="6">
        <f>IF('Log_working_3-way'!$D135="","",'True_Odds_Calculator_3-way'!O136/'True_Odds_Calculator_3-way'!B136-1)</f>
        <v>5.3823159436625074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3.013107111467761E-2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1.0252222599157546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13.289571335834943</v>
      </c>
      <c r="I136" s="6">
        <f>IF('Log_working_3-way'!$D136="","",'True_Odds_Calculator_3-way'!O137/'True_Odds_Calculator_3-way'!B137-1)</f>
        <v>8.935999029983078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2.7305905018805809E-2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1.0785671852355203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45.612815919647808</v>
      </c>
      <c r="I137" s="6">
        <f>IF('Log_working_3-way'!$D137="","",'True_Odds_Calculator_3-way'!O138/'True_Odds_Calculator_3-way'!B138-1)</f>
        <v>3.4035007786762721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6.3942044207591753E-2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1.0665560407795978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69.614752799175363</v>
      </c>
      <c r="I138" s="6">
        <f>IF('Log_working_3-way'!$D138="","",'True_Odds_Calculator_3-way'!O139/'True_Odds_Calculator_3-way'!B139-1)</f>
        <v>0.58883193798144551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3.4505570109285344E-2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1.0255498183558105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15.347071488333924</v>
      </c>
      <c r="I139" s="6">
        <f>IF('Log_working_3-way'!$D139="","",'True_Odds_Calculator_3-way'!O140/'True_Odds_Calculator_3-way'!B140-1)</f>
        <v>8.7464273366592735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2.7496581053410463E-2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1.0265747671326004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19.279917298787339</v>
      </c>
      <c r="I140" s="6">
        <f>IF('Log_working_3-way'!$D140="","",'True_Odds_Calculator_3-way'!O141/'True_Odds_Calculator_3-way'!B141-1)</f>
        <v>7.1246041762766836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2.8124221312887165E-2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1.0258004886765812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7.9338664676497324</v>
      </c>
      <c r="I141" s="6">
        <f>IF('Log_working_3-way'!$D141="","",'True_Odds_Calculator_3-way'!O142/'True_Odds_Calculator_3-way'!B142-1)</f>
        <v>9.6672740047262824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2.7856918246447426E-2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1.0254170099681068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10.572187249615801</v>
      </c>
      <c r="I142" s="6">
        <f>IF('Log_working_3-way'!$D142="","",'True_Odds_Calculator_3-way'!O143/'True_Odds_Calculator_3-way'!B143-1)</f>
        <v>8.1574856759069689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2.751590208862531E-2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1.0572235425467522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24.108637060503622</v>
      </c>
      <c r="I143" s="6">
        <f>IF('Log_working_3-way'!$D143="","",'True_Odds_Calculator_3-way'!O144/'True_Odds_Calculator_3-way'!B144-1)</f>
        <v>6.016078999837509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5.8213751828741112E-2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1.0590726669021431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4.9557724700093884</v>
      </c>
      <c r="I144" s="6">
        <f>IF('Log_working_3-way'!$D144="","",'True_Odds_Calculator_3-way'!O145/'True_Odds_Calculator_3-way'!B145-1)</f>
        <v>7.1132616879745374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5.9975330897617862E-2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1.0521092290743013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19.136220944824025</v>
      </c>
      <c r="I145" s="6">
        <f>IF('Log_working_3-way'!$D145="","",'True_Odds_Calculator_3-way'!O146/'True_Odds_Calculator_3-way'!B146-1)</f>
        <v>6.9663474738148992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5.4635933332480624E-2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1.0510340893532686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11.909702358932654</v>
      </c>
      <c r="I146" s="6">
        <f>IF('Log_working_3-way'!$D146="","",'True_Odds_Calculator_3-way'!O147/'True_Odds_Calculator_3-way'!B147-1)</f>
        <v>9.3953933044863494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5.4739446929484181E-2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1.0990831963890899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11.715907428036223</v>
      </c>
      <c r="I147" s="6">
        <f>IF('Log_working_3-way'!$D147="","",'True_Odds_Calculator_3-way'!O148/'True_Odds_Calculator_3-way'!B148-1)</f>
        <v>7.4260143203196982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0.1031386975458024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1.0796418584134246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27.94651569273644</v>
      </c>
      <c r="I148" s="6">
        <f>IF('Log_working_3-way'!$D148="","",'True_Odds_Calculator_3-way'!O149/'True_Odds_Calculator_3-way'!B149-1)</f>
        <v>5.3892871316053776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7.819581821850452E-2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1.0794118225742617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5.9884888905031541</v>
      </c>
      <c r="I149" s="6">
        <f>IF('Log_working_3-way'!$D149="","",'True_Odds_Calculator_3-way'!O150/'True_Odds_Calculator_3-way'!B150-1)</f>
        <v>6.34732651486694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7.9975624994428784E-2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1.1040186034400179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8.6617936239805395</v>
      </c>
      <c r="I150" s="6">
        <f>IF('Log_working_3-way'!$D150="","",'True_Odds_Calculator_3-way'!O151/'True_Odds_Calculator_3-way'!B151-1)</f>
        <v>6.0195894489881514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0.10534891765434118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1.0772488866808256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20.830551277481355</v>
      </c>
      <c r="I151" s="6">
        <f>IF('Log_working_3-way'!$D151="","",'True_Odds_Calculator_3-way'!O152/'True_Odds_Calculator_3-way'!B152-1)</f>
        <v>6.188036048845051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7.9445838486521092E-2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1.0765815439206572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21.277440038979453</v>
      </c>
      <c r="I152" s="6">
        <f>IF('Log_working_3-way'!$D152="","",'True_Odds_Calculator_3-way'!O153/'True_Odds_Calculator_3-way'!B153-1)</f>
        <v>6.3564605805369485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7.8634685534111792E-2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1.0764403969641547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24.183308640682021</v>
      </c>
      <c r="I153" s="6">
        <f>IF('Log_working_3-way'!$D153="","",'True_Odds_Calculator_3-way'!O154/'True_Odds_Calculator_3-way'!B154-1)</f>
        <v>6.1236215938344705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7.7171252521188283E-2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1.098248816141647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49.270836343026396</v>
      </c>
      <c r="I154" s="6">
        <f>IF('Log_working_3-way'!$D154="","",'True_Odds_Calculator_3-way'!O155/'True_Odds_Calculator_3-way'!B155-1)</f>
        <v>2.9856546558158175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7.5489247398143E-2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1.0725687820405565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14.101899686775413</v>
      </c>
      <c r="I155" s="6">
        <f>IF('Log_working_3-way'!$D155="","",'True_Odds_Calculator_3-way'!O156/'True_Odds_Calculator_3-way'!B156-1)</f>
        <v>7.5291757422904979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7.6626479852286433E-2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1.0801602630316802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27.288718981953277</v>
      </c>
      <c r="I156" s="6">
        <f>IF('Log_working_3-way'!$D156="","",'True_Odds_Calculator_3-way'!O157/'True_Odds_Calculator_3-way'!B157-1)</f>
        <v>6.1509777975908264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7.9020184528554305E-2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1.0224115265827634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21.804302006120679</v>
      </c>
      <c r="I157" s="6">
        <f>IF('Log_working_3-way'!$D157="","",'True_Odds_Calculator_3-way'!O158/'True_Odds_Calculator_3-way'!B158-1)</f>
        <v>7.3055660197729235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2.3393195849459314E-2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1.0202430506139144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13.365034960458857</v>
      </c>
      <c r="I158" s="6">
        <f>IF('Log_working_3-way'!$D158="","",'True_Odds_Calculator_3-way'!O159/'True_Odds_Calculator_3-way'!B159-1)</f>
        <v>10.797846095454979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2.1909174178702528E-2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1.0255045519827619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29.449724481033925</v>
      </c>
      <c r="I159" s="6">
        <f>IF('Log_working_3-way'!$D159="","",'True_Odds_Calculator_3-way'!O160/'True_Odds_Calculator_3-way'!B160-1)</f>
        <v>6.7854353960931402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2.4968622995074297E-2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1.0200244555155593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13.703999665225789</v>
      </c>
      <c r="I160" s="6">
        <f>IF('Log_working_3-way'!$D160="","",'True_Odds_Calculator_3-way'!O161/'True_Odds_Calculator_3-way'!B161-1)</f>
        <v>9.1847766255576424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2.1704024136875333E-2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1.0361627146857224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16.584754426859693</v>
      </c>
      <c r="I161" s="6">
        <f>IF('Log_working_3-way'!$D161="","",'True_Odds_Calculator_3-way'!O162/'True_Odds_Calculator_3-way'!B162-1)</f>
        <v>8.8914243651085734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3.8560922281852594E-2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1.0344611462072026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12.939006785770141</v>
      </c>
      <c r="I162" s="6">
        <f>IF('Log_working_3-way'!$D162="","",'True_Odds_Calculator_3-way'!O163/'True_Odds_Calculator_3-way'!B163-1)</f>
        <v>9.097790768476818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3.7186065684718272E-2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1.044540937907247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32.999952951416454</v>
      </c>
      <c r="I163" s="6">
        <f>IF('Log_working_3-way'!$D163="","",'True_Odds_Calculator_3-way'!O164/'True_Odds_Calculator_3-way'!B164-1)</f>
        <v>5.823926557161089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4.2084942084942067E-2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1.042535193157782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29.302670514648383</v>
      </c>
      <c r="I164" s="6">
        <f>IF('Log_working_3-way'!$D164="","",'True_Odds_Calculator_3-way'!O165/'True_Odds_Calculator_3-way'!B165-1)</f>
        <v>6.7049796771189838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4.1547526013127278E-2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1.0440729362241385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31.443943994823506</v>
      </c>
      <c r="I165" s="6">
        <f>IF('Log_working_3-way'!$D165="","",'True_Odds_Calculator_3-way'!O166/'True_Odds_Calculator_3-way'!B166-1)</f>
        <v>7.2061287160396255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4.1860236546679142E-2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1.0257526616179131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14.321443892872463</v>
      </c>
      <c r="I166" s="6">
        <f>IF('Log_working_3-way'!$D166="","",'True_Odds_Calculator_3-way'!O167/'True_Odds_Calculator_3-way'!B167-1)</f>
        <v>7.6183121897407631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2.7777777777777679E-2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1.0312126509604567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34.685903139558356</v>
      </c>
      <c r="I167" s="6">
        <f>IF('Log_working_3-way'!$D167="","",'True_Odds_Calculator_3-way'!O168/'True_Odds_Calculator_3-way'!B168-1)</f>
        <v>4.7236115148369073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2.9284467825002825E-2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1.0246146161108003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13.410655455975981</v>
      </c>
      <c r="I168" s="6">
        <f>IF('Log_working_3-way'!$D168="","",'True_Odds_Calculator_3-way'!O169/'True_Odds_Calculator_3-way'!B169-1)</f>
        <v>6.6865319153514111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2.6525091344788754E-2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1.027056064058516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6.9371663982867275</v>
      </c>
      <c r="I169" s="6">
        <f>IF('Log_working_3-way'!$D169="","",'True_Odds_Calculator_3-way'!O170/'True_Odds_Calculator_3-way'!B170-1)</f>
        <v>6.3788439146546168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2.8486099004365828E-2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1.0456183909142172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25.479108690721905</v>
      </c>
      <c r="I170" s="6">
        <f>IF('Log_working_3-way'!$D170="","",'True_Odds_Calculator_3-way'!O171/'True_Odds_Calculator_3-way'!B171-1)</f>
        <v>6.2145259006691562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4.6139103414645222E-2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1.0565815009814341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38.615096276285691</v>
      </c>
      <c r="I171" s="6">
        <f>IF('Log_working_3-way'!$D171="","",'True_Odds_Calculator_3-way'!O172/'True_Odds_Calculator_3-way'!B172-1)</f>
        <v>3.7633124035341936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5.0693118673200921E-2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1.0479329812630471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28.138873839254209</v>
      </c>
      <c r="I172" s="6">
        <f>IF('Log_working_3-way'!$D172="","",'True_Odds_Calculator_3-way'!O173/'True_Odds_Calculator_3-way'!B173-1)</f>
        <v>4.8199582127590759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4.7538725908594648E-2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1.1010042712048851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65.785170277081889</v>
      </c>
      <c r="I173" s="6">
        <f>IF('Log_working_3-way'!$D173="","",'True_Odds_Calculator_3-way'!O174/'True_Odds_Calculator_3-way'!B174-1)</f>
        <v>0.88140151764987507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5.7367699953372098E-2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1.0259362018762308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3.0787734578660322</v>
      </c>
      <c r="I174" s="6">
        <f>IF('Log_working_3-way'!$D174="","",'True_Odds_Calculator_3-way'!O175/'True_Odds_Calculator_3-way'!B175-1)</f>
        <v>5.0653875785497826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2.5304107537175158E-2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1.0211857162927607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7.3631583732626318</v>
      </c>
      <c r="I175" s="6">
        <f>IF('Log_working_3-way'!$D175="","",'True_Odds_Calculator_3-way'!O176/'True_Odds_Calculator_3-way'!B176-1)</f>
        <v>5.6337650280103233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2.2297895560497327E-2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1.0249224920607987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11.876395078285571</v>
      </c>
      <c r="I176" s="6">
        <f>IF('Log_working_3-way'!$D176="","",'True_Odds_Calculator_3-way'!O177/'True_Odds_Calculator_3-way'!B177-1)</f>
        <v>7.2769711412366114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2.6928765036647651E-2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1.0347371889440149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35.462592939121208</v>
      </c>
      <c r="I177" s="6">
        <f>IF('Log_working_3-way'!$D177="","",'True_Odds_Calculator_3-way'!O178/'True_Odds_Calculator_3-way'!B178-1)</f>
        <v>4.906262044197601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3.2231818604175455E-2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1.0246084388924319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13.190705812074173</v>
      </c>
      <c r="I178" s="6">
        <f>IF('Log_working_3-way'!$D178="","",'True_Odds_Calculator_3-way'!O179/'True_Odds_Calculator_3-way'!B179-1)</f>
        <v>7.2797712667682646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2.658146927671412E-2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1.0209494139012594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5.9963113171512799</v>
      </c>
      <c r="I179" s="6">
        <f>IF('Log_working_3-way'!$D179="","",'True_Odds_Calculator_3-way'!O180/'True_Odds_Calculator_3-way'!B180-1)</f>
        <v>5.9590474083402825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2.185122385983207E-2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1.0238364437178893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29.83734734842831</v>
      </c>
      <c r="I180" s="6">
        <f>IF('Log_working_3-way'!$D180="","",'True_Odds_Calculator_3-way'!O181/'True_Odds_Calculator_3-way'!B181-1)</f>
        <v>5.0761469977649565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2.3488536465558596E-2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1.0194794816251933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17.517978690842309</v>
      </c>
      <c r="I181" s="6">
        <f>IF('Log_working_3-way'!$D181="","",'True_Odds_Calculator_3-way'!O182/'True_Odds_Calculator_3-way'!B182-1)</f>
        <v>8.4479483116542369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2.0823708570744337E-2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1.0210923017377638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16.558164574566401</v>
      </c>
      <c r="I182" s="6">
        <f>IF('Log_working_3-way'!$D182="","",'True_Odds_Calculator_3-way'!O183/'True_Odds_Calculator_3-way'!B183-1)</f>
        <v>6.0667095483946856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2.2579021160727297E-2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1.0205971143609438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21.409655210191314</v>
      </c>
      <c r="I183" s="6">
        <f>IF('Log_working_3-way'!$D183="","",'True_Odds_Calculator_3-way'!O184/'True_Odds_Calculator_3-way'!B184-1)</f>
        <v>7.0829382120852049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2.1579697063936365E-2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1.0196133359740132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14.058803272067529</v>
      </c>
      <c r="I184" s="6">
        <f>IF('Log_working_3-way'!$D184="","",'True_Odds_Calculator_3-way'!O185/'True_Odds_Calculator_3-way'!B185-1)</f>
        <v>8.3856807097373789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2.1243203856286197E-2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1.0239436127738666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24.934571913993615</v>
      </c>
      <c r="I185" s="6">
        <f>IF('Log_working_3-way'!$D185="","",'True_Odds_Calculator_3-way'!O186/'True_Odds_Calculator_3-way'!B186-1)</f>
        <v>5.8312305685385608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2.4512959582150273E-2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1.0205643642220006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17.658981502917861</v>
      </c>
      <c r="I186" s="6">
        <f>IF('Log_working_3-way'!$D186="","",'True_Odds_Calculator_3-way'!O187/'True_Odds_Calculator_3-way'!B187-1)</f>
        <v>6.8972079109190627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2.1976951075441065E-2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1.0189952810179703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14.187969728266374</v>
      </c>
      <c r="I187" s="6">
        <f>IF('Log_working_3-way'!$D187="","",'True_Odds_Calculator_3-way'!O188/'True_Odds_Calculator_3-way'!B188-1)</f>
        <v>7.3775097892414188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2.0546608755405149E-2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1.0303810096502068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44.114545034517135</v>
      </c>
      <c r="I188" s="6">
        <f>IF('Log_working_3-way'!$D188="","",'True_Odds_Calculator_3-way'!O189/'True_Odds_Calculator_3-way'!B189-1)</f>
        <v>2.7628394349677552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2.5767059639786094E-2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1.0497487974709721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12.218616477394223</v>
      </c>
      <c r="I189" s="6">
        <f>IF('Log_working_3-way'!$D189="","",'True_Odds_Calculator_3-way'!O190/'True_Odds_Calculator_3-way'!B190-1)</f>
        <v>8.2716202135972896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5.328138718173836E-2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1.1225431132734907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67.511895132474521</v>
      </c>
      <c r="I190" s="6">
        <f>IF('Log_working_3-way'!$D190="","",'True_Odds_Calculator_3-way'!O191/'True_Odds_Calculator_3-way'!B191-1)</f>
        <v>0.74553979788985747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6.6257982812840677E-2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1.0766507060337747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47.067947953801692</v>
      </c>
      <c r="I191" s="6">
        <f>IF('Log_working_3-way'!$D191="","",'True_Odds_Calculator_3-way'!O192/'True_Odds_Calculator_3-way'!B192-1)</f>
        <v>2.8920772188120218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6.1422638892370429E-2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1.0198089310925305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17.193147371166901</v>
      </c>
      <c r="I192" s="6">
        <f>IF('Log_working_3-way'!$D192="","",'True_Odds_Calculator_3-way'!O193/'True_Odds_Calculator_3-way'!B193-1)</f>
        <v>8.270797293308279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2.1212666157143234E-2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1.0232164918284481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5.6591221305202266</v>
      </c>
      <c r="I193" s="6">
        <f>IF('Log_working_3-way'!$D193="","",'True_Odds_Calculator_3-way'!O194/'True_Odds_Calculator_3-way'!B194-1)</f>
        <v>4.8393957843621314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2.3730098276144584E-2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1.0365953052618955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50.824243207817467</v>
      </c>
      <c r="I194" s="6">
        <f>IF('Log_working_3-way'!$D194="","",'True_Odds_Calculator_3-way'!O195/'True_Odds_Calculator_3-way'!B195-1)</f>
        <v>2.3983377439689986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2.8077600377768519E-2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1.0202598386293551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12.227445424575713</v>
      </c>
      <c r="I195" s="6">
        <f>IF('Log_working_3-way'!$D195="","",'True_Odds_Calculator_3-way'!O196/'True_Odds_Calculator_3-way'!B196-1)</f>
        <v>6.3456132279362709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2.1847798445384647E-2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1.0559738268934242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68.732058542718434</v>
      </c>
      <c r="I196" s="6">
        <f>IF('Log_working_3-way'!$D196="","",'True_Odds_Calculator_3-way'!O197/'True_Odds_Calculator_3-way'!B197-1)</f>
        <v>0.5877531922685153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2.9920017808734434E-2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1.0272823046394188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19.265251991150183</v>
      </c>
      <c r="I197" s="6">
        <f>IF('Log_working_3-way'!$D197="","",'True_Odds_Calculator_3-way'!O198/'True_Odds_Calculator_3-way'!B198-1)</f>
        <v>6.9797518144149375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2.8868241569893982E-2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1.0311883731266644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15.252204225228926</v>
      </c>
      <c r="I198" s="6">
        <f>IF('Log_working_3-way'!$D198="","",'True_Odds_Calculator_3-way'!O199/'True_Odds_Calculator_3-way'!B199-1)</f>
        <v>7.8315297482975641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3.3494277559276586E-2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1.0258720447837564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18.92912587105468</v>
      </c>
      <c r="I199" s="6">
        <f>IF('Log_working_3-way'!$D199="","",'True_Odds_Calculator_3-way'!O200/'True_Odds_Calculator_3-way'!B200-1)</f>
        <v>8.6253949276945274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2.7370763254503494E-2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1.0319468039746091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36.011664077347</v>
      </c>
      <c r="I200" s="6">
        <f>IF('Log_working_3-way'!$D200="","",'True_Odds_Calculator_3-way'!O201/'True_Odds_Calculator_3-way'!B201-1)</f>
        <v>4.7502271005138175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2.9511871969292836E-2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1.0371725410561439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1.5413027238598667</v>
      </c>
      <c r="I201" s="6">
        <f>IF('Log_working_3-way'!$D201="","",'True_Odds_Calculator_3-way'!O202/'True_Odds_Calculator_3-way'!B202-1)</f>
        <v>4.5105974142519614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3.3649431186912437E-2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1.0333279413345919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31.748478649749565</v>
      </c>
      <c r="I202" s="6">
        <f>IF('Log_working_3-way'!$D202="","",'True_Odds_Calculator_3-way'!O203/'True_Odds_Calculator_3-way'!B203-1)</f>
        <v>4.9950928960557368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3.217176976288405E-2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1.0542229153783083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61.88395356564844</v>
      </c>
      <c r="I203" s="6">
        <f>IF('Log_working_3-way'!$D203="","",'True_Odds_Calculator_3-way'!O204/'True_Odds_Calculator_3-way'!B204-1)</f>
        <v>1.0308835749325991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3.4229190560130629E-2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1.0394859742390563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0.48107242256618621</v>
      </c>
      <c r="I204" s="6">
        <f>IF('Log_working_3-way'!$D204="","",'True_Odds_Calculator_3-way'!O205/'True_Odds_Calculator_3-way'!B205-1)</f>
        <v>2.8312224473972862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3.1636409527650233E-2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1.0612871988813246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3.252615290770116</v>
      </c>
      <c r="I205" s="6">
        <f>IF('Log_working_3-way'!$D205="","",'True_Odds_Calculator_3-way'!O206/'True_Odds_Calculator_3-way'!B206-1)</f>
        <v>6.8803537431899917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5.9990783970635952E-2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1.0265063209702641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14.068648427401932</v>
      </c>
      <c r="I206" s="6">
        <f>IF('Log_working_3-way'!$D206="","",'True_Odds_Calculator_3-way'!O207/'True_Odds_Calculator_3-way'!B207-1)</f>
        <v>8.7357086398640345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2.8627821183724089E-2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1.0426835177383798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0.51080061717812431</v>
      </c>
      <c r="I207" s="6">
        <f>IF('Log_working_3-way'!$D207="","",'True_Odds_Calculator_3-way'!O208/'True_Odds_Calculator_3-way'!B208-1)</f>
        <v>2.8676495799759985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3.421985815602846E-2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1.0360027308603548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42.689283473671885</v>
      </c>
      <c r="I208" s="6">
        <f>IF('Log_working_3-way'!$D208="","",'True_Odds_Calculator_3-way'!O209/'True_Odds_Calculator_3-way'!B209-1)</f>
        <v>3.1065292485858755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3.0985461400405923E-2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1.0326760017440917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2.0840363713585206</v>
      </c>
      <c r="I209" s="6">
        <f>IF('Log_working_3-way'!$D209="","",'True_Odds_Calculator_3-way'!O210/'True_Odds_Calculator_3-way'!B210-1)</f>
        <v>4.3484262978593584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3.0278854084432538E-2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1.0662068159258054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68.373262889283438</v>
      </c>
      <c r="I210" s="6">
        <f>IF('Log_working_3-way'!$D210="","",'True_Odds_Calculator_3-way'!O211/'True_Odds_Calculator_3-way'!B211-1)</f>
        <v>0.80274364804559384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3.5246721648010793E-2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1.0243125969148577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29.823805313507695</v>
      </c>
      <c r="I211" s="6">
        <f>IF('Log_working_3-way'!$D211="","",'True_Odds_Calculator_3-way'!O212/'True_Odds_Calculator_3-way'!B212-1)</f>
        <v>5.2912046661417325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2.393819274130693E-2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1.02308332647491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5.1651370639846297</v>
      </c>
      <c r="I212" s="6">
        <f>IF('Log_working_3-way'!$D212="","",'True_Odds_Calculator_3-way'!O213/'True_Odds_Calculator_3-way'!B213-1)</f>
        <v>6.6625345940997693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2.3979163663386149E-2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1.019310016472152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16.58973389620482</v>
      </c>
      <c r="I213" s="6">
        <f>IF('Log_working_3-way'!$D213="","",'True_Odds_Calculator_3-way'!O214/'True_Odds_Calculator_3-way'!B214-1)</f>
        <v>7.7295862693965116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2.074373893245629E-2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1.0210695373873473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20.97474108624079</v>
      </c>
      <c r="I214" s="6">
        <f>IF('Log_working_3-way'!$D214="","",'True_Odds_Calculator_3-way'!O215/'True_Odds_Calculator_3-way'!B215-1)</f>
        <v>6.6763054076573853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2.2142208852335088E-2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1.0369531868596498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21.046124458366975</v>
      </c>
      <c r="I215" s="6">
        <f>IF('Log_working_3-way'!$D215="","",'True_Odds_Calculator_3-way'!O216/'True_Odds_Calculator_3-way'!B216-1)</f>
        <v>8.5831062351692999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3.8425090276855034E-2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1.0416035081499913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26.154899361999508</v>
      </c>
      <c r="I216" s="6">
        <f>IF('Log_working_3-way'!$D216="","",'True_Odds_Calculator_3-way'!O217/'True_Odds_Calculator_3-way'!B217-1)</f>
        <v>6.1257694618752119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4.192414886112017E-2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1.0364093211136141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10.440454390266614</v>
      </c>
      <c r="I217" s="6">
        <f>IF('Log_working_3-way'!$D217="","",'True_Odds_Calculator_3-way'!O218/'True_Odds_Calculator_3-way'!B218-1)</f>
        <v>10.361960938361873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3.9347390873201604E-2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1.0365011736567098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7.5242771412984197</v>
      </c>
      <c r="I218" s="6">
        <f>IF('Log_working_3-way'!$D218="","",'True_Odds_Calculator_3-way'!O219/'True_Odds_Calculator_3-way'!B219-1)</f>
        <v>9.6928532460447343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3.9115646258503389E-2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1.0266988494526064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20.642761168444498</v>
      </c>
      <c r="I219" s="6">
        <f>IF('Log_working_3-way'!$D219="","",'True_Odds_Calculator_3-way'!O220/'True_Odds_Calculator_3-way'!B220-1)</f>
        <v>6.6321686161097366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2.8053251948126245E-2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1.0271306990252373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9.6539090212441483</v>
      </c>
      <c r="I220" s="6">
        <f>IF('Log_working_3-way'!$D220="","",'True_Odds_Calculator_3-way'!O221/'True_Odds_Calculator_3-way'!B221-1)</f>
        <v>7.0698213453608201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2.9146331428685945E-2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1.0372993101374901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41.481212257949608</v>
      </c>
      <c r="I221" s="6">
        <f>IF('Log_working_3-way'!$D221="","",'True_Odds_Calculator_3-way'!O222/'True_Odds_Calculator_3-way'!B222-1)</f>
        <v>3.7832796083630065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3.2402871934201549E-2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1.0345362800952771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26.637297962656632</v>
      </c>
      <c r="I222" s="6">
        <f>IF('Log_working_3-way'!$D222="","",'True_Odds_Calculator_3-way'!O223/'True_Odds_Calculator_3-way'!B223-1)</f>
        <v>6.3749936849923676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3.4716098743860391E-2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1.0551742151134116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37.163348937079661</v>
      </c>
      <c r="I223" s="6">
        <f>IF('Log_working_3-way'!$D223="","",'True_Odds_Calculator_3-way'!O224/'True_Odds_Calculator_3-way'!B224-1)</f>
        <v>5.4274571959200992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4.9637523416908413E-2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1.0290271689294823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46.098765432098766</v>
      </c>
      <c r="I224" s="6">
        <f>IF('Log_working_3-way'!$D224="","",'True_Odds_Calculator_3-way'!O225/'True_Odds_Calculator_3-way'!B225-1)</f>
        <v>2.8447971781305119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2.3918741808649946E-2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1.0306437666277388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16.836076535976421</v>
      </c>
      <c r="I225" s="6">
        <f>IF('Log_working_3-way'!$D225="","",'True_Odds_Calculator_3-way'!O226/'True_Odds_Calculator_3-way'!B226-1)</f>
        <v>7.4757427879067961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3.2734845214211328E-2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1.019854126383763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12.628939461337195</v>
      </c>
      <c r="I226" s="6">
        <f>IF('Log_working_3-way'!$D226="","",'True_Odds_Calculator_3-way'!O227/'True_Odds_Calculator_3-way'!B227-1)</f>
        <v>8.9917825829709681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2.157051467063531E-2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1.0371026427950933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19.62924719795252</v>
      </c>
      <c r="I227" s="6">
        <f>IF('Log_working_3-way'!$D227="","",'True_Odds_Calculator_3-way'!O228/'True_Odds_Calculator_3-way'!B228-1)</f>
        <v>8.1685543102011202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3.8984617415989797E-2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1.0300660386697149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10.361079746481295</v>
      </c>
      <c r="I228" s="6">
        <f>IF('Log_working_3-way'!$D228="","",'True_Odds_Calculator_3-way'!O229/'True_Odds_Calculator_3-way'!B229-1)</f>
        <v>7.1385515942363433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3.2320825888425553E-2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1.032147682722486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7.3173417168213355</v>
      </c>
      <c r="I229" s="6">
        <f>IF('Log_working_3-way'!$D229="","",'True_Odds_Calculator_3-way'!O230/'True_Odds_Calculator_3-way'!B230-1)</f>
        <v>6.8056302635403378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3.3967045621928538E-2</v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2.56</v>
      </c>
      <c r="B2" s="4">
        <f>IF('True_Odds_Calculator_3-way'!B3="","",'True_Odds_Calculator_3-way'!B3)</f>
        <v>3.58</v>
      </c>
      <c r="C2" s="4">
        <f>IF('True_Odds_Calculator_3-way'!C3="","",'True_Odds_Calculator_3-way'!C3)</f>
        <v>2.76</v>
      </c>
      <c r="D2" s="9">
        <f>(K2/(AR2+K2-(AR2*K2)))</f>
        <v>0.37914169559612754</v>
      </c>
      <c r="E2" s="9">
        <f>(L2/(AR2+L2-(AR2*L2)))</f>
        <v>0.26967020471773873</v>
      </c>
      <c r="F2" s="9">
        <f>(M2/(AR2+M2-(AR2*M2)))</f>
        <v>0.35118809968613385</v>
      </c>
      <c r="G2" s="9">
        <f>AR2</f>
        <v>1.04970278180781</v>
      </c>
      <c r="H2" s="9">
        <f>IF(A2="","",1/D2)</f>
        <v>2.6375363396201834</v>
      </c>
      <c r="I2" s="9">
        <f>IF(B2="","",1/E2)</f>
        <v>3.7082331770641499</v>
      </c>
      <c r="J2" s="9">
        <f>IF(C2="","",1/F2)</f>
        <v>2.8474768959817447</v>
      </c>
      <c r="K2" s="11">
        <f>1/A2</f>
        <v>0.390625</v>
      </c>
      <c r="L2" s="11">
        <f>1/B2</f>
        <v>0.27932960893854747</v>
      </c>
      <c r="M2" s="11">
        <f>1/C2</f>
        <v>0.3623188405797102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-0.28004311391790138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0.23324907902194159</v>
      </c>
      <c r="Q2" s="11">
        <f>2*'OddsRatio_working_3-way'!K2*'OddsRatio_working_3-way'!L2*'OddsRatio_working_3-way'!M2</f>
        <v>7.9067484414217487E-2</v>
      </c>
      <c r="R2" s="11">
        <f>O2/N2</f>
        <v>0</v>
      </c>
      <c r="S2" s="11">
        <f>P2/N2</f>
        <v>-0.83290417592743193</v>
      </c>
      <c r="T2" s="11">
        <f>Q2/N2</f>
        <v>-0.28234039861946847</v>
      </c>
      <c r="U2" s="11">
        <f>'OddsRatio_working_3-way'!S2-'OddsRatio_working_3-way'!R2^2/3</f>
        <v>-0.83290417592743193</v>
      </c>
      <c r="V2" s="11">
        <f>'OddsRatio_working_3-way'!S2*'OddsRatio_working_3-way'!R2/3-2*'OddsRatio_working_3-way'!R2^3/27-'OddsRatio_working_3-way'!T2</f>
        <v>0.28234039861946847</v>
      </c>
      <c r="W2" s="11">
        <f>'OddsRatio_working_3-way'!V2^2+4*'OddsRatio_working_3-way'!U2^3/27</f>
        <v>-5.8853935497551468E-3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0.14628866518151321</v>
      </c>
      <c r="Y2" s="11">
        <f>IF('OddsRatio_working_3-way'!W2&gt;=0,IF('OddsRatio_working_3-way'!V2+SQRT('OddsRatio_working_3-way'!W2)&gt;0,0,PI()),ACOS('OddsRatio_working_3-way'!V2/(2*'OddsRatio_working_3-way'!X2)))</f>
        <v>0.26531026556374271</v>
      </c>
      <c r="Z2" s="11">
        <f>'OddsRatio_working_3-way'!X2^(1/3)*COS('OddsRatio_working_3-way'!Y2/3)</f>
        <v>0.52485139090390509</v>
      </c>
      <c r="AA2" s="11">
        <f>'OddsRatio_working_3-way'!X2^(1/3)*COS(('OddsRatio_working_3-way'!Y2+2*PI())/3)</f>
        <v>-0.30272838868125401</v>
      </c>
      <c r="AB2" s="11">
        <f>'OddsRatio_working_3-way'!X2^(1/3)*COS(('OddsRatio_working_3-way'!Y2+4*PI())/3)</f>
        <v>-0.22212300222265122</v>
      </c>
      <c r="AC2" s="11">
        <f>'OddsRatio_working_3-way'!X2^(1/3)*SIN('OddsRatio_working_3-way'!Y2/3)</f>
        <v>4.6537541570008147E-2</v>
      </c>
      <c r="AD2" s="11">
        <f>'OddsRatio_working_3-way'!X2^(1/3)*SIN(('OddsRatio_working_3-way'!Y2+2*PI())/3)</f>
        <v>0.43126586694937452</v>
      </c>
      <c r="AE2" s="11">
        <f>'OddsRatio_working_3-way'!X2^(1/3)*SIN(('OddsRatio_working_3-way'!Y2+4*PI())/3)</f>
        <v>-0.47780340851938274</v>
      </c>
      <c r="AF2" s="11">
        <f>-'OddsRatio_working_3-way'!U2/(3*'OddsRatio_working_3-way'!X2^(1/3))*COS(('OddsRatio_working_3-way'!Y2)/3)</f>
        <v>0.52485139090390498</v>
      </c>
      <c r="AG2" s="11">
        <f>-'OddsRatio_working_3-way'!U2/(3*'OddsRatio_working_3-way'!X2^(1/3))*COS(('OddsRatio_working_3-way'!Y2+2*PI())/3)</f>
        <v>-0.30272838868125396</v>
      </c>
      <c r="AH2" s="11">
        <f>-'OddsRatio_working_3-way'!U2/(3*'OddsRatio_working_3-way'!X2^(1/3))*COS(('OddsRatio_working_3-way'!Y2+4*PI())/3)</f>
        <v>-0.22212300222265116</v>
      </c>
      <c r="AI2" s="11">
        <f>'OddsRatio_working_3-way'!U2/(3*'OddsRatio_working_3-way'!X2^(1/3))*SIN(('OddsRatio_working_3-way'!Y2)/3)</f>
        <v>-4.6537541570008133E-2</v>
      </c>
      <c r="AJ2" s="11">
        <f>'OddsRatio_working_3-way'!U2/(3*'OddsRatio_working_3-way'!X2^(1/3))*SIN(('OddsRatio_working_3-way'!Y2+2*PI())/3)</f>
        <v>-0.43126586694937447</v>
      </c>
      <c r="AK2" s="11">
        <f>'OddsRatio_working_3-way'!U2/(3*'OddsRatio_working_3-way'!X2^(1/3))*SIN(('OddsRatio_working_3-way'!Y2+4*PI())/3)</f>
        <v>0.47780340851938269</v>
      </c>
      <c r="AL2" s="11">
        <f>'OddsRatio_working_3-way'!Z2+'OddsRatio_working_3-way'!AF2</f>
        <v>1.04970278180781</v>
      </c>
      <c r="AM2" s="11">
        <f>'OddsRatio_working_3-way'!AA2+'OddsRatio_working_3-way'!AG2</f>
        <v>-0.60545677736250791</v>
      </c>
      <c r="AN2" s="11">
        <f>'OddsRatio_working_3-way'!AB2+'OddsRatio_working_3-way'!AH2</f>
        <v>-0.44424600444530238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1.04970278180781</v>
      </c>
      <c r="AS2" s="11">
        <f>IF(('OddsRatio_working_3-way'!X2=0),IF(Q2&gt;0,-Q2^(1/3),(-Q2)^(1/3)),'OddsRatio_working_3-way'!AM2-'OddsRatio_working_3-way'!R2/3)</f>
        <v>-0.60545677736250791</v>
      </c>
      <c r="AT2" s="11">
        <f>IF(('OddsRatio_working_3-way'!X2=0),IF(Q2&gt;0,-Q2^(1/3),(-Q2)^(1/3)),'OddsRatio_working_3-way'!AN2-'OddsRatio_working_3-way'!R2/3)</f>
        <v>-0.44424600444530238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2.4300000000000002</v>
      </c>
      <c r="B3" s="4">
        <f>IF('True_Odds_Calculator_3-way'!B4="","",'True_Odds_Calculator_3-way'!B4)</f>
        <v>3.43</v>
      </c>
      <c r="C3" s="4">
        <f>IF('True_Odds_Calculator_3-way'!C4="","",'True_Odds_Calculator_3-way'!C4)</f>
        <v>3.04</v>
      </c>
      <c r="D3" s="9">
        <f t="shared" ref="D3" si="0">(K3/(AR3+K3-(AR3*K3)))</f>
        <v>0.39990576262923266</v>
      </c>
      <c r="E3" s="9">
        <f t="shared" ref="E3" si="1">(L3/(AR3+L3-(AR3*L3)))</f>
        <v>0.28169393815946275</v>
      </c>
      <c r="F3" s="9">
        <f t="shared" ref="F3" si="2">(M3/(AR3+M3-(AR3*M3)))</f>
        <v>0.31840029921130447</v>
      </c>
      <c r="G3" s="9">
        <f t="shared" ref="G3" si="3">AR3</f>
        <v>1.0493630226298261</v>
      </c>
      <c r="H3" s="9">
        <f t="shared" ref="H3" si="4">IF(A3="","",1/D3)</f>
        <v>2.5005891223606516</v>
      </c>
      <c r="I3" s="9">
        <f t="shared" ref="I3" si="5">IF(B3="","",1/E3)</f>
        <v>3.5499521449904785</v>
      </c>
      <c r="J3" s="9">
        <f t="shared" ref="J3" si="6">IF(C3="","",1/F3)</f>
        <v>3.1407005661648451</v>
      </c>
      <c r="K3" s="11">
        <f t="shared" ref="K3" si="7">1/A3</f>
        <v>0.41152263374485593</v>
      </c>
      <c r="L3" s="11">
        <f t="shared" ref="L3" si="8">1/B3</f>
        <v>0.29154518950437314</v>
      </c>
      <c r="M3" s="11">
        <f t="shared" ref="M3" si="9">1/C3</f>
        <v>0.32894736842105265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-0.27976829829676231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0.23285096086146326</v>
      </c>
      <c r="Q3" s="11">
        <f>2*'OddsRatio_working_3-way'!K3*'OddsRatio_working_3-way'!L3*'OddsRatio_working_3-way'!M3</f>
        <v>7.8932529105580768E-2</v>
      </c>
      <c r="R3" s="11">
        <f t="shared" ref="R3" si="10">O3/N3</f>
        <v>0</v>
      </c>
      <c r="S3" s="11">
        <f t="shared" ref="S3" si="11">P3/N3</f>
        <v>-0.8322993072448408</v>
      </c>
      <c r="T3" s="11">
        <f t="shared" ref="T3" si="12">Q3/N3</f>
        <v>-0.28213535838808168</v>
      </c>
      <c r="U3" s="11">
        <f>'OddsRatio_working_3-way'!S3-'OddsRatio_working_3-way'!R3^2/3</f>
        <v>-0.8322993072448408</v>
      </c>
      <c r="V3" s="11">
        <f>'OddsRatio_working_3-way'!S3*'OddsRatio_working_3-way'!R3/3-2*'OddsRatio_working_3-way'!R3^3/27-'OddsRatio_working_3-way'!T3</f>
        <v>0.28213535838808168</v>
      </c>
      <c r="W3" s="11">
        <f>'OddsRatio_working_3-way'!V3^2+4*'OddsRatio_working_3-way'!U3^3/27</f>
        <v>-5.8147735628285707E-3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0.1461293382722989</v>
      </c>
      <c r="Y3" s="11">
        <f>IF('OddsRatio_working_3-way'!W3&gt;=0,IF('OddsRatio_working_3-way'!V3+SQRT('OddsRatio_working_3-way'!W3)&gt;0,0,PI()),ACOS('OddsRatio_working_3-way'!V3/(2*'OddsRatio_working_3-way'!X3)))</f>
        <v>0.26396987732553101</v>
      </c>
      <c r="Z3" s="11">
        <f>'OddsRatio_working_3-way'!X3^(1/3)*COS('OddsRatio_working_3-way'!Y3/3)</f>
        <v>0.52468151131491303</v>
      </c>
      <c r="AA3" s="11">
        <f>'OddsRatio_working_3-way'!X3^(1/3)*COS(('OddsRatio_working_3-way'!Y3+2*PI())/3)</f>
        <v>-0.30242579743658271</v>
      </c>
      <c r="AB3" s="11">
        <f>'OddsRatio_working_3-way'!X3^(1/3)*COS(('OddsRatio_working_3-way'!Y3+4*PI())/3)</f>
        <v>-0.22225571387833043</v>
      </c>
      <c r="AC3" s="11">
        <f>'OddsRatio_working_3-way'!X3^(1/3)*SIN('OddsRatio_working_3-way'!Y3/3)</f>
        <v>4.6286219323311964E-2</v>
      </c>
      <c r="AD3" s="11">
        <f>'OddsRatio_working_3-way'!X3^(1/3)*SIN(('OddsRatio_working_3-way'!Y3+2*PI())/3)</f>
        <v>0.43124440803307118</v>
      </c>
      <c r="AE3" s="11">
        <f>'OddsRatio_working_3-way'!X3^(1/3)*SIN(('OddsRatio_working_3-way'!Y3+4*PI())/3)</f>
        <v>-0.47753062735638291</v>
      </c>
      <c r="AF3" s="11">
        <f>-'OddsRatio_working_3-way'!U3/(3*'OddsRatio_working_3-way'!X3^(1/3))*COS(('OddsRatio_working_3-way'!Y3)/3)</f>
        <v>0.52468151131491303</v>
      </c>
      <c r="AG3" s="11">
        <f>-'OddsRatio_working_3-way'!U3/(3*'OddsRatio_working_3-way'!X3^(1/3))*COS(('OddsRatio_working_3-way'!Y3+2*PI())/3)</f>
        <v>-0.30242579743658271</v>
      </c>
      <c r="AH3" s="11">
        <f>-'OddsRatio_working_3-way'!U3/(3*'OddsRatio_working_3-way'!X3^(1/3))*COS(('OddsRatio_working_3-way'!Y3+4*PI())/3)</f>
        <v>-0.22225571387833043</v>
      </c>
      <c r="AI3" s="11">
        <f>'OddsRatio_working_3-way'!U3/(3*'OddsRatio_working_3-way'!X3^(1/3))*SIN(('OddsRatio_working_3-way'!Y3)/3)</f>
        <v>-4.6286219323311964E-2</v>
      </c>
      <c r="AJ3" s="11">
        <f>'OddsRatio_working_3-way'!U3/(3*'OddsRatio_working_3-way'!X3^(1/3))*SIN(('OddsRatio_working_3-way'!Y3+2*PI())/3)</f>
        <v>-0.43124440803307118</v>
      </c>
      <c r="AK3" s="11">
        <f>'OddsRatio_working_3-way'!U3/(3*'OddsRatio_working_3-way'!X3^(1/3))*SIN(('OddsRatio_working_3-way'!Y3+4*PI())/3)</f>
        <v>0.47753062735638291</v>
      </c>
      <c r="AL3" s="11">
        <f>'OddsRatio_working_3-way'!Z3+'OddsRatio_working_3-way'!AF3</f>
        <v>1.0493630226298261</v>
      </c>
      <c r="AM3" s="11">
        <f>'OddsRatio_working_3-way'!AA3+'OddsRatio_working_3-way'!AG3</f>
        <v>-0.60485159487316542</v>
      </c>
      <c r="AN3" s="11">
        <f>'OddsRatio_working_3-way'!AB3+'OddsRatio_working_3-way'!AH3</f>
        <v>-0.44451142775666086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1.0493630226298261</v>
      </c>
      <c r="AS3" s="11">
        <f>IF(('OddsRatio_working_3-way'!X3=0),IF(Q3&gt;0,-Q3^(1/3),(-Q3)^(1/3)),'OddsRatio_working_3-way'!AM3-'OddsRatio_working_3-way'!R3/3)</f>
        <v>-0.60485159487316542</v>
      </c>
      <c r="AT3" s="11">
        <f>IF(('OddsRatio_working_3-way'!X3=0),IF(Q3&gt;0,-Q3^(1/3),(-Q3)^(1/3)),'OddsRatio_working_3-way'!AN3-'OddsRatio_working_3-way'!R3/3)</f>
        <v>-0.44451142775666086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1.88</v>
      </c>
      <c r="B4" s="4">
        <f>IF('True_Odds_Calculator_3-way'!B5="","",'True_Odds_Calculator_3-way'!B5)</f>
        <v>3.78</v>
      </c>
      <c r="C4" s="4">
        <f>IF('True_Odds_Calculator_3-way'!C5="","",'True_Odds_Calculator_3-way'!C5)</f>
        <v>4.22</v>
      </c>
      <c r="D4" s="9">
        <f t="shared" ref="D4:D67" si="13">(K4/(AR4+K4-(AR4*K4)))</f>
        <v>0.51846208726823728</v>
      </c>
      <c r="E4" s="9">
        <f t="shared" ref="E4:E67" si="14">(L4/(AR4+L4-(AR4*L4)))</f>
        <v>0.25418743995855614</v>
      </c>
      <c r="F4" s="9">
        <f t="shared" ref="F4:F67" si="15">(M4/(AR4+M4-(AR4*M4)))</f>
        <v>0.22735047277320655</v>
      </c>
      <c r="G4" s="9">
        <f t="shared" ref="G4:G67" si="16">AR4</f>
        <v>1.0554333421793958</v>
      </c>
      <c r="H4" s="9">
        <f t="shared" ref="H4:H67" si="17">IF(A4="","",1/D4)</f>
        <v>1.9287813411178683</v>
      </c>
      <c r="I4" s="9">
        <f t="shared" ref="I4:I67" si="18">IF(B4="","",1/E4)</f>
        <v>3.9341046912587201</v>
      </c>
      <c r="J4" s="9">
        <f t="shared" ref="J4:J67" si="19">IF(C4="","",1/F4)</f>
        <v>4.3984953618176545</v>
      </c>
      <c r="K4" s="11">
        <f t="shared" ref="K4:K67" si="20">1/A4</f>
        <v>0.53191489361702127</v>
      </c>
      <c r="L4" s="11">
        <f t="shared" ref="L4:L67" si="21">1/B4</f>
        <v>0.26455026455026459</v>
      </c>
      <c r="M4" s="11">
        <f t="shared" ref="M4:M67" si="22">1/C4</f>
        <v>0.23696682464454977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-0.2626765113404218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0.22941739186571292</v>
      </c>
      <c r="Q4" s="11">
        <f>2*'OddsRatio_working_3-way'!K4*'OddsRatio_working_3-way'!L4*'OddsRatio_working_3-way'!M4</f>
        <v>6.6691102286544471E-2</v>
      </c>
      <c r="R4" s="11">
        <f t="shared" ref="R4:R67" si="23">O4/N4</f>
        <v>0</v>
      </c>
      <c r="S4" s="11">
        <f t="shared" ref="S4:S67" si="24">P4/N4</f>
        <v>-0.87338373231397937</v>
      </c>
      <c r="T4" s="11">
        <f t="shared" ref="T4:T67" si="25">Q4/N4</f>
        <v>-0.25389061985871497</v>
      </c>
      <c r="U4" s="11">
        <f>'OddsRatio_working_3-way'!S4-'OddsRatio_working_3-way'!R4^2/3</f>
        <v>-0.87338373231397937</v>
      </c>
      <c r="V4" s="11">
        <f>'OddsRatio_working_3-way'!S4*'OddsRatio_working_3-way'!R4/3-2*'OddsRatio_working_3-way'!R4^3/27-'OddsRatio_working_3-way'!T4</f>
        <v>0.25389061985871497</v>
      </c>
      <c r="W4" s="11">
        <f>'OddsRatio_working_3-way'!V4^2+4*'OddsRatio_working_3-way'!U4^3/27</f>
        <v>-3.4238273633638558E-2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0.15708176253617182</v>
      </c>
      <c r="Y4" s="11">
        <f>IF('OddsRatio_working_3-way'!W4&gt;=0,IF('OddsRatio_working_3-way'!V4+SQRT('OddsRatio_working_3-way'!W4)&gt;0,0,PI()),ACOS('OddsRatio_working_3-way'!V4/(2*'OddsRatio_working_3-way'!X4)))</f>
        <v>0.62979547651026002</v>
      </c>
      <c r="Z4" s="11">
        <f>'OddsRatio_working_3-way'!X4^(1/3)*COS('OddsRatio_working_3-way'!Y4/3)</f>
        <v>0.52771667108969789</v>
      </c>
      <c r="AA4" s="11">
        <f>'OddsRatio_working_3-way'!X4^(1/3)*COS(('OddsRatio_working_3-way'!Y4+2*PI())/3)</f>
        <v>-0.36123528029565</v>
      </c>
      <c r="AB4" s="11">
        <f>'OddsRatio_working_3-way'!X4^(1/3)*COS(('OddsRatio_working_3-way'!Y4+4*PI())/3)</f>
        <v>-0.16648139079404795</v>
      </c>
      <c r="AC4" s="11">
        <f>'OddsRatio_working_3-way'!X4^(1/3)*SIN('OddsRatio_working_3-way'!Y4/3)</f>
        <v>0.11244121052947656</v>
      </c>
      <c r="AD4" s="11">
        <f>'OddsRatio_working_3-way'!X4^(1/3)*SIN(('OddsRatio_working_3-way'!Y4+2*PI())/3)</f>
        <v>0.40079543789949706</v>
      </c>
      <c r="AE4" s="11">
        <f>'OddsRatio_working_3-way'!X4^(1/3)*SIN(('OddsRatio_working_3-way'!Y4+4*PI())/3)</f>
        <v>-0.51323664842897365</v>
      </c>
      <c r="AF4" s="11">
        <f>-'OddsRatio_working_3-way'!U4/(3*'OddsRatio_working_3-way'!X4^(1/3))*COS(('OddsRatio_working_3-way'!Y4)/3)</f>
        <v>0.527716671089698</v>
      </c>
      <c r="AG4" s="11">
        <f>-'OddsRatio_working_3-way'!U4/(3*'OddsRatio_working_3-way'!X4^(1/3))*COS(('OddsRatio_working_3-way'!Y4+2*PI())/3)</f>
        <v>-0.36123528029565005</v>
      </c>
      <c r="AH4" s="11">
        <f>-'OddsRatio_working_3-way'!U4/(3*'OddsRatio_working_3-way'!X4^(1/3))*COS(('OddsRatio_working_3-way'!Y4+4*PI())/3)</f>
        <v>-0.16648139079404797</v>
      </c>
      <c r="AI4" s="11">
        <f>'OddsRatio_working_3-way'!U4/(3*'OddsRatio_working_3-way'!X4^(1/3))*SIN(('OddsRatio_working_3-way'!Y4)/3)</f>
        <v>-0.11244121052947659</v>
      </c>
      <c r="AJ4" s="11">
        <f>'OddsRatio_working_3-way'!U4/(3*'OddsRatio_working_3-way'!X4^(1/3))*SIN(('OddsRatio_working_3-way'!Y4+2*PI())/3)</f>
        <v>-0.40079543789949712</v>
      </c>
      <c r="AK4" s="11">
        <f>'OddsRatio_working_3-way'!U4/(3*'OddsRatio_working_3-way'!X4^(1/3))*SIN(('OddsRatio_working_3-way'!Y4+4*PI())/3)</f>
        <v>0.51323664842897376</v>
      </c>
      <c r="AL4" s="11">
        <f>'OddsRatio_working_3-way'!Z4+'OddsRatio_working_3-way'!AF4</f>
        <v>1.0554333421793958</v>
      </c>
      <c r="AM4" s="11">
        <f>'OddsRatio_working_3-way'!AA4+'OddsRatio_working_3-way'!AG4</f>
        <v>-0.72247056059129999</v>
      </c>
      <c r="AN4" s="11">
        <f>'OddsRatio_working_3-way'!AB4+'OddsRatio_working_3-way'!AH4</f>
        <v>-0.33296278158809589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1.0554333421793958</v>
      </c>
      <c r="AS4" s="11">
        <f>IF(('OddsRatio_working_3-way'!X4=0),IF(Q4&gt;0,-Q4^(1/3),(-Q4)^(1/3)),'OddsRatio_working_3-way'!AM4-'OddsRatio_working_3-way'!R4/3)</f>
        <v>-0.72247056059129999</v>
      </c>
      <c r="AT4" s="11">
        <f>IF(('OddsRatio_working_3-way'!X4=0),IF(Q4&gt;0,-Q4^(1/3),(-Q4)^(1/3)),'OddsRatio_working_3-way'!AN4-'OddsRatio_working_3-way'!R4/3)</f>
        <v>-0.33296278158809589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3.13</v>
      </c>
      <c r="B5" s="4">
        <f>IF('True_Odds_Calculator_3-way'!B6="","",'True_Odds_Calculator_3-way'!B6)</f>
        <v>3.56</v>
      </c>
      <c r="C5" s="4">
        <f>IF('True_Odds_Calculator_3-way'!C6="","",'True_Odds_Calculator_3-way'!C6)</f>
        <v>2.31</v>
      </c>
      <c r="D5" s="9">
        <f t="shared" si="13"/>
        <v>0.30862058426303884</v>
      </c>
      <c r="E5" s="9">
        <f t="shared" si="14"/>
        <v>0.2708209532969777</v>
      </c>
      <c r="F5" s="9">
        <f t="shared" si="15"/>
        <v>0.42055846243998352</v>
      </c>
      <c r="G5" s="9">
        <f t="shared" si="16"/>
        <v>1.0517486245092056</v>
      </c>
      <c r="H5" s="9">
        <f t="shared" si="17"/>
        <v>3.240224570204608</v>
      </c>
      <c r="I5" s="9">
        <f t="shared" si="18"/>
        <v>3.6924764787435662</v>
      </c>
      <c r="J5" s="9">
        <f t="shared" si="19"/>
        <v>2.3777906981070598</v>
      </c>
      <c r="K5" s="11">
        <f t="shared" si="20"/>
        <v>0.31948881789137379</v>
      </c>
      <c r="L5" s="11">
        <f t="shared" si="21"/>
        <v>0.2808988764044944</v>
      </c>
      <c r="M5" s="11">
        <f t="shared" si="22"/>
        <v>0.4329004329004329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-0.27751377745993111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0.23310142849217405</v>
      </c>
      <c r="Q5" s="11">
        <f>2*'OddsRatio_working_3-way'!K5*'OddsRatio_working_3-way'!L5*'OddsRatio_working_3-way'!M5</f>
        <v>7.7700476164058035E-2</v>
      </c>
      <c r="R5" s="11">
        <f t="shared" si="23"/>
        <v>0</v>
      </c>
      <c r="S5" s="11">
        <f t="shared" si="24"/>
        <v>-0.83996344479088236</v>
      </c>
      <c r="T5" s="11">
        <f t="shared" si="25"/>
        <v>-0.27998781493029418</v>
      </c>
      <c r="U5" s="11">
        <f>'OddsRatio_working_3-way'!S5-'OddsRatio_working_3-way'!R5^2/3</f>
        <v>-0.83996344479088236</v>
      </c>
      <c r="V5" s="11">
        <f>'OddsRatio_working_3-way'!S5*'OddsRatio_working_3-way'!R5/3-2*'OddsRatio_working_3-way'!R5^3/27-'OddsRatio_working_3-way'!T5</f>
        <v>0.27998781493029418</v>
      </c>
      <c r="W5" s="11">
        <f>'OddsRatio_working_3-way'!V5^2+4*'OddsRatio_working_3-way'!U5^3/27</f>
        <v>-9.4033602758519103E-3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0.14815240192559534</v>
      </c>
      <c r="Y5" s="11">
        <f>IF('OddsRatio_working_3-way'!W5&gt;=0,IF('OddsRatio_working_3-way'!V5+SQRT('OddsRatio_working_3-way'!W5)&gt;0,0,PI()),ACOS('OddsRatio_working_3-way'!V5/(2*'OddsRatio_working_3-way'!X5)))</f>
        <v>0.33341035152972198</v>
      </c>
      <c r="Z5" s="11">
        <f>'OddsRatio_working_3-way'!X5^(1/3)*COS('OddsRatio_working_3-way'!Y5/3)</f>
        <v>0.52587431225460279</v>
      </c>
      <c r="AA5" s="11">
        <f>'OddsRatio_working_3-way'!X5^(1/3)*COS(('OddsRatio_working_3-way'!Y5+2*PI())/3)</f>
        <v>-0.31376054622263033</v>
      </c>
      <c r="AB5" s="11">
        <f>'OddsRatio_working_3-way'!X5^(1/3)*COS(('OddsRatio_working_3-way'!Y5+4*PI())/3)</f>
        <v>-0.21211376603197238</v>
      </c>
      <c r="AC5" s="11">
        <f>'OddsRatio_working_3-way'!X5^(1/3)*SIN('OddsRatio_working_3-way'!Y5/3)</f>
        <v>5.868579590533516E-2</v>
      </c>
      <c r="AD5" s="11">
        <f>'OddsRatio_working_3-way'!X5^(1/3)*SIN(('OddsRatio_working_3-way'!Y5+2*PI())/3)</f>
        <v>0.42607761565748892</v>
      </c>
      <c r="AE5" s="11">
        <f>'OddsRatio_working_3-way'!X5^(1/3)*SIN(('OddsRatio_working_3-way'!Y5+4*PI())/3)</f>
        <v>-0.48476341156282393</v>
      </c>
      <c r="AF5" s="11">
        <f>-'OddsRatio_working_3-way'!U5/(3*'OddsRatio_working_3-way'!X5^(1/3))*COS(('OddsRatio_working_3-way'!Y5)/3)</f>
        <v>0.52587431225460268</v>
      </c>
      <c r="AG5" s="11">
        <f>-'OddsRatio_working_3-way'!U5/(3*'OddsRatio_working_3-way'!X5^(1/3))*COS(('OddsRatio_working_3-way'!Y5+2*PI())/3)</f>
        <v>-0.31376054622263028</v>
      </c>
      <c r="AH5" s="11">
        <f>-'OddsRatio_working_3-way'!U5/(3*'OddsRatio_working_3-way'!X5^(1/3))*COS(('OddsRatio_working_3-way'!Y5+4*PI())/3)</f>
        <v>-0.21211376603197235</v>
      </c>
      <c r="AI5" s="11">
        <f>'OddsRatio_working_3-way'!U5/(3*'OddsRatio_working_3-way'!X5^(1/3))*SIN(('OddsRatio_working_3-way'!Y5)/3)</f>
        <v>-5.8685795905335146E-2</v>
      </c>
      <c r="AJ5" s="11">
        <f>'OddsRatio_working_3-way'!U5/(3*'OddsRatio_working_3-way'!X5^(1/3))*SIN(('OddsRatio_working_3-way'!Y5+2*PI())/3)</f>
        <v>-0.42607761565748881</v>
      </c>
      <c r="AK5" s="11">
        <f>'OddsRatio_working_3-way'!U5/(3*'OddsRatio_working_3-way'!X5^(1/3))*SIN(('OddsRatio_working_3-way'!Y5+4*PI())/3)</f>
        <v>0.48476341156282382</v>
      </c>
      <c r="AL5" s="11">
        <f>'OddsRatio_working_3-way'!Z5+'OddsRatio_working_3-way'!AF5</f>
        <v>1.0517486245092056</v>
      </c>
      <c r="AM5" s="11">
        <f>'OddsRatio_working_3-way'!AA5+'OddsRatio_working_3-way'!AG5</f>
        <v>-0.62752109244526055</v>
      </c>
      <c r="AN5" s="11">
        <f>'OddsRatio_working_3-way'!AB5+'OddsRatio_working_3-way'!AH5</f>
        <v>-0.4242275320639447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1.0517486245092056</v>
      </c>
      <c r="AS5" s="11">
        <f>IF(('OddsRatio_working_3-way'!X5=0),IF(Q5&gt;0,-Q5^(1/3),(-Q5)^(1/3)),'OddsRatio_working_3-way'!AM5-'OddsRatio_working_3-way'!R5/3)</f>
        <v>-0.62752109244526055</v>
      </c>
      <c r="AT5" s="11">
        <f>IF(('OddsRatio_working_3-way'!X5=0),IF(Q5&gt;0,-Q5^(1/3),(-Q5)^(1/3)),'OddsRatio_working_3-way'!AN5-'OddsRatio_working_3-way'!R5/3)</f>
        <v>-0.4242275320639447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5.15</v>
      </c>
      <c r="B6" s="4">
        <f>IF('True_Odds_Calculator_3-way'!B7="","",'True_Odds_Calculator_3-way'!B7)</f>
        <v>4.05</v>
      </c>
      <c r="C6" s="4">
        <f>IF('True_Odds_Calculator_3-way'!C7="","",'True_Odds_Calculator_3-way'!C7)</f>
        <v>1.68</v>
      </c>
      <c r="D6" s="9">
        <f t="shared" si="13"/>
        <v>0.18454167413593567</v>
      </c>
      <c r="E6" s="9">
        <f t="shared" si="14"/>
        <v>0.23542850497445753</v>
      </c>
      <c r="F6" s="9">
        <f t="shared" si="15"/>
        <v>0.58002982088960697</v>
      </c>
      <c r="G6" s="9">
        <f t="shared" si="16"/>
        <v>1.0647783654069258</v>
      </c>
      <c r="H6" s="9">
        <f t="shared" si="17"/>
        <v>5.4188302164387414</v>
      </c>
      <c r="I6" s="9">
        <f t="shared" si="18"/>
        <v>4.2475740144911232</v>
      </c>
      <c r="J6" s="9">
        <f t="shared" si="19"/>
        <v>1.7240492884767091</v>
      </c>
      <c r="K6" s="11">
        <f t="shared" si="20"/>
        <v>0.1941747572815534</v>
      </c>
      <c r="L6" s="11">
        <f t="shared" si="21"/>
        <v>0.24691358024691359</v>
      </c>
      <c r="M6" s="11">
        <f t="shared" si="22"/>
        <v>0.59523809523809523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-0.24563220949412967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0.22488199402978259</v>
      </c>
      <c r="Q6" s="11">
        <f>2*'OddsRatio_working_3-way'!K6*'OddsRatio_working_3-way'!L6*'OddsRatio_working_3-way'!M6</f>
        <v>5.7076648230909285E-2</v>
      </c>
      <c r="R6" s="11">
        <f t="shared" si="23"/>
        <v>0</v>
      </c>
      <c r="S6" s="11">
        <f t="shared" si="24"/>
        <v>-0.91552323082106635</v>
      </c>
      <c r="T6" s="11">
        <f t="shared" si="25"/>
        <v>-0.2323663022388493</v>
      </c>
      <c r="U6" s="11">
        <f>'OddsRatio_working_3-way'!S6-'OddsRatio_working_3-way'!R6^2/3</f>
        <v>-0.91552323082106635</v>
      </c>
      <c r="V6" s="11">
        <f>'OddsRatio_working_3-way'!S6*'OddsRatio_working_3-way'!R6/3-2*'OddsRatio_working_3-way'!R6^3/27-'OddsRatio_working_3-way'!T6</f>
        <v>0.2323663022388493</v>
      </c>
      <c r="W6" s="11">
        <f>'OddsRatio_working_3-way'!V6^2+4*'OddsRatio_working_3-way'!U6^3/27</f>
        <v>-5.9691207126917493E-2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0.16858625799800064</v>
      </c>
      <c r="Y6" s="11">
        <f>IF('OddsRatio_working_3-way'!W6&gt;=0,IF('OddsRatio_working_3-way'!V6+SQRT('OddsRatio_working_3-way'!W6)&gt;0,0,PI()),ACOS('OddsRatio_working_3-way'!V6/(2*'OddsRatio_working_3-way'!X6)))</f>
        <v>0.8104651494813857</v>
      </c>
      <c r="Z6" s="11">
        <f>'OddsRatio_working_3-way'!X6^(1/3)*COS('OddsRatio_working_3-way'!Y6/3)</f>
        <v>0.53238918270346303</v>
      </c>
      <c r="AA6" s="11">
        <f>'OddsRatio_working_3-way'!X6^(1/3)*COS(('OddsRatio_working_3-way'!Y6+2*PI())/3)</f>
        <v>-0.39387437170289236</v>
      </c>
      <c r="AB6" s="11">
        <f>'OddsRatio_working_3-way'!X6^(1/3)*COS(('OddsRatio_working_3-way'!Y6+4*PI())/3)</f>
        <v>-0.13851481100057073</v>
      </c>
      <c r="AC6" s="11">
        <f>'OddsRatio_working_3-way'!X6^(1/3)*SIN('OddsRatio_working_3-way'!Y6/3)</f>
        <v>0.14743191111162995</v>
      </c>
      <c r="AD6" s="11">
        <f>'OddsRatio_working_3-way'!X6^(1/3)*SIN(('OddsRatio_working_3-way'!Y6+2*PI())/3)</f>
        <v>0.38734660136541882</v>
      </c>
      <c r="AE6" s="11">
        <f>'OddsRatio_working_3-way'!X6^(1/3)*SIN(('OddsRatio_working_3-way'!Y6+4*PI())/3)</f>
        <v>-0.53477851247704877</v>
      </c>
      <c r="AF6" s="11">
        <f>-'OddsRatio_working_3-way'!U6/(3*'OddsRatio_working_3-way'!X6^(1/3))*COS(('OddsRatio_working_3-way'!Y6)/3)</f>
        <v>0.5323891827034628</v>
      </c>
      <c r="AG6" s="11">
        <f>-'OddsRatio_working_3-way'!U6/(3*'OddsRatio_working_3-way'!X6^(1/3))*COS(('OddsRatio_working_3-way'!Y6+2*PI())/3)</f>
        <v>-0.39387437170289219</v>
      </c>
      <c r="AH6" s="11">
        <f>-'OddsRatio_working_3-way'!U6/(3*'OddsRatio_working_3-way'!X6^(1/3))*COS(('OddsRatio_working_3-way'!Y6+4*PI())/3)</f>
        <v>-0.13851481100057067</v>
      </c>
      <c r="AI6" s="11">
        <f>'OddsRatio_working_3-way'!U6/(3*'OddsRatio_working_3-way'!X6^(1/3))*SIN(('OddsRatio_working_3-way'!Y6)/3)</f>
        <v>-0.1474319111116299</v>
      </c>
      <c r="AJ6" s="11">
        <f>'OddsRatio_working_3-way'!U6/(3*'OddsRatio_working_3-way'!X6^(1/3))*SIN(('OddsRatio_working_3-way'!Y6+2*PI())/3)</f>
        <v>-0.38734660136541865</v>
      </c>
      <c r="AK6" s="11">
        <f>'OddsRatio_working_3-way'!U6/(3*'OddsRatio_working_3-way'!X6^(1/3))*SIN(('OddsRatio_working_3-way'!Y6+4*PI())/3)</f>
        <v>0.53477851247704855</v>
      </c>
      <c r="AL6" s="11">
        <f>'OddsRatio_working_3-way'!Z6+'OddsRatio_working_3-way'!AF6</f>
        <v>1.0647783654069258</v>
      </c>
      <c r="AM6" s="11">
        <f>'OddsRatio_working_3-way'!AA6+'OddsRatio_working_3-way'!AG6</f>
        <v>-0.7877487434057846</v>
      </c>
      <c r="AN6" s="11">
        <f>'OddsRatio_working_3-way'!AB6+'OddsRatio_working_3-way'!AH6</f>
        <v>-0.2770296220011414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1.0647783654069258</v>
      </c>
      <c r="AS6" s="11">
        <f>IF(('OddsRatio_working_3-way'!X6=0),IF(Q6&gt;0,-Q6^(1/3),(-Q6)^(1/3)),'OddsRatio_working_3-way'!AM6-'OddsRatio_working_3-way'!R6/3)</f>
        <v>-0.7877487434057846</v>
      </c>
      <c r="AT6" s="11">
        <f>IF(('OddsRatio_working_3-way'!X6=0),IF(Q6&gt;0,-Q6^(1/3),(-Q6)^(1/3)),'OddsRatio_working_3-way'!AN6-'OddsRatio_working_3-way'!R6/3)</f>
        <v>-0.2770296220011414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3.3</v>
      </c>
      <c r="B7" s="4">
        <f>IF('True_Odds_Calculator_3-way'!B8="","",'True_Odds_Calculator_3-way'!B8)</f>
        <v>3.7</v>
      </c>
      <c r="C7" s="4">
        <f>IF('True_Odds_Calculator_3-way'!C8="","",'True_Odds_Calculator_3-way'!C8)</f>
        <v>2.17</v>
      </c>
      <c r="D7" s="9">
        <f t="shared" si="13"/>
        <v>0.29208543220028238</v>
      </c>
      <c r="E7" s="9">
        <f t="shared" si="14"/>
        <v>0.2600671188073404</v>
      </c>
      <c r="F7" s="9">
        <f t="shared" si="15"/>
        <v>0.44784744899237749</v>
      </c>
      <c r="G7" s="9">
        <f t="shared" si="16"/>
        <v>1.0537634150496289</v>
      </c>
      <c r="H7" s="9">
        <f t="shared" si="17"/>
        <v>3.4236558546141462</v>
      </c>
      <c r="I7" s="9">
        <f t="shared" si="18"/>
        <v>3.8451612206339978</v>
      </c>
      <c r="J7" s="9">
        <f t="shared" si="19"/>
        <v>2.232903195608066</v>
      </c>
      <c r="K7" s="11">
        <f t="shared" si="20"/>
        <v>0.30303030303030304</v>
      </c>
      <c r="L7" s="11">
        <f t="shared" si="21"/>
        <v>0.27027027027027023</v>
      </c>
      <c r="M7" s="11">
        <f t="shared" si="22"/>
        <v>0.46082949308755761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-0.27422185486701633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0.23286797480345869</v>
      </c>
      <c r="Q7" s="11">
        <f>2*'OddsRatio_working_3-way'!K7*'OddsRatio_working_3-way'!L7*'OddsRatio_working_3-way'!M7</f>
        <v>7.5483946451688377E-2</v>
      </c>
      <c r="R7" s="11">
        <f t="shared" si="23"/>
        <v>0</v>
      </c>
      <c r="S7" s="11">
        <f t="shared" si="24"/>
        <v>-0.84919553518587287</v>
      </c>
      <c r="T7" s="11">
        <f t="shared" si="25"/>
        <v>-0.2752659757490673</v>
      </c>
      <c r="U7" s="11">
        <f>'OddsRatio_working_3-way'!S7-'OddsRatio_working_3-way'!R7^2/3</f>
        <v>-0.84919553518587287</v>
      </c>
      <c r="V7" s="11">
        <f>'OddsRatio_working_3-way'!S7*'OddsRatio_working_3-way'!R7/3-2*'OddsRatio_working_3-way'!R7^3/27-'OddsRatio_working_3-way'!T7</f>
        <v>0.2752659757490673</v>
      </c>
      <c r="W7" s="11">
        <f>'OddsRatio_working_3-way'!V7^2+4*'OddsRatio_working_3-way'!U7^3/27</f>
        <v>-1.4952045892992982E-2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0.15060162955466244</v>
      </c>
      <c r="Y7" s="11">
        <f>IF('OddsRatio_working_3-way'!W7&gt;=0,IF('OddsRatio_working_3-way'!V7+SQRT('OddsRatio_working_3-way'!W7)&gt;0,0,PI()),ACOS('OddsRatio_working_3-way'!V7/(2*'OddsRatio_working_3-way'!X7)))</f>
        <v>0.41803660866367354</v>
      </c>
      <c r="Z7" s="11">
        <f>'OddsRatio_working_3-way'!X7^(1/3)*COS('OddsRatio_working_3-way'!Y7/3)</f>
        <v>0.52688170752481456</v>
      </c>
      <c r="AA7" s="11">
        <f>'OddsRatio_working_3-way'!X7^(1/3)*COS(('OddsRatio_working_3-way'!Y7+2*PI())/3)</f>
        <v>-0.32743799044265309</v>
      </c>
      <c r="AB7" s="11">
        <f>'OddsRatio_working_3-way'!X7^(1/3)*COS(('OddsRatio_working_3-way'!Y7+4*PI())/3)</f>
        <v>-0.19944371708216163</v>
      </c>
      <c r="AC7" s="11">
        <f>'OddsRatio_working_3-way'!X7^(1/3)*SIN('OddsRatio_working_3-way'!Y7/3)</f>
        <v>7.389752817941056E-2</v>
      </c>
      <c r="AD7" s="11">
        <f>'OddsRatio_working_3-way'!X7^(1/3)*SIN(('OddsRatio_working_3-way'!Y7+2*PI())/3)</f>
        <v>0.41934417941610685</v>
      </c>
      <c r="AE7" s="11">
        <f>'OddsRatio_working_3-way'!X7^(1/3)*SIN(('OddsRatio_working_3-way'!Y7+4*PI())/3)</f>
        <v>-0.49324170759551722</v>
      </c>
      <c r="AF7" s="11">
        <f>-'OddsRatio_working_3-way'!U7/(3*'OddsRatio_working_3-way'!X7^(1/3))*COS(('OddsRatio_working_3-way'!Y7)/3)</f>
        <v>0.52688170752481445</v>
      </c>
      <c r="AG7" s="11">
        <f>-'OddsRatio_working_3-way'!U7/(3*'OddsRatio_working_3-way'!X7^(1/3))*COS(('OddsRatio_working_3-way'!Y7+2*PI())/3)</f>
        <v>-0.32743799044265304</v>
      </c>
      <c r="AH7" s="11">
        <f>-'OddsRatio_working_3-way'!U7/(3*'OddsRatio_working_3-way'!X7^(1/3))*COS(('OddsRatio_working_3-way'!Y7+4*PI())/3)</f>
        <v>-0.19944371708216158</v>
      </c>
      <c r="AI7" s="11">
        <f>'OddsRatio_working_3-way'!U7/(3*'OddsRatio_working_3-way'!X7^(1/3))*SIN(('OddsRatio_working_3-way'!Y7)/3)</f>
        <v>-7.3897528179410546E-2</v>
      </c>
      <c r="AJ7" s="11">
        <f>'OddsRatio_working_3-way'!U7/(3*'OddsRatio_working_3-way'!X7^(1/3))*SIN(('OddsRatio_working_3-way'!Y7+2*PI())/3)</f>
        <v>-0.4193441794161068</v>
      </c>
      <c r="AK7" s="11">
        <f>'OddsRatio_working_3-way'!U7/(3*'OddsRatio_working_3-way'!X7^(1/3))*SIN(('OddsRatio_working_3-way'!Y7+4*PI())/3)</f>
        <v>0.49324170759551711</v>
      </c>
      <c r="AL7" s="11">
        <f>'OddsRatio_working_3-way'!Z7+'OddsRatio_working_3-way'!AF7</f>
        <v>1.0537634150496289</v>
      </c>
      <c r="AM7" s="11">
        <f>'OddsRatio_working_3-way'!AA7+'OddsRatio_working_3-way'!AG7</f>
        <v>-0.65487598088530619</v>
      </c>
      <c r="AN7" s="11">
        <f>'OddsRatio_working_3-way'!AB7+'OddsRatio_working_3-way'!AH7</f>
        <v>-0.39888743416432321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1.0537634150496289</v>
      </c>
      <c r="AS7" s="11">
        <f>IF(('OddsRatio_working_3-way'!X7=0),IF(Q7&gt;0,-Q7^(1/3),(-Q7)^(1/3)),'OddsRatio_working_3-way'!AM7-'OddsRatio_working_3-way'!R7/3)</f>
        <v>-0.65487598088530619</v>
      </c>
      <c r="AT7" s="11">
        <f>IF(('OddsRatio_working_3-way'!X7=0),IF(Q7&gt;0,-Q7^(1/3),(-Q7)^(1/3)),'OddsRatio_working_3-way'!AN7-'OddsRatio_working_3-way'!R7/3)</f>
        <v>-0.39888743416432321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3.12</v>
      </c>
      <c r="B8" s="4">
        <f>IF('True_Odds_Calculator_3-way'!B9="","",'True_Odds_Calculator_3-way'!B9)</f>
        <v>3.54</v>
      </c>
      <c r="C8" s="4">
        <f>IF('True_Odds_Calculator_3-way'!C9="","",'True_Odds_Calculator_3-way'!C9)</f>
        <v>2.33</v>
      </c>
      <c r="D8" s="9">
        <f t="shared" si="13"/>
        <v>0.30999475727978887</v>
      </c>
      <c r="E8" s="9">
        <f t="shared" si="14"/>
        <v>0.27271486635019543</v>
      </c>
      <c r="F8" s="9">
        <f t="shared" si="15"/>
        <v>0.4172903763700157</v>
      </c>
      <c r="G8" s="9">
        <f t="shared" si="16"/>
        <v>1.0499344374417248</v>
      </c>
      <c r="H8" s="9">
        <f t="shared" si="17"/>
        <v>3.2258610073764569</v>
      </c>
      <c r="I8" s="9">
        <f t="shared" si="18"/>
        <v>3.6668334711019814</v>
      </c>
      <c r="J8" s="9">
        <f t="shared" si="19"/>
        <v>2.3964128017974939</v>
      </c>
      <c r="K8" s="11">
        <f t="shared" si="20"/>
        <v>0.32051282051282048</v>
      </c>
      <c r="L8" s="11">
        <f t="shared" si="21"/>
        <v>0.2824858757062147</v>
      </c>
      <c r="M8" s="11">
        <f t="shared" si="22"/>
        <v>0.42918454935622319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-0.27829630582958587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0.23276251726095323</v>
      </c>
      <c r="Q8" s="11">
        <f>2*'OddsRatio_working_3-way'!K8*'OddsRatio_working_3-way'!L8*'OddsRatio_working_3-way'!M8</f>
        <v>7.7717034143890917E-2</v>
      </c>
      <c r="R8" s="11">
        <f t="shared" si="23"/>
        <v>0</v>
      </c>
      <c r="S8" s="11">
        <f t="shared" si="24"/>
        <v>-0.83638378370528876</v>
      </c>
      <c r="T8" s="11">
        <f t="shared" si="25"/>
        <v>-0.27926002794834359</v>
      </c>
      <c r="U8" s="11">
        <f>'OddsRatio_working_3-way'!S8-'OddsRatio_working_3-way'!R8^2/3</f>
        <v>-0.83638378370528876</v>
      </c>
      <c r="V8" s="11">
        <f>'OddsRatio_working_3-way'!S8*'OddsRatio_working_3-way'!R8/3-2*'OddsRatio_working_3-way'!R8^3/27-'OddsRatio_working_3-way'!T8</f>
        <v>0.27926002794834359</v>
      </c>
      <c r="W8" s="11">
        <f>'OddsRatio_working_3-way'!V8^2+4*'OddsRatio_working_3-way'!U8^3/27</f>
        <v>-8.6926664420166472E-3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0.1472063429779151</v>
      </c>
      <c r="Y8" s="11">
        <f>IF('OddsRatio_working_3-way'!W8&gt;=0,IF('OddsRatio_working_3-way'!V8+SQRT('OddsRatio_working_3-way'!W8)&gt;0,0,PI()),ACOS('OddsRatio_working_3-way'!V8/(2*'OddsRatio_working_3-way'!X8)))</f>
        <v>0.32222679051305447</v>
      </c>
      <c r="Z8" s="11">
        <f>'OddsRatio_working_3-way'!X8^(1/3)*COS('OddsRatio_working_3-way'!Y8/3)</f>
        <v>0.52496721872086238</v>
      </c>
      <c r="AA8" s="11">
        <f>'OddsRatio_working_3-way'!X8^(1/3)*COS(('OddsRatio_working_3-way'!Y8+2*PI())/3)</f>
        <v>-0.31150411912607817</v>
      </c>
      <c r="AB8" s="11">
        <f>'OddsRatio_working_3-way'!X8^(1/3)*COS(('OddsRatio_working_3-way'!Y8+4*PI())/3)</f>
        <v>-0.2134630995947841</v>
      </c>
      <c r="AC8" s="11">
        <f>'OddsRatio_working_3-way'!X8^(1/3)*SIN('OddsRatio_working_3-way'!Y8/3)</f>
        <v>5.6604009018017973E-2</v>
      </c>
      <c r="AD8" s="11">
        <f>'OddsRatio_working_3-way'!X8^(1/3)*SIN(('OddsRatio_working_3-way'!Y8+2*PI())/3)</f>
        <v>0.42633294305731961</v>
      </c>
      <c r="AE8" s="11">
        <f>'OddsRatio_working_3-way'!X8^(1/3)*SIN(('OddsRatio_working_3-way'!Y8+4*PI())/3)</f>
        <v>-0.4829369520753376</v>
      </c>
      <c r="AF8" s="11">
        <f>-'OddsRatio_working_3-way'!U8/(3*'OddsRatio_working_3-way'!X8^(1/3))*COS(('OddsRatio_working_3-way'!Y8)/3)</f>
        <v>0.52496721872086238</v>
      </c>
      <c r="AG8" s="11">
        <f>-'OddsRatio_working_3-way'!U8/(3*'OddsRatio_working_3-way'!X8^(1/3))*COS(('OddsRatio_working_3-way'!Y8+2*PI())/3)</f>
        <v>-0.31150411912607817</v>
      </c>
      <c r="AH8" s="11">
        <f>-'OddsRatio_working_3-way'!U8/(3*'OddsRatio_working_3-way'!X8^(1/3))*COS(('OddsRatio_working_3-way'!Y8+4*PI())/3)</f>
        <v>-0.2134630995947841</v>
      </c>
      <c r="AI8" s="11">
        <f>'OddsRatio_working_3-way'!U8/(3*'OddsRatio_working_3-way'!X8^(1/3))*SIN(('OddsRatio_working_3-way'!Y8)/3)</f>
        <v>-5.6604009018017973E-2</v>
      </c>
      <c r="AJ8" s="11">
        <f>'OddsRatio_working_3-way'!U8/(3*'OddsRatio_working_3-way'!X8^(1/3))*SIN(('OddsRatio_working_3-way'!Y8+2*PI())/3)</f>
        <v>-0.42633294305731961</v>
      </c>
      <c r="AK8" s="11">
        <f>'OddsRatio_working_3-way'!U8/(3*'OddsRatio_working_3-way'!X8^(1/3))*SIN(('OddsRatio_working_3-way'!Y8+4*PI())/3)</f>
        <v>0.4829369520753376</v>
      </c>
      <c r="AL8" s="11">
        <f>'OddsRatio_working_3-way'!Z8+'OddsRatio_working_3-way'!AF8</f>
        <v>1.0499344374417248</v>
      </c>
      <c r="AM8" s="11">
        <f>'OddsRatio_working_3-way'!AA8+'OddsRatio_working_3-way'!AG8</f>
        <v>-0.62300823825215634</v>
      </c>
      <c r="AN8" s="11">
        <f>'OddsRatio_working_3-way'!AB8+'OddsRatio_working_3-way'!AH8</f>
        <v>-0.4269261991895682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1.0499344374417248</v>
      </c>
      <c r="AS8" s="11">
        <f>IF(('OddsRatio_working_3-way'!X8=0),IF(Q8&gt;0,-Q8^(1/3),(-Q8)^(1/3)),'OddsRatio_working_3-way'!AM8-'OddsRatio_working_3-way'!R8/3)</f>
        <v>-0.62300823825215634</v>
      </c>
      <c r="AT8" s="11">
        <f>IF(('OddsRatio_working_3-way'!X8=0),IF(Q8&gt;0,-Q8^(1/3),(-Q8)^(1/3)),'OddsRatio_working_3-way'!AN8-'OddsRatio_working_3-way'!R8/3)</f>
        <v>-0.4269261991895682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1.34</v>
      </c>
      <c r="B9" s="4">
        <f>IF('True_Odds_Calculator_3-way'!B10="","",'True_Odds_Calculator_3-way'!B10)</f>
        <v>5.18</v>
      </c>
      <c r="C9" s="4">
        <f>IF('True_Odds_Calculator_3-way'!C10="","",'True_Odds_Calculator_3-way'!C10)</f>
        <v>10.23</v>
      </c>
      <c r="D9" s="9">
        <f t="shared" si="13"/>
        <v>0.72960895636295942</v>
      </c>
      <c r="E9" s="9">
        <f t="shared" si="14"/>
        <v>0.17998023350015221</v>
      </c>
      <c r="F9" s="9">
        <f t="shared" si="15"/>
        <v>9.0410810136888467E-2</v>
      </c>
      <c r="G9" s="9">
        <f t="shared" si="16"/>
        <v>1.0899917941898694</v>
      </c>
      <c r="H9" s="9">
        <f t="shared" si="17"/>
        <v>1.3705972100245558</v>
      </c>
      <c r="I9" s="9">
        <f t="shared" si="18"/>
        <v>5.5561656997136533</v>
      </c>
      <c r="J9" s="9">
        <f t="shared" si="19"/>
        <v>11.060624260372494</v>
      </c>
      <c r="K9" s="11">
        <f t="shared" si="20"/>
        <v>0.74626865671641784</v>
      </c>
      <c r="L9" s="11">
        <f t="shared" si="21"/>
        <v>0.19305019305019305</v>
      </c>
      <c r="M9" s="11">
        <f t="shared" si="22"/>
        <v>9.7751710654936458E-2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-0.18473394640943996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0.19363885516990959</v>
      </c>
      <c r="Q9" s="11">
        <f>2*'OddsRatio_working_3-way'!K9*'OddsRatio_working_3-way'!L9*'OddsRatio_working_3-way'!M9</f>
        <v>2.8165651661077751E-2</v>
      </c>
      <c r="R9" s="11">
        <f t="shared" si="23"/>
        <v>0</v>
      </c>
      <c r="S9" s="11">
        <f t="shared" si="24"/>
        <v>-1.048203965397529</v>
      </c>
      <c r="T9" s="11">
        <f t="shared" si="25"/>
        <v>-0.15246603133054965</v>
      </c>
      <c r="U9" s="11">
        <f>'OddsRatio_working_3-way'!S9-'OddsRatio_working_3-way'!R9^2/3</f>
        <v>-1.048203965397529</v>
      </c>
      <c r="V9" s="11">
        <f>'OddsRatio_working_3-way'!S9*'OddsRatio_working_3-way'!R9/3-2*'OddsRatio_working_3-way'!R9^3/27-'OddsRatio_working_3-way'!T9</f>
        <v>0.15246603133054965</v>
      </c>
      <c r="W9" s="11">
        <f>'OddsRatio_working_3-way'!V9^2+4*'OddsRatio_working_3-way'!U9^3/27</f>
        <v>-0.14737555682226888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0.20653174546056899</v>
      </c>
      <c r="Y9" s="11">
        <f>IF('OddsRatio_working_3-way'!W9&gt;=0,IF('OddsRatio_working_3-way'!V9+SQRT('OddsRatio_working_3-way'!W9)&gt;0,0,PI()),ACOS('OddsRatio_working_3-way'!V9/(2*'OddsRatio_working_3-way'!X9)))</f>
        <v>1.1927446772729275</v>
      </c>
      <c r="Z9" s="11">
        <f>'OddsRatio_working_3-way'!X9^(1/3)*COS('OddsRatio_working_3-way'!Y9/3)</f>
        <v>0.54499589709493479</v>
      </c>
      <c r="AA9" s="11">
        <f>'OddsRatio_working_3-way'!X9^(1/3)*COS(('OddsRatio_working_3-way'!Y9+2*PI())/3)</f>
        <v>-0.47070389059171502</v>
      </c>
      <c r="AB9" s="11">
        <f>'OddsRatio_working_3-way'!X9^(1/3)*COS(('OddsRatio_working_3-way'!Y9+4*PI())/3)</f>
        <v>-7.4292006503219973E-2</v>
      </c>
      <c r="AC9" s="11">
        <f>'OddsRatio_working_3-way'!X9^(1/3)*SIN('OddsRatio_working_3-way'!Y9/3)</f>
        <v>0.22886850798845951</v>
      </c>
      <c r="AD9" s="11">
        <f>'OddsRatio_working_3-way'!X9^(1/3)*SIN(('OddsRatio_working_3-way'!Y9+2*PI())/3)</f>
        <v>0.3575460378482736</v>
      </c>
      <c r="AE9" s="11">
        <f>'OddsRatio_working_3-way'!X9^(1/3)*SIN(('OddsRatio_working_3-way'!Y9+4*PI())/3)</f>
        <v>-0.58641454583673303</v>
      </c>
      <c r="AF9" s="11">
        <f>-'OddsRatio_working_3-way'!U9/(3*'OddsRatio_working_3-way'!X9^(1/3))*COS(('OddsRatio_working_3-way'!Y9)/3)</f>
        <v>0.54499589709493468</v>
      </c>
      <c r="AG9" s="11">
        <f>-'OddsRatio_working_3-way'!U9/(3*'OddsRatio_working_3-way'!X9^(1/3))*COS(('OddsRatio_working_3-way'!Y9+2*PI())/3)</f>
        <v>-0.47070389059171491</v>
      </c>
      <c r="AH9" s="11">
        <f>-'OddsRatio_working_3-way'!U9/(3*'OddsRatio_working_3-way'!X9^(1/3))*COS(('OddsRatio_working_3-way'!Y9+4*PI())/3)</f>
        <v>-7.4292006503219959E-2</v>
      </c>
      <c r="AI9" s="11">
        <f>'OddsRatio_working_3-way'!U9/(3*'OddsRatio_working_3-way'!X9^(1/3))*SIN(('OddsRatio_working_3-way'!Y9)/3)</f>
        <v>-0.22886850798845945</v>
      </c>
      <c r="AJ9" s="11">
        <f>'OddsRatio_working_3-way'!U9/(3*'OddsRatio_working_3-way'!X9^(1/3))*SIN(('OddsRatio_working_3-way'!Y9+2*PI())/3)</f>
        <v>-0.35754603784827355</v>
      </c>
      <c r="AK9" s="11">
        <f>'OddsRatio_working_3-way'!U9/(3*'OddsRatio_working_3-way'!X9^(1/3))*SIN(('OddsRatio_working_3-way'!Y9+4*PI())/3)</f>
        <v>0.58641454583673291</v>
      </c>
      <c r="AL9" s="11">
        <f>'OddsRatio_working_3-way'!Z9+'OddsRatio_working_3-way'!AF9</f>
        <v>1.0899917941898694</v>
      </c>
      <c r="AM9" s="11">
        <f>'OddsRatio_working_3-way'!AA9+'OddsRatio_working_3-way'!AG9</f>
        <v>-0.94140778118342994</v>
      </c>
      <c r="AN9" s="11">
        <f>'OddsRatio_working_3-way'!AB9+'OddsRatio_working_3-way'!AH9</f>
        <v>-0.14858401300643992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1.0899917941898694</v>
      </c>
      <c r="AS9" s="11">
        <f>IF(('OddsRatio_working_3-way'!X9=0),IF(Q9&gt;0,-Q9^(1/3),(-Q9)^(1/3)),'OddsRatio_working_3-way'!AM9-'OddsRatio_working_3-way'!R9/3)</f>
        <v>-0.94140778118342994</v>
      </c>
      <c r="AT9" s="11">
        <f>IF(('OddsRatio_working_3-way'!X9=0),IF(Q9&gt;0,-Q9^(1/3),(-Q9)^(1/3)),'OddsRatio_working_3-way'!AN9-'OddsRatio_working_3-way'!R9/3)</f>
        <v>-0.14858401300643992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1.51</v>
      </c>
      <c r="B10" s="4">
        <f>IF('True_Odds_Calculator_3-way'!B11="","",'True_Odds_Calculator_3-way'!B11)</f>
        <v>4.6100000000000003</v>
      </c>
      <c r="C10" s="4">
        <f>IF('True_Odds_Calculator_3-way'!C11="","",'True_Odds_Calculator_3-way'!C11)</f>
        <v>6.24</v>
      </c>
      <c r="D10" s="9">
        <f t="shared" si="13"/>
        <v>0.645212900423904</v>
      </c>
      <c r="E10" s="9">
        <f t="shared" si="14"/>
        <v>0.20440452308350779</v>
      </c>
      <c r="F10" s="9">
        <f t="shared" si="15"/>
        <v>0.15038257649258832</v>
      </c>
      <c r="G10" s="9">
        <f t="shared" si="16"/>
        <v>1.078188267940589</v>
      </c>
      <c r="H10" s="9">
        <f t="shared" si="17"/>
        <v>1.5498760166497003</v>
      </c>
      <c r="I10" s="9">
        <f t="shared" si="18"/>
        <v>4.8922596472655266</v>
      </c>
      <c r="J10" s="9">
        <f t="shared" si="19"/>
        <v>6.6497065240086872</v>
      </c>
      <c r="K10" s="11">
        <f t="shared" si="20"/>
        <v>0.66225165562913912</v>
      </c>
      <c r="L10" s="11">
        <f t="shared" si="21"/>
        <v>0.21691973969631234</v>
      </c>
      <c r="M10" s="11">
        <f t="shared" si="22"/>
        <v>0.16025641025641024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-0.22209879517273479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0.21548318512878717</v>
      </c>
      <c r="Q10" s="11">
        <f>2*'OddsRatio_working_3-way'!K10*'OddsRatio_working_3-way'!L10*'OddsRatio_working_3-way'!M10</f>
        <v>4.6043415625809214E-2</v>
      </c>
      <c r="R10" s="11">
        <f t="shared" si="23"/>
        <v>0</v>
      </c>
      <c r="S10" s="11">
        <f t="shared" si="24"/>
        <v>-0.97021321057233834</v>
      </c>
      <c r="T10" s="11">
        <f t="shared" si="25"/>
        <v>-0.20731051507955942</v>
      </c>
      <c r="U10" s="11">
        <f>'OddsRatio_working_3-way'!S10-'OddsRatio_working_3-way'!R10^2/3</f>
        <v>-0.97021321057233834</v>
      </c>
      <c r="V10" s="11">
        <f>'OddsRatio_working_3-way'!S10*'OddsRatio_working_3-way'!R10/3-2*'OddsRatio_working_3-way'!R10^3/27-'OddsRatio_working_3-way'!T10</f>
        <v>0.20731051507955942</v>
      </c>
      <c r="W10" s="11">
        <f>'OddsRatio_working_3-way'!V10^2+4*'OddsRatio_working_3-way'!U10^3/27</f>
        <v>-9.232234467480907E-2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0.18391573772883149</v>
      </c>
      <c r="Y10" s="11">
        <f>IF('OddsRatio_working_3-way'!W10&gt;=0,IF('OddsRatio_working_3-way'!V10+SQRT('OddsRatio_working_3-way'!W10)&gt;0,0,PI()),ACOS('OddsRatio_working_3-way'!V10/(2*'OddsRatio_working_3-way'!X10)))</f>
        <v>0.9720565831232576</v>
      </c>
      <c r="Z10" s="11">
        <f>'OddsRatio_working_3-way'!X10^(1/3)*COS('OddsRatio_working_3-way'!Y10/3)</f>
        <v>0.53909413397029449</v>
      </c>
      <c r="AA10" s="11">
        <f>'OddsRatio_working_3-way'!X10^(1/3)*COS(('OddsRatio_working_3-way'!Y10+2*PI())/3)</f>
        <v>-0.42634770053679533</v>
      </c>
      <c r="AB10" s="11">
        <f>'OddsRatio_working_3-way'!X10^(1/3)*COS(('OddsRatio_working_3-way'!Y10+4*PI())/3)</f>
        <v>-0.11274643343349922</v>
      </c>
      <c r="AC10" s="11">
        <f>'OddsRatio_working_3-way'!X10^(1/3)*SIN('OddsRatio_working_3-way'!Y10/3)</f>
        <v>0.18105777598029582</v>
      </c>
      <c r="AD10" s="11">
        <f>'OddsRatio_working_3-way'!X10^(1/3)*SIN(('OddsRatio_working_3-way'!Y10+2*PI())/3)</f>
        <v>0.37634032705929865</v>
      </c>
      <c r="AE10" s="11">
        <f>'OddsRatio_working_3-way'!X10^(1/3)*SIN(('OddsRatio_working_3-way'!Y10+4*PI())/3)</f>
        <v>-0.55739810303959436</v>
      </c>
      <c r="AF10" s="11">
        <f>-'OddsRatio_working_3-way'!U10/(3*'OddsRatio_working_3-way'!X10^(1/3))*COS(('OddsRatio_working_3-way'!Y10)/3)</f>
        <v>0.53909413397029449</v>
      </c>
      <c r="AG10" s="11">
        <f>-'OddsRatio_working_3-way'!U10/(3*'OddsRatio_working_3-way'!X10^(1/3))*COS(('OddsRatio_working_3-way'!Y10+2*PI())/3)</f>
        <v>-0.42634770053679533</v>
      </c>
      <c r="AH10" s="11">
        <f>-'OddsRatio_working_3-way'!U10/(3*'OddsRatio_working_3-way'!X10^(1/3))*COS(('OddsRatio_working_3-way'!Y10+4*PI())/3)</f>
        <v>-0.11274643343349922</v>
      </c>
      <c r="AI10" s="11">
        <f>'OddsRatio_working_3-way'!U10/(3*'OddsRatio_working_3-way'!X10^(1/3))*SIN(('OddsRatio_working_3-way'!Y10)/3)</f>
        <v>-0.18105777598029582</v>
      </c>
      <c r="AJ10" s="11">
        <f>'OddsRatio_working_3-way'!U10/(3*'OddsRatio_working_3-way'!X10^(1/3))*SIN(('OddsRatio_working_3-way'!Y10+2*PI())/3)</f>
        <v>-0.37634032705929865</v>
      </c>
      <c r="AK10" s="11">
        <f>'OddsRatio_working_3-way'!U10/(3*'OddsRatio_working_3-way'!X10^(1/3))*SIN(('OddsRatio_working_3-way'!Y10+4*PI())/3)</f>
        <v>0.55739810303959436</v>
      </c>
      <c r="AL10" s="11">
        <f>'OddsRatio_working_3-way'!Z10+'OddsRatio_working_3-way'!AF10</f>
        <v>1.078188267940589</v>
      </c>
      <c r="AM10" s="11">
        <f>'OddsRatio_working_3-way'!AA10+'OddsRatio_working_3-way'!AG10</f>
        <v>-0.85269540107359065</v>
      </c>
      <c r="AN10" s="11">
        <f>'OddsRatio_working_3-way'!AB10+'OddsRatio_working_3-way'!AH10</f>
        <v>-0.22549286686699843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1.078188267940589</v>
      </c>
      <c r="AS10" s="11">
        <f>IF(('OddsRatio_working_3-way'!X10=0),IF(Q10&gt;0,-Q10^(1/3),(-Q10)^(1/3)),'OddsRatio_working_3-way'!AM10-'OddsRatio_working_3-way'!R10/3)</f>
        <v>-0.85269540107359065</v>
      </c>
      <c r="AT10" s="11">
        <f>IF(('OddsRatio_working_3-way'!X10=0),IF(Q10&gt;0,-Q10^(1/3),(-Q10)^(1/3)),'OddsRatio_working_3-way'!AN10-'OddsRatio_working_3-way'!R10/3)</f>
        <v>-0.22549286686699843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1.93</v>
      </c>
      <c r="B11" s="4">
        <f>IF('True_Odds_Calculator_3-way'!B12="","",'True_Odds_Calculator_3-way'!B12)</f>
        <v>3.73</v>
      </c>
      <c r="C11" s="4">
        <f>IF('True_Odds_Calculator_3-way'!C12="","",'True_Odds_Calculator_3-way'!C12)</f>
        <v>4</v>
      </c>
      <c r="D11" s="9">
        <f t="shared" si="13"/>
        <v>0.50372453001233264</v>
      </c>
      <c r="E11" s="9">
        <f t="shared" si="14"/>
        <v>0.25693241935745237</v>
      </c>
      <c r="F11" s="9">
        <f t="shared" si="15"/>
        <v>0.23934305063021497</v>
      </c>
      <c r="G11" s="9">
        <f t="shared" si="16"/>
        <v>1.0593677810530351</v>
      </c>
      <c r="H11" s="9">
        <f t="shared" si="17"/>
        <v>1.9852120363793224</v>
      </c>
      <c r="I11" s="9">
        <f t="shared" si="18"/>
        <v>3.8920740422747855</v>
      </c>
      <c r="J11" s="9">
        <f t="shared" si="19"/>
        <v>4.1781033431591048</v>
      </c>
      <c r="K11" s="11">
        <f t="shared" si="20"/>
        <v>0.5181347150259068</v>
      </c>
      <c r="L11" s="11">
        <f t="shared" si="21"/>
        <v>0.26809651474530832</v>
      </c>
      <c r="M11" s="11">
        <f t="shared" si="22"/>
        <v>0.25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-0.26450916112183809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0.23128533525955355</v>
      </c>
      <c r="Q11" s="11">
        <f>2*'OddsRatio_working_3-way'!K11*'OddsRatio_working_3-way'!L11*'OddsRatio_working_3-way'!M11</f>
        <v>6.9455055633499574E-2</v>
      </c>
      <c r="R11" s="11">
        <f t="shared" si="23"/>
        <v>0</v>
      </c>
      <c r="S11" s="11">
        <f t="shared" si="24"/>
        <v>-0.87439442278151946</v>
      </c>
      <c r="T11" s="11">
        <f t="shared" si="25"/>
        <v>-0.26258090774219806</v>
      </c>
      <c r="U11" s="11">
        <f>'OddsRatio_working_3-way'!S11-'OddsRatio_working_3-way'!R11^2/3</f>
        <v>-0.87439442278151946</v>
      </c>
      <c r="V11" s="11">
        <f>'OddsRatio_working_3-way'!S11*'OddsRatio_working_3-way'!R11/3-2*'OddsRatio_working_3-way'!R11^3/27-'OddsRatio_working_3-way'!T11</f>
        <v>0.26258090774219806</v>
      </c>
      <c r="W11" s="11">
        <f>'OddsRatio_working_3-way'!V11^2+4*'OddsRatio_working_3-way'!U11^3/27</f>
        <v>-3.0093030186188863E-2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0.15735450684434302</v>
      </c>
      <c r="Y11" s="11">
        <f>IF('OddsRatio_working_3-way'!W11&gt;=0,IF('OddsRatio_working_3-way'!V11+SQRT('OddsRatio_working_3-way'!W11)&gt;0,0,PI()),ACOS('OddsRatio_working_3-way'!V11/(2*'OddsRatio_working_3-way'!X11)))</f>
        <v>0.58382392394705507</v>
      </c>
      <c r="Z11" s="11">
        <f>'OddsRatio_working_3-way'!X11^(1/3)*COS('OddsRatio_working_3-way'!Y11/3)</f>
        <v>0.52968389052651743</v>
      </c>
      <c r="AA11" s="11">
        <f>'OddsRatio_working_3-way'!X11^(1/3)*COS(('OddsRatio_working_3-way'!Y11+2*PI())/3)</f>
        <v>-0.35525675479631624</v>
      </c>
      <c r="AB11" s="11">
        <f>'OddsRatio_working_3-way'!X11^(1/3)*COS(('OddsRatio_working_3-way'!Y11+4*PI())/3)</f>
        <v>-0.17442713573020102</v>
      </c>
      <c r="AC11" s="11">
        <f>'OddsRatio_working_3-way'!X11^(1/3)*SIN('OddsRatio_working_3-way'!Y11/3)</f>
        <v>0.10440202924527917</v>
      </c>
      <c r="AD11" s="11">
        <f>'OddsRatio_working_3-way'!X11^(1/3)*SIN(('OddsRatio_working_3-way'!Y11+2*PI())/3)</f>
        <v>0.4065186905487001</v>
      </c>
      <c r="AE11" s="11">
        <f>'OddsRatio_working_3-way'!X11^(1/3)*SIN(('OddsRatio_working_3-way'!Y11+4*PI())/3)</f>
        <v>-0.51092071979397924</v>
      </c>
      <c r="AF11" s="11">
        <f>-'OddsRatio_working_3-way'!U11/(3*'OddsRatio_working_3-way'!X11^(1/3))*COS(('OddsRatio_working_3-way'!Y11)/3)</f>
        <v>0.52968389052651754</v>
      </c>
      <c r="AG11" s="11">
        <f>-'OddsRatio_working_3-way'!U11/(3*'OddsRatio_working_3-way'!X11^(1/3))*COS(('OddsRatio_working_3-way'!Y11+2*PI())/3)</f>
        <v>-0.35525675479631635</v>
      </c>
      <c r="AH11" s="11">
        <f>-'OddsRatio_working_3-way'!U11/(3*'OddsRatio_working_3-way'!X11^(1/3))*COS(('OddsRatio_working_3-way'!Y11+4*PI())/3)</f>
        <v>-0.17442713573020108</v>
      </c>
      <c r="AI11" s="11">
        <f>'OddsRatio_working_3-way'!U11/(3*'OddsRatio_working_3-way'!X11^(1/3))*SIN(('OddsRatio_working_3-way'!Y11)/3)</f>
        <v>-0.10440202924527919</v>
      </c>
      <c r="AJ11" s="11">
        <f>'OddsRatio_working_3-way'!U11/(3*'OddsRatio_working_3-way'!X11^(1/3))*SIN(('OddsRatio_working_3-way'!Y11+2*PI())/3)</f>
        <v>-0.40651869054870016</v>
      </c>
      <c r="AK11" s="11">
        <f>'OddsRatio_working_3-way'!U11/(3*'OddsRatio_working_3-way'!X11^(1/3))*SIN(('OddsRatio_working_3-way'!Y11+4*PI())/3)</f>
        <v>0.51092071979397924</v>
      </c>
      <c r="AL11" s="11">
        <f>'OddsRatio_working_3-way'!Z11+'OddsRatio_working_3-way'!AF11</f>
        <v>1.0593677810530351</v>
      </c>
      <c r="AM11" s="11">
        <f>'OddsRatio_working_3-way'!AA11+'OddsRatio_working_3-way'!AG11</f>
        <v>-0.7105135095926326</v>
      </c>
      <c r="AN11" s="11">
        <f>'OddsRatio_working_3-way'!AB11+'OddsRatio_working_3-way'!AH11</f>
        <v>-0.3488542714604021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1.0593677810530351</v>
      </c>
      <c r="AS11" s="11">
        <f>IF(('OddsRatio_working_3-way'!X11=0),IF(Q11&gt;0,-Q11^(1/3),(-Q11)^(1/3)),'OddsRatio_working_3-way'!AM11-'OddsRatio_working_3-way'!R11/3)</f>
        <v>-0.7105135095926326</v>
      </c>
      <c r="AT11" s="11">
        <f>IF(('OddsRatio_working_3-way'!X11=0),IF(Q11&gt;0,-Q11^(1/3),(-Q11)^(1/3)),'OddsRatio_working_3-way'!AN11-'OddsRatio_working_3-way'!R11/3)</f>
        <v>-0.3488542714604021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2.86</v>
      </c>
      <c r="B12" s="4">
        <f>IF('True_Odds_Calculator_3-way'!B13="","",'True_Odds_Calculator_3-way'!B13)</f>
        <v>3.44</v>
      </c>
      <c r="C12" s="4">
        <f>IF('True_Odds_Calculator_3-way'!C13="","",'True_Odds_Calculator_3-way'!C13)</f>
        <v>2.5499999999999998</v>
      </c>
      <c r="D12" s="9">
        <f t="shared" si="13"/>
        <v>0.33864891438671196</v>
      </c>
      <c r="E12" s="9">
        <f t="shared" si="14"/>
        <v>0.2807503907736858</v>
      </c>
      <c r="F12" s="9">
        <f t="shared" si="15"/>
        <v>0.38060069483960246</v>
      </c>
      <c r="G12" s="9">
        <f t="shared" si="16"/>
        <v>1.0499519847450669</v>
      </c>
      <c r="H12" s="9">
        <f t="shared" si="17"/>
        <v>2.9529106916258239</v>
      </c>
      <c r="I12" s="9">
        <f t="shared" si="18"/>
        <v>3.5618828427779632</v>
      </c>
      <c r="J12" s="9">
        <f t="shared" si="19"/>
        <v>2.6274255763548529</v>
      </c>
      <c r="K12" s="11">
        <f t="shared" si="20"/>
        <v>0.34965034965034969</v>
      </c>
      <c r="L12" s="11">
        <f t="shared" si="21"/>
        <v>0.29069767441860467</v>
      </c>
      <c r="M12" s="11">
        <f t="shared" si="22"/>
        <v>0.39215686274509809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-0.28039470789128806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0.23317995274219633</v>
      </c>
      <c r="Q12" s="11">
        <f>2*'OddsRatio_working_3-way'!K12*'OddsRatio_working_3-way'!L12*'OddsRatio_working_3-way'!M12</f>
        <v>7.9719641963144044E-2</v>
      </c>
      <c r="R12" s="11">
        <f t="shared" si="23"/>
        <v>0</v>
      </c>
      <c r="S12" s="11">
        <f t="shared" si="24"/>
        <v>-0.83161324440047069</v>
      </c>
      <c r="T12" s="11">
        <f t="shared" si="25"/>
        <v>-0.28431222030785325</v>
      </c>
      <c r="U12" s="11">
        <f>'OddsRatio_working_3-way'!S12-'OddsRatio_working_3-way'!R12^2/3</f>
        <v>-0.83161324440047069</v>
      </c>
      <c r="V12" s="11">
        <f>'OddsRatio_working_3-way'!S12*'OddsRatio_working_3-way'!R12/3-2*'OddsRatio_working_3-way'!R12^3/27-'OddsRatio_working_3-way'!T12</f>
        <v>0.28431222030785325</v>
      </c>
      <c r="W12" s="11">
        <f>'OddsRatio_working_3-way'!V12^2+4*'OddsRatio_working_3-way'!U12^3/27</f>
        <v>-4.3706468309043789E-3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0.14594869427926177</v>
      </c>
      <c r="Y12" s="11">
        <f>IF('OddsRatio_working_3-way'!W12&gt;=0,IF('OddsRatio_working_3-way'!V12+SQRT('OddsRatio_working_3-way'!W12)&gt;0,0,PI()),ACOS('OddsRatio_working_3-way'!V12/(2*'OddsRatio_working_3-way'!X12)))</f>
        <v>0.22846909961012862</v>
      </c>
      <c r="Z12" s="11">
        <f>'OddsRatio_working_3-way'!X12^(1/3)*COS('OddsRatio_working_3-way'!Y12/3)</f>
        <v>0.52497599237253345</v>
      </c>
      <c r="AA12" s="11">
        <f>'OddsRatio_working_3-way'!X12^(1/3)*COS(('OddsRatio_working_3-way'!Y12+2*PI())/3)</f>
        <v>-0.29717901338774061</v>
      </c>
      <c r="AB12" s="11">
        <f>'OddsRatio_working_3-way'!X12^(1/3)*COS(('OddsRatio_working_3-way'!Y12+4*PI())/3)</f>
        <v>-0.22779697898479301</v>
      </c>
      <c r="AC12" s="11">
        <f>'OddsRatio_working_3-way'!X12^(1/3)*SIN('OddsRatio_working_3-way'!Y12/3)</f>
        <v>4.0057736239465826E-2</v>
      </c>
      <c r="AD12" s="11">
        <f>'OddsRatio_working_3-way'!X12^(1/3)*SIN(('OddsRatio_working_3-way'!Y12+2*PI())/3)</f>
        <v>0.43461367765182685</v>
      </c>
      <c r="AE12" s="11">
        <f>'OddsRatio_working_3-way'!X12^(1/3)*SIN(('OddsRatio_working_3-way'!Y12+4*PI())/3)</f>
        <v>-0.47467141389129253</v>
      </c>
      <c r="AF12" s="11">
        <f>-'OddsRatio_working_3-way'!U12/(3*'OddsRatio_working_3-way'!X12^(1/3))*COS(('OddsRatio_working_3-way'!Y12)/3)</f>
        <v>0.52497599237253334</v>
      </c>
      <c r="AG12" s="11">
        <f>-'OddsRatio_working_3-way'!U12/(3*'OddsRatio_working_3-way'!X12^(1/3))*COS(('OddsRatio_working_3-way'!Y12+2*PI())/3)</f>
        <v>-0.29717901338774055</v>
      </c>
      <c r="AH12" s="11">
        <f>-'OddsRatio_working_3-way'!U12/(3*'OddsRatio_working_3-way'!X12^(1/3))*COS(('OddsRatio_working_3-way'!Y12+4*PI())/3)</f>
        <v>-0.22779697898479298</v>
      </c>
      <c r="AI12" s="11">
        <f>'OddsRatio_working_3-way'!U12/(3*'OddsRatio_working_3-way'!X12^(1/3))*SIN(('OddsRatio_working_3-way'!Y12)/3)</f>
        <v>-4.0057736239465819E-2</v>
      </c>
      <c r="AJ12" s="11">
        <f>'OddsRatio_working_3-way'!U12/(3*'OddsRatio_working_3-way'!X12^(1/3))*SIN(('OddsRatio_working_3-way'!Y12+2*PI())/3)</f>
        <v>-0.43461367765182674</v>
      </c>
      <c r="AK12" s="11">
        <f>'OddsRatio_working_3-way'!U12/(3*'OddsRatio_working_3-way'!X12^(1/3))*SIN(('OddsRatio_working_3-way'!Y12+4*PI())/3)</f>
        <v>0.47467141389129242</v>
      </c>
      <c r="AL12" s="11">
        <f>'OddsRatio_working_3-way'!Z12+'OddsRatio_working_3-way'!AF12</f>
        <v>1.0499519847450669</v>
      </c>
      <c r="AM12" s="11">
        <f>'OddsRatio_working_3-way'!AA12+'OddsRatio_working_3-way'!AG12</f>
        <v>-0.59435802677548111</v>
      </c>
      <c r="AN12" s="11">
        <f>'OddsRatio_working_3-way'!AB12+'OddsRatio_working_3-way'!AH12</f>
        <v>-0.45559395796958602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1.0499519847450669</v>
      </c>
      <c r="AS12" s="11">
        <f>IF(('OddsRatio_working_3-way'!X12=0),IF(Q12&gt;0,-Q12^(1/3),(-Q12)^(1/3)),'OddsRatio_working_3-way'!AM12-'OddsRatio_working_3-way'!R12/3)</f>
        <v>-0.59435802677548111</v>
      </c>
      <c r="AT12" s="11">
        <f>IF(('OddsRatio_working_3-way'!X12=0),IF(Q12&gt;0,-Q12^(1/3),(-Q12)^(1/3)),'OddsRatio_working_3-way'!AN12-'OddsRatio_working_3-way'!R12/3)</f>
        <v>-0.45559395796958602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2.2599999999999998</v>
      </c>
      <c r="B13" s="4">
        <f>IF('True_Odds_Calculator_3-way'!B14="","",'True_Odds_Calculator_3-way'!B14)</f>
        <v>3.25</v>
      </c>
      <c r="C13" s="4">
        <f>IF('True_Odds_Calculator_3-way'!C14="","",'True_Odds_Calculator_3-way'!C14)</f>
        <v>3.52</v>
      </c>
      <c r="D13" s="9">
        <f t="shared" si="13"/>
        <v>0.42967104586402693</v>
      </c>
      <c r="E13" s="9">
        <f t="shared" si="14"/>
        <v>0.29671045864026935</v>
      </c>
      <c r="F13" s="9">
        <f t="shared" si="15"/>
        <v>0.27361849549570377</v>
      </c>
      <c r="G13" s="9">
        <f t="shared" si="16"/>
        <v>1.0534617853568018</v>
      </c>
      <c r="H13" s="9">
        <f t="shared" si="17"/>
        <v>2.3273618495495705</v>
      </c>
      <c r="I13" s="9">
        <f t="shared" si="18"/>
        <v>3.3702890170528037</v>
      </c>
      <c r="J13" s="9">
        <f t="shared" si="19"/>
        <v>3.6547236990991405</v>
      </c>
      <c r="K13" s="11">
        <f t="shared" si="20"/>
        <v>0.44247787610619471</v>
      </c>
      <c r="L13" s="11">
        <f t="shared" si="21"/>
        <v>0.30769230769230771</v>
      </c>
      <c r="M13" s="11">
        <f t="shared" si="22"/>
        <v>0.28409090909090912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-0.27632433937743661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0.23322916022031065</v>
      </c>
      <c r="Q13" s="11">
        <f>2*'OddsRatio_working_3-way'!K13*'OddsRatio_working_3-way'!L13*'OddsRatio_working_3-way'!M13</f>
        <v>7.7356272046537541E-2</v>
      </c>
      <c r="R13" s="11">
        <f t="shared" si="23"/>
        <v>0</v>
      </c>
      <c r="S13" s="11">
        <f t="shared" si="24"/>
        <v>-0.84404132023179668</v>
      </c>
      <c r="T13" s="11">
        <f t="shared" si="25"/>
        <v>-0.27994736989446001</v>
      </c>
      <c r="U13" s="11">
        <f>'OddsRatio_working_3-way'!S13-'OddsRatio_working_3-way'!R13^2/3</f>
        <v>-0.84404132023179668</v>
      </c>
      <c r="V13" s="11">
        <f>'OddsRatio_working_3-way'!S13*'OddsRatio_working_3-way'!R13/3-2*'OddsRatio_working_3-way'!R13^3/27-'OddsRatio_working_3-way'!T13</f>
        <v>0.27994736989446001</v>
      </c>
      <c r="W13" s="11">
        <f>'OddsRatio_working_3-way'!V13^2+4*'OddsRatio_working_3-way'!U13^3/27</f>
        <v>-1.0710935272733105E-2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0.14923259126574759</v>
      </c>
      <c r="Y13" s="11">
        <f>IF('OddsRatio_working_3-way'!W13&gt;=0,IF('OddsRatio_working_3-way'!V13+SQRT('OddsRatio_working_3-way'!W13)&gt;0,0,PI()),ACOS('OddsRatio_working_3-way'!V13/(2*'OddsRatio_working_3-way'!X13)))</f>
        <v>0.35410692268137622</v>
      </c>
      <c r="Z13" s="11">
        <f>'OddsRatio_working_3-way'!X13^(1/3)*COS('OddsRatio_working_3-way'!Y13/3)</f>
        <v>0.52673089267840101</v>
      </c>
      <c r="AA13" s="11">
        <f>'OddsRatio_working_3-way'!X13^(1/3)*COS(('OddsRatio_working_3-way'!Y13+2*PI())/3)</f>
        <v>-0.31746031746031744</v>
      </c>
      <c r="AB13" s="11">
        <f>'OddsRatio_working_3-way'!X13^(1/3)*COS(('OddsRatio_working_3-way'!Y13+4*PI())/3)</f>
        <v>-0.20927057521808376</v>
      </c>
      <c r="AC13" s="11">
        <f>'OddsRatio_working_3-way'!X13^(1/3)*SIN('OddsRatio_working_3-way'!Y13/3)</f>
        <v>6.2463376807109984E-2</v>
      </c>
      <c r="AD13" s="11">
        <f>'OddsRatio_working_3-way'!X13^(1/3)*SIN(('OddsRatio_working_3-way'!Y13+2*PI())/3)</f>
        <v>0.42493064561399513</v>
      </c>
      <c r="AE13" s="11">
        <f>'OddsRatio_working_3-way'!X13^(1/3)*SIN(('OddsRatio_working_3-way'!Y13+4*PI())/3)</f>
        <v>-0.48739402242110502</v>
      </c>
      <c r="AF13" s="11">
        <f>-'OddsRatio_working_3-way'!U13/(3*'OddsRatio_working_3-way'!X13^(1/3))*COS(('OddsRatio_working_3-way'!Y13)/3)</f>
        <v>0.5267308926784009</v>
      </c>
      <c r="AG13" s="11">
        <f>-'OddsRatio_working_3-way'!U13/(3*'OddsRatio_working_3-way'!X13^(1/3))*COS(('OddsRatio_working_3-way'!Y13+2*PI())/3)</f>
        <v>-0.31746031746031733</v>
      </c>
      <c r="AH13" s="11">
        <f>-'OddsRatio_working_3-way'!U13/(3*'OddsRatio_working_3-way'!X13^(1/3))*COS(('OddsRatio_working_3-way'!Y13+4*PI())/3)</f>
        <v>-0.2092705752180837</v>
      </c>
      <c r="AI13" s="11">
        <f>'OddsRatio_working_3-way'!U13/(3*'OddsRatio_working_3-way'!X13^(1/3))*SIN(('OddsRatio_working_3-way'!Y13)/3)</f>
        <v>-6.246337680710997E-2</v>
      </c>
      <c r="AJ13" s="11">
        <f>'OddsRatio_working_3-way'!U13/(3*'OddsRatio_working_3-way'!X13^(1/3))*SIN(('OddsRatio_working_3-way'!Y13+2*PI())/3)</f>
        <v>-0.42493064561399502</v>
      </c>
      <c r="AK13" s="11">
        <f>'OddsRatio_working_3-way'!U13/(3*'OddsRatio_working_3-way'!X13^(1/3))*SIN(('OddsRatio_working_3-way'!Y13+4*PI())/3)</f>
        <v>0.48739402242110491</v>
      </c>
      <c r="AL13" s="11">
        <f>'OddsRatio_working_3-way'!Z13+'OddsRatio_working_3-way'!AF13</f>
        <v>1.0534617853568018</v>
      </c>
      <c r="AM13" s="11">
        <f>'OddsRatio_working_3-way'!AA13+'OddsRatio_working_3-way'!AG13</f>
        <v>-0.63492063492063477</v>
      </c>
      <c r="AN13" s="11">
        <f>'OddsRatio_working_3-way'!AB13+'OddsRatio_working_3-way'!AH13</f>
        <v>-0.41854115043616746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1.0534617853568018</v>
      </c>
      <c r="AS13" s="11">
        <f>IF(('OddsRatio_working_3-way'!X13=0),IF(Q13&gt;0,-Q13^(1/3),(-Q13)^(1/3)),'OddsRatio_working_3-way'!AM13-'OddsRatio_working_3-way'!R13/3)</f>
        <v>-0.63492063492063477</v>
      </c>
      <c r="AT13" s="11">
        <f>IF(('OddsRatio_working_3-way'!X13=0),IF(Q13&gt;0,-Q13^(1/3),(-Q13)^(1/3)),'OddsRatio_working_3-way'!AN13-'OddsRatio_working_3-way'!R13/3)</f>
        <v>-0.41854115043616746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3.06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2.39</v>
      </c>
      <c r="D14" s="9">
        <f t="shared" si="13"/>
        <v>0.3158197607649551</v>
      </c>
      <c r="E14" s="9">
        <f t="shared" si="14"/>
        <v>0.27796831614960132</v>
      </c>
      <c r="F14" s="9">
        <f t="shared" si="15"/>
        <v>0.40621192308544374</v>
      </c>
      <c r="G14" s="9">
        <f t="shared" si="16"/>
        <v>1.0516325163482436</v>
      </c>
      <c r="H14" s="9">
        <f t="shared" si="17"/>
        <v>3.1663629836773812</v>
      </c>
      <c r="I14" s="9">
        <f t="shared" si="18"/>
        <v>3.5975323153801617</v>
      </c>
      <c r="J14" s="9">
        <f t="shared" si="19"/>
        <v>2.4617691977240592</v>
      </c>
      <c r="K14" s="11">
        <f t="shared" si="20"/>
        <v>0.32679738562091504</v>
      </c>
      <c r="L14" s="11">
        <f t="shared" si="21"/>
        <v>0.28818443804034583</v>
      </c>
      <c r="M14" s="11">
        <f t="shared" si="22"/>
        <v>0.41841004184100417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-0.27869563815944365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0.23327752798955992</v>
      </c>
      <c r="Q14" s="11">
        <f>2*'OddsRatio_working_3-way'!K14*'OddsRatio_working_3-way'!L14*'OddsRatio_working_3-way'!M14</f>
        <v>7.8809975672148605E-2</v>
      </c>
      <c r="R14" s="11">
        <f t="shared" si="23"/>
        <v>0</v>
      </c>
      <c r="S14" s="11">
        <f t="shared" si="24"/>
        <v>-0.83703329384760694</v>
      </c>
      <c r="T14" s="11">
        <f t="shared" si="25"/>
        <v>-0.28278151819175901</v>
      </c>
      <c r="U14" s="11">
        <f>'OddsRatio_working_3-way'!S14-'OddsRatio_working_3-way'!R14^2/3</f>
        <v>-0.83703329384760694</v>
      </c>
      <c r="V14" s="11">
        <f>'OddsRatio_working_3-way'!S14*'OddsRatio_working_3-way'!R14/3-2*'OddsRatio_working_3-way'!R14^3/27-'OddsRatio_working_3-way'!T14</f>
        <v>0.28278151819175901</v>
      </c>
      <c r="W14" s="11">
        <f>'OddsRatio_working_3-way'!V14^2+4*'OddsRatio_working_3-way'!U14^3/27</f>
        <v>-6.9155358870903044E-3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0.14737785019968777</v>
      </c>
      <c r="Y14" s="11">
        <f>IF('OddsRatio_working_3-way'!W14&gt;=0,IF('OddsRatio_working_3-way'!V14+SQRT('OddsRatio_working_3-way'!W14)&gt;0,0,PI()),ACOS('OddsRatio_working_3-way'!V14/(2*'OddsRatio_working_3-way'!X14)))</f>
        <v>0.28601455312006574</v>
      </c>
      <c r="Z14" s="11">
        <f>'OddsRatio_working_3-way'!X14^(1/3)*COS('OddsRatio_working_3-way'!Y14/3)</f>
        <v>0.52581625817412192</v>
      </c>
      <c r="AA14" s="11">
        <f>'OddsRatio_working_3-way'!X14^(1/3)*COS(('OddsRatio_working_3-way'!Y14+2*PI())/3)</f>
        <v>-0.30645431654045013</v>
      </c>
      <c r="AB14" s="11">
        <f>'OddsRatio_working_3-way'!X14^(1/3)*COS(('OddsRatio_working_3-way'!Y14+4*PI())/3)</f>
        <v>-0.21936194163367187</v>
      </c>
      <c r="AC14" s="11">
        <f>'OddsRatio_working_3-way'!X14^(1/3)*SIN('OddsRatio_working_3-way'!Y14/3)</f>
        <v>5.0282806096792206E-2</v>
      </c>
      <c r="AD14" s="11">
        <f>'OddsRatio_working_3-way'!X14^(1/3)*SIN(('OddsRatio_working_3-way'!Y14+2*PI())/3)</f>
        <v>0.43022883425327041</v>
      </c>
      <c r="AE14" s="11">
        <f>'OddsRatio_working_3-way'!X14^(1/3)*SIN(('OddsRatio_working_3-way'!Y14+4*PI())/3)</f>
        <v>-0.48051164035006266</v>
      </c>
      <c r="AF14" s="11">
        <f>-'OddsRatio_working_3-way'!U14/(3*'OddsRatio_working_3-way'!X14^(1/3))*COS(('OddsRatio_working_3-way'!Y14)/3)</f>
        <v>0.5258162581741217</v>
      </c>
      <c r="AG14" s="11">
        <f>-'OddsRatio_working_3-way'!U14/(3*'OddsRatio_working_3-way'!X14^(1/3))*COS(('OddsRatio_working_3-way'!Y14+2*PI())/3)</f>
        <v>-0.30645431654045002</v>
      </c>
      <c r="AH14" s="11">
        <f>-'OddsRatio_working_3-way'!U14/(3*'OddsRatio_working_3-way'!X14^(1/3))*COS(('OddsRatio_working_3-way'!Y14+4*PI())/3)</f>
        <v>-0.21936194163367176</v>
      </c>
      <c r="AI14" s="11">
        <f>'OddsRatio_working_3-way'!U14/(3*'OddsRatio_working_3-way'!X14^(1/3))*SIN(('OddsRatio_working_3-way'!Y14)/3)</f>
        <v>-5.0282806096792185E-2</v>
      </c>
      <c r="AJ14" s="11">
        <f>'OddsRatio_working_3-way'!U14/(3*'OddsRatio_working_3-way'!X14^(1/3))*SIN(('OddsRatio_working_3-way'!Y14+2*PI())/3)</f>
        <v>-0.43022883425327019</v>
      </c>
      <c r="AK14" s="11">
        <f>'OddsRatio_working_3-way'!U14/(3*'OddsRatio_working_3-way'!X14^(1/3))*SIN(('OddsRatio_working_3-way'!Y14+4*PI())/3)</f>
        <v>0.48051164035006244</v>
      </c>
      <c r="AL14" s="11">
        <f>'OddsRatio_working_3-way'!Z14+'OddsRatio_working_3-way'!AF14</f>
        <v>1.0516325163482436</v>
      </c>
      <c r="AM14" s="11">
        <f>'OddsRatio_working_3-way'!AA14+'OddsRatio_working_3-way'!AG14</f>
        <v>-0.61290863308090016</v>
      </c>
      <c r="AN14" s="11">
        <f>'OddsRatio_working_3-way'!AB14+'OddsRatio_working_3-way'!AH14</f>
        <v>-0.43872388326734363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1.0516325163482436</v>
      </c>
      <c r="AS14" s="11">
        <f>IF(('OddsRatio_working_3-way'!X14=0),IF(Q14&gt;0,-Q14^(1/3),(-Q14)^(1/3)),'OddsRatio_working_3-way'!AM14-'OddsRatio_working_3-way'!R14/3)</f>
        <v>-0.61290863308090016</v>
      </c>
      <c r="AT14" s="11">
        <f>IF(('OddsRatio_working_3-way'!X14=0),IF(Q14&gt;0,-Q14^(1/3),(-Q14)^(1/3)),'OddsRatio_working_3-way'!AN14-'OddsRatio_working_3-way'!R14/3)</f>
        <v>-0.43872388326734363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2.2400000000000002</v>
      </c>
      <c r="B15" s="4">
        <f>IF('True_Odds_Calculator_3-way'!B16="","",'True_Odds_Calculator_3-way'!B16)</f>
        <v>3.47</v>
      </c>
      <c r="C15" s="4">
        <f>IF('True_Odds_Calculator_3-way'!C16="","",'True_Odds_Calculator_3-way'!C16)</f>
        <v>3.34</v>
      </c>
      <c r="D15" s="9">
        <f t="shared" si="13"/>
        <v>0.43366875118739434</v>
      </c>
      <c r="E15" s="9">
        <f t="shared" si="14"/>
        <v>0.27767878767824422</v>
      </c>
      <c r="F15" s="9">
        <f t="shared" si="15"/>
        <v>0.2886524611343616</v>
      </c>
      <c r="G15" s="9">
        <f t="shared" si="16"/>
        <v>1.0531511615534164</v>
      </c>
      <c r="H15" s="9">
        <f t="shared" si="17"/>
        <v>2.3059074403262363</v>
      </c>
      <c r="I15" s="9">
        <f t="shared" si="18"/>
        <v>3.6012833690369384</v>
      </c>
      <c r="J15" s="9">
        <f t="shared" si="19"/>
        <v>3.4643737180349943</v>
      </c>
      <c r="K15" s="11">
        <f t="shared" si="20"/>
        <v>0.4464285714285714</v>
      </c>
      <c r="L15" s="11">
        <f t="shared" si="21"/>
        <v>0.28818443804034583</v>
      </c>
      <c r="M15" s="11">
        <f t="shared" si="22"/>
        <v>0.29940119760479045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-0.27606448280877538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0.233040506060748</v>
      </c>
      <c r="Q15" s="11">
        <f>2*'OddsRatio_working_3-way'!K15*'OddsRatio_working_3-way'!L15*'OddsRatio_working_3-way'!M15</f>
        <v>7.7038183821734885E-2</v>
      </c>
      <c r="R15" s="11">
        <f t="shared" si="23"/>
        <v>0</v>
      </c>
      <c r="S15" s="11">
        <f t="shared" si="24"/>
        <v>-0.84415243746574498</v>
      </c>
      <c r="T15" s="11">
        <f t="shared" si="25"/>
        <v>-0.27905865701346944</v>
      </c>
      <c r="U15" s="11">
        <f>'OddsRatio_working_3-way'!S15-'OddsRatio_working_3-way'!R15^2/3</f>
        <v>-0.84415243746574498</v>
      </c>
      <c r="V15" s="11">
        <f>'OddsRatio_working_3-way'!S15*'OddsRatio_working_3-way'!R15/3-2*'OddsRatio_working_3-way'!R15^3/27-'OddsRatio_working_3-way'!T15</f>
        <v>0.27905865701346944</v>
      </c>
      <c r="W15" s="11">
        <f>'OddsRatio_working_3-way'!V15^2+4*'OddsRatio_working_3-way'!U15^3/27</f>
        <v>-1.1242918230858254E-2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0.14926206172787129</v>
      </c>
      <c r="Y15" s="11">
        <f>IF('OddsRatio_working_3-way'!W15&gt;=0,IF('OddsRatio_working_3-way'!V15+SQRT('OddsRatio_working_3-way'!W15)&gt;0,0,PI()),ACOS('OddsRatio_working_3-way'!V15/(2*'OddsRatio_working_3-way'!X15)))</f>
        <v>0.36311675633594143</v>
      </c>
      <c r="Z15" s="11">
        <f>'OddsRatio_working_3-way'!X15^(1/3)*COS('OddsRatio_working_3-way'!Y15/3)</f>
        <v>0.52657558077670819</v>
      </c>
      <c r="AA15" s="11">
        <f>'OddsRatio_working_3-way'!X15^(1/3)*COS(('OddsRatio_working_3-way'!Y15+2*PI())/3)</f>
        <v>-0.31875604855183537</v>
      </c>
      <c r="AB15" s="11">
        <f>'OddsRatio_working_3-way'!X15^(1/3)*COS(('OddsRatio_working_3-way'!Y15+4*PI())/3)</f>
        <v>-0.20781953222487293</v>
      </c>
      <c r="AC15" s="11">
        <f>'OddsRatio_working_3-way'!X15^(1/3)*SIN('OddsRatio_working_3-way'!Y15/3)</f>
        <v>6.4049227564331179E-2</v>
      </c>
      <c r="AD15" s="11">
        <f>'OddsRatio_working_3-way'!X15^(1/3)*SIN(('OddsRatio_working_3-way'!Y15+2*PI())/3)</f>
        <v>0.42400321618300846</v>
      </c>
      <c r="AE15" s="11">
        <f>'OddsRatio_working_3-way'!X15^(1/3)*SIN(('OddsRatio_working_3-way'!Y15+4*PI())/3)</f>
        <v>-0.48805244374733958</v>
      </c>
      <c r="AF15" s="11">
        <f>-'OddsRatio_working_3-way'!U15/(3*'OddsRatio_working_3-way'!X15^(1/3))*COS(('OddsRatio_working_3-way'!Y15)/3)</f>
        <v>0.52657558077670819</v>
      </c>
      <c r="AG15" s="11">
        <f>-'OddsRatio_working_3-way'!U15/(3*'OddsRatio_working_3-way'!X15^(1/3))*COS(('OddsRatio_working_3-way'!Y15+2*PI())/3)</f>
        <v>-0.31875604855183537</v>
      </c>
      <c r="AH15" s="11">
        <f>-'OddsRatio_working_3-way'!U15/(3*'OddsRatio_working_3-way'!X15^(1/3))*COS(('OddsRatio_working_3-way'!Y15+4*PI())/3)</f>
        <v>-0.20781953222487293</v>
      </c>
      <c r="AI15" s="11">
        <f>'OddsRatio_working_3-way'!U15/(3*'OddsRatio_working_3-way'!X15^(1/3))*SIN(('OddsRatio_working_3-way'!Y15)/3)</f>
        <v>-6.4049227564331179E-2</v>
      </c>
      <c r="AJ15" s="11">
        <f>'OddsRatio_working_3-way'!U15/(3*'OddsRatio_working_3-way'!X15^(1/3))*SIN(('OddsRatio_working_3-way'!Y15+2*PI())/3)</f>
        <v>-0.42400321618300846</v>
      </c>
      <c r="AK15" s="11">
        <f>'OddsRatio_working_3-way'!U15/(3*'OddsRatio_working_3-way'!X15^(1/3))*SIN(('OddsRatio_working_3-way'!Y15+4*PI())/3)</f>
        <v>0.48805244374733958</v>
      </c>
      <c r="AL15" s="11">
        <f>'OddsRatio_working_3-way'!Z15+'OddsRatio_working_3-way'!AF15</f>
        <v>1.0531511615534164</v>
      </c>
      <c r="AM15" s="11">
        <f>'OddsRatio_working_3-way'!AA15+'OddsRatio_working_3-way'!AG15</f>
        <v>-0.63751209710367074</v>
      </c>
      <c r="AN15" s="11">
        <f>'OddsRatio_working_3-way'!AB15+'OddsRatio_working_3-way'!AH15</f>
        <v>-0.41563906444974585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1.0531511615534164</v>
      </c>
      <c r="AS15" s="11">
        <f>IF(('OddsRatio_working_3-way'!X15=0),IF(Q15&gt;0,-Q15^(1/3),(-Q15)^(1/3)),'OddsRatio_working_3-way'!AM15-'OddsRatio_working_3-way'!R15/3)</f>
        <v>-0.63751209710367074</v>
      </c>
      <c r="AT15" s="11">
        <f>IF(('OddsRatio_working_3-way'!X15=0),IF(Q15&gt;0,-Q15^(1/3),(-Q15)^(1/3)),'OddsRatio_working_3-way'!AN15-'OddsRatio_working_3-way'!R15/3)</f>
        <v>-0.41563906444974585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2.04</v>
      </c>
      <c r="B16" s="4">
        <f>IF('True_Odds_Calculator_3-way'!B17="","",'True_Odds_Calculator_3-way'!B17)</f>
        <v>3.42</v>
      </c>
      <c r="C16" s="4">
        <f>IF('True_Odds_Calculator_3-way'!C17="","",'True_Odds_Calculator_3-way'!C17)</f>
        <v>3.98</v>
      </c>
      <c r="D16" s="9">
        <f t="shared" si="13"/>
        <v>0.47698767883397614</v>
      </c>
      <c r="E16" s="9">
        <f t="shared" si="14"/>
        <v>0.28157525985917942</v>
      </c>
      <c r="F16" s="9">
        <f t="shared" si="15"/>
        <v>0.24143706130684445</v>
      </c>
      <c r="G16" s="9">
        <f t="shared" si="16"/>
        <v>1.0543175116996684</v>
      </c>
      <c r="H16" s="9">
        <f t="shared" si="17"/>
        <v>2.0964902121676552</v>
      </c>
      <c r="I16" s="9">
        <f t="shared" si="18"/>
        <v>3.5514483783131978</v>
      </c>
      <c r="J16" s="9">
        <f t="shared" si="19"/>
        <v>4.1418661848650125</v>
      </c>
      <c r="K16" s="11">
        <f t="shared" si="20"/>
        <v>0.49019607843137253</v>
      </c>
      <c r="L16" s="11">
        <f t="shared" si="21"/>
        <v>0.29239766081871343</v>
      </c>
      <c r="M16" s="11">
        <f t="shared" si="22"/>
        <v>0.25125628140703515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-0.27010064656501187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0.23192444276191185</v>
      </c>
      <c r="Q16" s="11">
        <f>2*'OddsRatio_working_3-way'!K16*'OddsRatio_working_3-way'!L16*'OddsRatio_working_3-way'!M16</f>
        <v>7.2026224460221056E-2</v>
      </c>
      <c r="R16" s="11">
        <f t="shared" si="23"/>
        <v>0</v>
      </c>
      <c r="S16" s="11">
        <f t="shared" si="24"/>
        <v>-0.85865933944030304</v>
      </c>
      <c r="T16" s="11">
        <f t="shared" si="25"/>
        <v>-0.26666439113052881</v>
      </c>
      <c r="U16" s="11">
        <f>'OddsRatio_working_3-way'!S16-'OddsRatio_working_3-way'!R16^2/3</f>
        <v>-0.85865933944030304</v>
      </c>
      <c r="V16" s="11">
        <f>'OddsRatio_working_3-way'!S16*'OddsRatio_working_3-way'!R16/3-2*'OddsRatio_working_3-way'!R16^3/27-'OddsRatio_working_3-way'!T16</f>
        <v>0.26666439113052881</v>
      </c>
      <c r="W16" s="11">
        <f>'OddsRatio_working_3-way'!V16^2+4*'OddsRatio_working_3-way'!U16^3/27</f>
        <v>-2.2680617637351755E-2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0.15312618581938184</v>
      </c>
      <c r="Y16" s="11">
        <f>IF('OddsRatio_working_3-way'!W16&gt;=0,IF('OddsRatio_working_3-way'!V16+SQRT('OddsRatio_working_3-way'!W16)&gt;0,0,PI()),ACOS('OddsRatio_working_3-way'!V16/(2*'OddsRatio_working_3-way'!X16)))</f>
        <v>0.51410310158206007</v>
      </c>
      <c r="Z16" s="11">
        <f>'OddsRatio_working_3-way'!X16^(1/3)*COS('OddsRatio_working_3-way'!Y16/3)</f>
        <v>0.52715875584983418</v>
      </c>
      <c r="AA16" s="11">
        <f>'OddsRatio_working_3-way'!X16^(1/3)*COS(('OddsRatio_working_3-way'!Y16+2*PI())/3)</f>
        <v>-0.34258931058035585</v>
      </c>
      <c r="AB16" s="11">
        <f>'OddsRatio_working_3-way'!X16^(1/3)*COS(('OddsRatio_working_3-way'!Y16+4*PI())/3)</f>
        <v>-0.18456944526947841</v>
      </c>
      <c r="AC16" s="11">
        <f>'OddsRatio_working_3-way'!X16^(1/3)*SIN('OddsRatio_working_3-way'!Y16/3)</f>
        <v>9.1232811774543607E-2</v>
      </c>
      <c r="AD16" s="11">
        <f>'OddsRatio_working_3-way'!X16^(1/3)*SIN(('OddsRatio_working_3-way'!Y16+2*PI())/3)</f>
        <v>0.41091646850608315</v>
      </c>
      <c r="AE16" s="11">
        <f>'OddsRatio_working_3-way'!X16^(1/3)*SIN(('OddsRatio_working_3-way'!Y16+4*PI())/3)</f>
        <v>-0.50214928028062666</v>
      </c>
      <c r="AF16" s="11">
        <f>-'OddsRatio_working_3-way'!U16/(3*'OddsRatio_working_3-way'!X16^(1/3))*COS(('OddsRatio_working_3-way'!Y16)/3)</f>
        <v>0.52715875584983418</v>
      </c>
      <c r="AG16" s="11">
        <f>-'OddsRatio_working_3-way'!U16/(3*'OddsRatio_working_3-way'!X16^(1/3))*COS(('OddsRatio_working_3-way'!Y16+2*PI())/3)</f>
        <v>-0.34258931058035585</v>
      </c>
      <c r="AH16" s="11">
        <f>-'OddsRatio_working_3-way'!U16/(3*'OddsRatio_working_3-way'!X16^(1/3))*COS(('OddsRatio_working_3-way'!Y16+4*PI())/3)</f>
        <v>-0.18456944526947841</v>
      </c>
      <c r="AI16" s="11">
        <f>'OddsRatio_working_3-way'!U16/(3*'OddsRatio_working_3-way'!X16^(1/3))*SIN(('OddsRatio_working_3-way'!Y16)/3)</f>
        <v>-9.1232811774543607E-2</v>
      </c>
      <c r="AJ16" s="11">
        <f>'OddsRatio_working_3-way'!U16/(3*'OddsRatio_working_3-way'!X16^(1/3))*SIN(('OddsRatio_working_3-way'!Y16+2*PI())/3)</f>
        <v>-0.41091646850608315</v>
      </c>
      <c r="AK16" s="11">
        <f>'OddsRatio_working_3-way'!U16/(3*'OddsRatio_working_3-way'!X16^(1/3))*SIN(('OddsRatio_working_3-way'!Y16+4*PI())/3)</f>
        <v>0.50214928028062666</v>
      </c>
      <c r="AL16" s="11">
        <f>'OddsRatio_working_3-way'!Z16+'OddsRatio_working_3-way'!AF16</f>
        <v>1.0543175116996684</v>
      </c>
      <c r="AM16" s="11">
        <f>'OddsRatio_working_3-way'!AA16+'OddsRatio_working_3-way'!AG16</f>
        <v>-0.68517862116071171</v>
      </c>
      <c r="AN16" s="11">
        <f>'OddsRatio_working_3-way'!AB16+'OddsRatio_working_3-way'!AH16</f>
        <v>-0.36913889053895682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1.0543175116996684</v>
      </c>
      <c r="AS16" s="11">
        <f>IF(('OddsRatio_working_3-way'!X16=0),IF(Q16&gt;0,-Q16^(1/3),(-Q16)^(1/3)),'OddsRatio_working_3-way'!AM16-'OddsRatio_working_3-way'!R16/3)</f>
        <v>-0.68517862116071171</v>
      </c>
      <c r="AT16" s="11">
        <f>IF(('OddsRatio_working_3-way'!X16=0),IF(Q16&gt;0,-Q16^(1/3),(-Q16)^(1/3)),'OddsRatio_working_3-way'!AN16-'OddsRatio_working_3-way'!R16/3)</f>
        <v>-0.36913889053895682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2.4500000000000002</v>
      </c>
      <c r="B17" s="4">
        <f>IF('True_Odds_Calculator_3-way'!B18="","",'True_Odds_Calculator_3-way'!B18)</f>
        <v>3.08</v>
      </c>
      <c r="C17" s="4">
        <f>IF('True_Odds_Calculator_3-way'!C18="","",'True_Odds_Calculator_3-way'!C18)</f>
        <v>3.33</v>
      </c>
      <c r="D17" s="9">
        <f t="shared" si="13"/>
        <v>0.39619600205687244</v>
      </c>
      <c r="E17" s="9">
        <f t="shared" si="14"/>
        <v>0.31385778825080557</v>
      </c>
      <c r="F17" s="9">
        <f t="shared" si="15"/>
        <v>0.28994620969232177</v>
      </c>
      <c r="G17" s="9">
        <f t="shared" si="16"/>
        <v>1.0510367296584433</v>
      </c>
      <c r="H17" s="9">
        <f t="shared" si="17"/>
        <v>2.5240032580047433</v>
      </c>
      <c r="I17" s="9">
        <f t="shared" si="18"/>
        <v>3.1861563976895622</v>
      </c>
      <c r="J17" s="9">
        <f t="shared" si="19"/>
        <v>3.4489155801041727</v>
      </c>
      <c r="K17" s="11">
        <f t="shared" si="20"/>
        <v>0.4081632653061224</v>
      </c>
      <c r="L17" s="11">
        <f t="shared" si="21"/>
        <v>0.32467532467532467</v>
      </c>
      <c r="M17" s="11">
        <f t="shared" si="22"/>
        <v>0.3003003003003003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-0.27965734088183047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0.23320431483696791</v>
      </c>
      <c r="Q17" s="11">
        <f>2*'OddsRatio_working_3-way'!K17*'OddsRatio_working_3-way'!L17*'OddsRatio_working_3-way'!M17</f>
        <v>7.9591916326610196E-2</v>
      </c>
      <c r="R17" s="11">
        <f t="shared" si="23"/>
        <v>0</v>
      </c>
      <c r="S17" s="11">
        <f t="shared" si="24"/>
        <v>-0.83389305677303371</v>
      </c>
      <c r="T17" s="11">
        <f t="shared" si="25"/>
        <v>-0.28460513883038691</v>
      </c>
      <c r="U17" s="11">
        <f>'OddsRatio_working_3-way'!S17-'OddsRatio_working_3-way'!R17^2/3</f>
        <v>-0.83389305677303371</v>
      </c>
      <c r="V17" s="11">
        <f>'OddsRatio_working_3-way'!S17*'OddsRatio_working_3-way'!R17/3-2*'OddsRatio_working_3-way'!R17^3/27-'OddsRatio_working_3-way'!T17</f>
        <v>0.28460513883038691</v>
      </c>
      <c r="W17" s="11">
        <f>'OddsRatio_working_3-way'!V17^2+4*'OddsRatio_working_3-way'!U17^3/27</f>
        <v>-4.9066671890040103E-3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0.14654926836875357</v>
      </c>
      <c r="Y17" s="11">
        <f>IF('OddsRatio_working_3-way'!W17&gt;=0,IF('OddsRatio_working_3-way'!V17+SQRT('OddsRatio_working_3-way'!W17)&gt;0,0,PI()),ACOS('OddsRatio_working_3-way'!V17/(2*'OddsRatio_working_3-way'!X17)))</f>
        <v>0.24132553185673</v>
      </c>
      <c r="Z17" s="11">
        <f>'OddsRatio_working_3-way'!X17^(1/3)*COS('OddsRatio_working_3-way'!Y17/3)</f>
        <v>0.52551836482922176</v>
      </c>
      <c r="AA17" s="11">
        <f>'OddsRatio_working_3-way'!X17^(1/3)*COS(('OddsRatio_working_3-way'!Y17+2*PI())/3)</f>
        <v>-0.29944842284929729</v>
      </c>
      <c r="AB17" s="11">
        <f>'OddsRatio_working_3-way'!X17^(1/3)*COS(('OddsRatio_working_3-way'!Y17+4*PI())/3)</f>
        <v>-0.2260699419799245</v>
      </c>
      <c r="AC17" s="11">
        <f>'OddsRatio_working_3-way'!X17^(1/3)*SIN('OddsRatio_working_3-way'!Y17/3)</f>
        <v>4.2365085682658225E-2</v>
      </c>
      <c r="AD17" s="11">
        <f>'OddsRatio_working_3-way'!X17^(1/3)*SIN(('OddsRatio_working_3-way'!Y17+2*PI())/3)</f>
        <v>0.43392971125603558</v>
      </c>
      <c r="AE17" s="11">
        <f>'OddsRatio_working_3-way'!X17^(1/3)*SIN(('OddsRatio_working_3-way'!Y17+4*PI())/3)</f>
        <v>-0.47629479693869375</v>
      </c>
      <c r="AF17" s="11">
        <f>-'OddsRatio_working_3-way'!U17/(3*'OddsRatio_working_3-way'!X17^(1/3))*COS(('OddsRatio_working_3-way'!Y17)/3)</f>
        <v>0.52551836482922165</v>
      </c>
      <c r="AG17" s="11">
        <f>-'OddsRatio_working_3-way'!U17/(3*'OddsRatio_working_3-way'!X17^(1/3))*COS(('OddsRatio_working_3-way'!Y17+2*PI())/3)</f>
        <v>-0.29944842284929724</v>
      </c>
      <c r="AH17" s="11">
        <f>-'OddsRatio_working_3-way'!U17/(3*'OddsRatio_working_3-way'!X17^(1/3))*COS(('OddsRatio_working_3-way'!Y17+4*PI())/3)</f>
        <v>-0.22606994197992447</v>
      </c>
      <c r="AI17" s="11">
        <f>'OddsRatio_working_3-way'!U17/(3*'OddsRatio_working_3-way'!X17^(1/3))*SIN(('OddsRatio_working_3-way'!Y17)/3)</f>
        <v>-4.2365085682658218E-2</v>
      </c>
      <c r="AJ17" s="11">
        <f>'OddsRatio_working_3-way'!U17/(3*'OddsRatio_working_3-way'!X17^(1/3))*SIN(('OddsRatio_working_3-way'!Y17+2*PI())/3)</f>
        <v>-0.43392971125603547</v>
      </c>
      <c r="AK17" s="11">
        <f>'OddsRatio_working_3-way'!U17/(3*'OddsRatio_working_3-way'!X17^(1/3))*SIN(('OddsRatio_working_3-way'!Y17+4*PI())/3)</f>
        <v>0.47629479693869364</v>
      </c>
      <c r="AL17" s="11">
        <f>'OddsRatio_working_3-way'!Z17+'OddsRatio_working_3-way'!AF17</f>
        <v>1.0510367296584433</v>
      </c>
      <c r="AM17" s="11">
        <f>'OddsRatio_working_3-way'!AA17+'OddsRatio_working_3-way'!AG17</f>
        <v>-0.59889684569859458</v>
      </c>
      <c r="AN17" s="11">
        <f>'OddsRatio_working_3-way'!AB17+'OddsRatio_working_3-way'!AH17</f>
        <v>-0.45213988395984894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1.0510367296584433</v>
      </c>
      <c r="AS17" s="11">
        <f>IF(('OddsRatio_working_3-way'!X17=0),IF(Q17&gt;0,-Q17^(1/3),(-Q17)^(1/3)),'OddsRatio_working_3-way'!AM17-'OddsRatio_working_3-way'!R17/3)</f>
        <v>-0.59889684569859458</v>
      </c>
      <c r="AT17" s="11">
        <f>IF(('OddsRatio_working_3-way'!X17=0),IF(Q17&gt;0,-Q17^(1/3),(-Q17)^(1/3)),'OddsRatio_working_3-way'!AN17-'OddsRatio_working_3-way'!R17/3)</f>
        <v>-0.45213988395984894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2.82</v>
      </c>
      <c r="B18" s="4">
        <f>IF('True_Odds_Calculator_3-way'!B19="","",'True_Odds_Calculator_3-way'!B19)</f>
        <v>3.17</v>
      </c>
      <c r="C18" s="4">
        <f>IF('True_Odds_Calculator_3-way'!C19="","",'True_Odds_Calculator_3-way'!C19)</f>
        <v>2.75</v>
      </c>
      <c r="D18" s="9">
        <f t="shared" si="13"/>
        <v>0.34319765629473614</v>
      </c>
      <c r="E18" s="9">
        <f t="shared" si="14"/>
        <v>0.30471026816377006</v>
      </c>
      <c r="F18" s="9">
        <f t="shared" si="15"/>
        <v>0.35209207554149397</v>
      </c>
      <c r="G18" s="9">
        <f t="shared" si="16"/>
        <v>1.0515235229909141</v>
      </c>
      <c r="H18" s="9">
        <f t="shared" si="17"/>
        <v>2.9137728118434638</v>
      </c>
      <c r="I18" s="9">
        <f t="shared" si="18"/>
        <v>3.2818060448902839</v>
      </c>
      <c r="J18" s="9">
        <f t="shared" si="19"/>
        <v>2.8401661652341001</v>
      </c>
      <c r="K18" s="11">
        <f t="shared" si="20"/>
        <v>0.3546099290780142</v>
      </c>
      <c r="L18" s="11">
        <f t="shared" si="21"/>
        <v>0.31545741324921134</v>
      </c>
      <c r="M18" s="11">
        <f t="shared" si="22"/>
        <v>0.36363636363636365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-0.28114353820777083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0.23349136712449686</v>
      </c>
      <c r="Q18" s="11">
        <f>2*'OddsRatio_working_3-way'!K18*'OddsRatio_working_3-way'!L18*'OddsRatio_working_3-way'!M18</f>
        <v>8.135587704686302E-2</v>
      </c>
      <c r="R18" s="11">
        <f t="shared" si="23"/>
        <v>0</v>
      </c>
      <c r="S18" s="11">
        <f t="shared" si="24"/>
        <v>-0.83050589963032329</v>
      </c>
      <c r="T18" s="11">
        <f t="shared" si="25"/>
        <v>-0.28937487791997324</v>
      </c>
      <c r="U18" s="11">
        <f>'OddsRatio_working_3-way'!S18-'OddsRatio_working_3-way'!R18^2/3</f>
        <v>-0.83050589963032329</v>
      </c>
      <c r="V18" s="11">
        <f>'OddsRatio_working_3-way'!S18*'OddsRatio_working_3-way'!R18/3-2*'OddsRatio_working_3-way'!R18^3/27-'OddsRatio_working_3-way'!T18</f>
        <v>0.28937487791997324</v>
      </c>
      <c r="W18" s="11">
        <f>'OddsRatio_working_3-way'!V18^2+4*'OddsRatio_working_3-way'!U18^3/27</f>
        <v>-1.1263548691282654E-3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0.14565728169261544</v>
      </c>
      <c r="Y18" s="11">
        <f>IF('OddsRatio_working_3-way'!W18&gt;=0,IF('OddsRatio_working_3-way'!V18+SQRT('OddsRatio_working_3-way'!W18)&gt;0,0,PI()),ACOS('OddsRatio_working_3-way'!V18/(2*'OddsRatio_working_3-way'!X18)))</f>
        <v>0.11546246505265501</v>
      </c>
      <c r="Z18" s="11">
        <f>'OddsRatio_working_3-way'!X18^(1/3)*COS('OddsRatio_working_3-way'!Y18/3)</f>
        <v>0.52576176149545717</v>
      </c>
      <c r="AA18" s="11">
        <f>'OddsRatio_working_3-way'!X18^(1/3)*COS(('OddsRatio_working_3-way'!Y18+2*PI())/3)</f>
        <v>-0.28041377895299774</v>
      </c>
      <c r="AB18" s="11">
        <f>'OddsRatio_working_3-way'!X18^(1/3)*COS(('OddsRatio_working_3-way'!Y18+4*PI())/3)</f>
        <v>-0.24534798254245963</v>
      </c>
      <c r="AC18" s="11">
        <f>'OddsRatio_working_3-way'!X18^(1/3)*SIN('OddsRatio_working_3-way'!Y18/3)</f>
        <v>2.0245246996972967E-2</v>
      </c>
      <c r="AD18" s="11">
        <f>'OddsRatio_working_3-way'!X18^(1/3)*SIN(('OddsRatio_working_3-way'!Y18+2*PI())/3)</f>
        <v>0.44520041829503459</v>
      </c>
      <c r="AE18" s="11">
        <f>'OddsRatio_working_3-way'!X18^(1/3)*SIN(('OddsRatio_working_3-way'!Y18+4*PI())/3)</f>
        <v>-0.46544566529200743</v>
      </c>
      <c r="AF18" s="11">
        <f>-'OddsRatio_working_3-way'!U18/(3*'OddsRatio_working_3-way'!X18^(1/3))*COS(('OddsRatio_working_3-way'!Y18)/3)</f>
        <v>0.52576176149545706</v>
      </c>
      <c r="AG18" s="11">
        <f>-'OddsRatio_working_3-way'!U18/(3*'OddsRatio_working_3-way'!X18^(1/3))*COS(('OddsRatio_working_3-way'!Y18+2*PI())/3)</f>
        <v>-0.28041377895299768</v>
      </c>
      <c r="AH18" s="11">
        <f>-'OddsRatio_working_3-way'!U18/(3*'OddsRatio_working_3-way'!X18^(1/3))*COS(('OddsRatio_working_3-way'!Y18+4*PI())/3)</f>
        <v>-0.24534798254245957</v>
      </c>
      <c r="AI18" s="11">
        <f>'OddsRatio_working_3-way'!U18/(3*'OddsRatio_working_3-way'!X18^(1/3))*SIN(('OddsRatio_working_3-way'!Y18)/3)</f>
        <v>-2.0245246996972964E-2</v>
      </c>
      <c r="AJ18" s="11">
        <f>'OddsRatio_working_3-way'!U18/(3*'OddsRatio_working_3-way'!X18^(1/3))*SIN(('OddsRatio_working_3-way'!Y18+2*PI())/3)</f>
        <v>-0.44520041829503454</v>
      </c>
      <c r="AK18" s="11">
        <f>'OddsRatio_working_3-way'!U18/(3*'OddsRatio_working_3-way'!X18^(1/3))*SIN(('OddsRatio_working_3-way'!Y18+4*PI())/3)</f>
        <v>0.46544566529200732</v>
      </c>
      <c r="AL18" s="11">
        <f>'OddsRatio_working_3-way'!Z18+'OddsRatio_working_3-way'!AF18</f>
        <v>1.0515235229909141</v>
      </c>
      <c r="AM18" s="11">
        <f>'OddsRatio_working_3-way'!AA18+'OddsRatio_working_3-way'!AG18</f>
        <v>-0.56082755790599537</v>
      </c>
      <c r="AN18" s="11">
        <f>'OddsRatio_working_3-way'!AB18+'OddsRatio_working_3-way'!AH18</f>
        <v>-0.49069596508491919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1.0515235229909141</v>
      </c>
      <c r="AS18" s="11">
        <f>IF(('OddsRatio_working_3-way'!X18=0),IF(Q18&gt;0,-Q18^(1/3),(-Q18)^(1/3)),'OddsRatio_working_3-way'!AM18-'OddsRatio_working_3-way'!R18/3)</f>
        <v>-0.56082755790599537</v>
      </c>
      <c r="AT18" s="11">
        <f>IF(('OddsRatio_working_3-way'!X18=0),IF(Q18&gt;0,-Q18^(1/3),(-Q18)^(1/3)),'OddsRatio_working_3-way'!AN18-'OddsRatio_working_3-way'!R18/3)</f>
        <v>-0.49069596508491919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3.35</v>
      </c>
      <c r="C19" s="4">
        <f>IF('True_Odds_Calculator_3-way'!C20="","",'True_Odds_Calculator_3-way'!C20)</f>
        <v>3.67</v>
      </c>
      <c r="D19" s="9">
        <f t="shared" si="13"/>
        <v>0.45002750345807657</v>
      </c>
      <c r="E19" s="9">
        <f t="shared" si="14"/>
        <v>0.28770532948592759</v>
      </c>
      <c r="F19" s="9">
        <f t="shared" si="15"/>
        <v>0.26226716705599612</v>
      </c>
      <c r="G19" s="9">
        <f t="shared" si="16"/>
        <v>1.0535227680834351</v>
      </c>
      <c r="H19" s="9">
        <f t="shared" si="17"/>
        <v>2.2220864109767851</v>
      </c>
      <c r="I19" s="9">
        <f t="shared" si="18"/>
        <v>3.475778504996073</v>
      </c>
      <c r="J19" s="9">
        <f t="shared" si="19"/>
        <v>3.812905790782771</v>
      </c>
      <c r="K19" s="11">
        <f t="shared" si="20"/>
        <v>0.46296296296296291</v>
      </c>
      <c r="L19" s="11">
        <f t="shared" si="21"/>
        <v>0.29850746268656714</v>
      </c>
      <c r="M19" s="11">
        <f t="shared" si="22"/>
        <v>0.27247956403269757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-0.27407693593793092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0.23271471886706341</v>
      </c>
      <c r="Q19" s="11">
        <f>2*'OddsRatio_working_3-way'!K19*'OddsRatio_working_3-way'!L19*'OddsRatio_working_3-way'!M19</f>
        <v>7.5312206753094954E-2</v>
      </c>
      <c r="R19" s="11">
        <f t="shared" si="23"/>
        <v>0</v>
      </c>
      <c r="S19" s="11">
        <f t="shared" si="24"/>
        <v>-0.84908537842004095</v>
      </c>
      <c r="T19" s="11">
        <f t="shared" si="25"/>
        <v>-0.27478491211004563</v>
      </c>
      <c r="U19" s="11">
        <f>'OddsRatio_working_3-way'!S19-'OddsRatio_working_3-way'!R19^2/3</f>
        <v>-0.84908537842004095</v>
      </c>
      <c r="V19" s="11">
        <f>'OddsRatio_working_3-way'!S19*'OddsRatio_working_3-way'!R19/3-2*'OddsRatio_working_3-way'!R19^3/27-'OddsRatio_working_3-way'!T19</f>
        <v>0.27478491211004563</v>
      </c>
      <c r="W19" s="11">
        <f>'OddsRatio_working_3-way'!V19^2+4*'OddsRatio_working_3-way'!U19^3/27</f>
        <v>-1.5181354316459089E-2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0.15057232667374887</v>
      </c>
      <c r="Y19" s="11">
        <f>IF('OddsRatio_working_3-way'!W19&gt;=0,IF('OddsRatio_working_3-way'!V19+SQRT('OddsRatio_working_3-way'!W19)&gt;0,0,PI()),ACOS('OddsRatio_working_3-way'!V19/(2*'OddsRatio_working_3-way'!X19)))</f>
        <v>0.42151979305824039</v>
      </c>
      <c r="Z19" s="11">
        <f>'OddsRatio_working_3-way'!X19^(1/3)*COS('OddsRatio_working_3-way'!Y19/3)</f>
        <v>0.52676138404171757</v>
      </c>
      <c r="AA19" s="11">
        <f>'OddsRatio_working_3-way'!X19^(1/3)*COS(('OddsRatio_working_3-way'!Y19+2*PI())/3)</f>
        <v>-0.32790338428374266</v>
      </c>
      <c r="AB19" s="11">
        <f>'OddsRatio_working_3-way'!X19^(1/3)*COS(('OddsRatio_working_3-way'!Y19+4*PI())/3)</f>
        <v>-0.19885799975797497</v>
      </c>
      <c r="AC19" s="11">
        <f>'OddsRatio_working_3-way'!X19^(1/3)*SIN('OddsRatio_working_3-way'!Y19/3)</f>
        <v>7.4504387493630808E-2</v>
      </c>
      <c r="AD19" s="11">
        <f>'OddsRatio_working_3-way'!X19^(1/3)*SIN(('OddsRatio_working_3-way'!Y19+2*PI())/3)</f>
        <v>0.4189365465659628</v>
      </c>
      <c r="AE19" s="11">
        <f>'OddsRatio_working_3-way'!X19^(1/3)*SIN(('OddsRatio_working_3-way'!Y19+4*PI())/3)</f>
        <v>-0.49344093405959361</v>
      </c>
      <c r="AF19" s="11">
        <f>-'OddsRatio_working_3-way'!U19/(3*'OddsRatio_working_3-way'!X19^(1/3))*COS(('OddsRatio_working_3-way'!Y19)/3)</f>
        <v>0.52676138404171768</v>
      </c>
      <c r="AG19" s="11">
        <f>-'OddsRatio_working_3-way'!U19/(3*'OddsRatio_working_3-way'!X19^(1/3))*COS(('OddsRatio_working_3-way'!Y19+2*PI())/3)</f>
        <v>-0.32790338428374277</v>
      </c>
      <c r="AH19" s="11">
        <f>-'OddsRatio_working_3-way'!U19/(3*'OddsRatio_working_3-way'!X19^(1/3))*COS(('OddsRatio_working_3-way'!Y19+4*PI())/3)</f>
        <v>-0.198857999757975</v>
      </c>
      <c r="AI19" s="11">
        <f>'OddsRatio_working_3-way'!U19/(3*'OddsRatio_working_3-way'!X19^(1/3))*SIN(('OddsRatio_working_3-way'!Y19)/3)</f>
        <v>-7.4504387493630822E-2</v>
      </c>
      <c r="AJ19" s="11">
        <f>'OddsRatio_working_3-way'!U19/(3*'OddsRatio_working_3-way'!X19^(1/3))*SIN(('OddsRatio_working_3-way'!Y19+2*PI())/3)</f>
        <v>-0.41893654656596285</v>
      </c>
      <c r="AK19" s="11">
        <f>'OddsRatio_working_3-way'!U19/(3*'OddsRatio_working_3-way'!X19^(1/3))*SIN(('OddsRatio_working_3-way'!Y19+4*PI())/3)</f>
        <v>0.49344093405959366</v>
      </c>
      <c r="AL19" s="11">
        <f>'OddsRatio_working_3-way'!Z19+'OddsRatio_working_3-way'!AF19</f>
        <v>1.0535227680834351</v>
      </c>
      <c r="AM19" s="11">
        <f>'OddsRatio_working_3-way'!AA19+'OddsRatio_working_3-way'!AG19</f>
        <v>-0.65580676856748543</v>
      </c>
      <c r="AN19" s="11">
        <f>'OddsRatio_working_3-way'!AB19+'OddsRatio_working_3-way'!AH19</f>
        <v>-0.39771599951594994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1.0535227680834351</v>
      </c>
      <c r="AS19" s="11">
        <f>IF(('OddsRatio_working_3-way'!X19=0),IF(Q19&gt;0,-Q19^(1/3),(-Q19)^(1/3)),'OddsRatio_working_3-way'!AM19-'OddsRatio_working_3-way'!R19/3)</f>
        <v>-0.65580676856748543</v>
      </c>
      <c r="AT19" s="11">
        <f>IF(('OddsRatio_working_3-way'!X19=0),IF(Q19&gt;0,-Q19^(1/3),(-Q19)^(1/3)),'OddsRatio_working_3-way'!AN19-'OddsRatio_working_3-way'!R19/3)</f>
        <v>-0.39771599951594994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1.98</v>
      </c>
      <c r="B20" s="4">
        <f>IF('True_Odds_Calculator_3-way'!B21="","",'True_Odds_Calculator_3-way'!B21)</f>
        <v>3.36</v>
      </c>
      <c r="C20" s="4">
        <f>IF('True_Odds_Calculator_3-way'!C21="","",'True_Odds_Calculator_3-way'!C21)</f>
        <v>4.33</v>
      </c>
      <c r="D20" s="9">
        <f t="shared" si="13"/>
        <v>0.49174983804986638</v>
      </c>
      <c r="E20" s="9">
        <f t="shared" si="14"/>
        <v>0.28661774503301118</v>
      </c>
      <c r="F20" s="9">
        <f t="shared" si="15"/>
        <v>0.22163241691712257</v>
      </c>
      <c r="G20" s="9">
        <f t="shared" si="16"/>
        <v>1.0546472496900734</v>
      </c>
      <c r="H20" s="9">
        <f t="shared" si="17"/>
        <v>2.0335543046962714</v>
      </c>
      <c r="I20" s="9">
        <f t="shared" si="18"/>
        <v>3.4889675092685732</v>
      </c>
      <c r="J20" s="9">
        <f t="shared" si="19"/>
        <v>4.5119753414679451</v>
      </c>
      <c r="K20" s="11">
        <f t="shared" si="20"/>
        <v>0.50505050505050508</v>
      </c>
      <c r="L20" s="11">
        <f t="shared" si="21"/>
        <v>0.29761904761904762</v>
      </c>
      <c r="M20" s="11">
        <f t="shared" si="22"/>
        <v>0.23094688221709006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-0.26735600811813276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0.23154396710978695</v>
      </c>
      <c r="Q20" s="11">
        <f>2*'OddsRatio_working_3-way'!K20*'OddsRatio_working_3-way'!L20*'OddsRatio_working_3-way'!M20</f>
        <v>6.9428475894988601E-2</v>
      </c>
      <c r="R20" s="11">
        <f t="shared" si="23"/>
        <v>0</v>
      </c>
      <c r="S20" s="11">
        <f t="shared" si="24"/>
        <v>-0.86605110818185893</v>
      </c>
      <c r="T20" s="11">
        <f t="shared" si="25"/>
        <v>-0.25968548970970284</v>
      </c>
      <c r="U20" s="11">
        <f>'OddsRatio_working_3-way'!S20-'OddsRatio_working_3-way'!R20^2/3</f>
        <v>-0.86605110818185893</v>
      </c>
      <c r="V20" s="11">
        <f>'OddsRatio_working_3-way'!S20*'OddsRatio_working_3-way'!R20/3-2*'OddsRatio_working_3-way'!R20^3/27-'OddsRatio_working_3-way'!T20</f>
        <v>0.25968548970970284</v>
      </c>
      <c r="W20" s="11">
        <f>'OddsRatio_working_3-way'!V20^2+4*'OddsRatio_working_3-way'!U20^3/27</f>
        <v>-2.8797059685955126E-2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0.15510771519473435</v>
      </c>
      <c r="Y20" s="11">
        <f>IF('OddsRatio_working_3-way'!W20&gt;=0,IF('OddsRatio_working_3-way'!V20+SQRT('OddsRatio_working_3-way'!W20)&gt;0,0,PI()),ACOS('OddsRatio_working_3-way'!V20/(2*'OddsRatio_working_3-way'!X20)))</f>
        <v>0.57881149670634979</v>
      </c>
      <c r="Z20" s="11">
        <f>'OddsRatio_working_3-way'!X20^(1/3)*COS('OddsRatio_working_3-way'!Y20/3)</f>
        <v>0.5273236248450367</v>
      </c>
      <c r="AA20" s="11">
        <f>'OddsRatio_working_3-way'!X20^(1/3)*COS(('OddsRatio_working_3-way'!Y20+2*PI())/3)</f>
        <v>-0.35288133414104667</v>
      </c>
      <c r="AB20" s="11">
        <f>'OddsRatio_working_3-way'!X20^(1/3)*COS(('OddsRatio_working_3-way'!Y20+4*PI())/3)</f>
        <v>-0.17444229070398973</v>
      </c>
      <c r="AC20" s="11">
        <f>'OddsRatio_working_3-way'!X20^(1/3)*SIN('OddsRatio_working_3-way'!Y20/3)</f>
        <v>0.10302182976232409</v>
      </c>
      <c r="AD20" s="11">
        <f>'OddsRatio_working_3-way'!X20^(1/3)*SIN(('OddsRatio_working_3-way'!Y20+2*PI())/3)</f>
        <v>0.40516474025033483</v>
      </c>
      <c r="AE20" s="11">
        <f>'OddsRatio_working_3-way'!X20^(1/3)*SIN(('OddsRatio_working_3-way'!Y20+4*PI())/3)</f>
        <v>-0.50818657001265888</v>
      </c>
      <c r="AF20" s="11">
        <f>-'OddsRatio_working_3-way'!U20/(3*'OddsRatio_working_3-way'!X20^(1/3))*COS(('OddsRatio_working_3-way'!Y20)/3)</f>
        <v>0.5273236248450367</v>
      </c>
      <c r="AG20" s="11">
        <f>-'OddsRatio_working_3-way'!U20/(3*'OddsRatio_working_3-way'!X20^(1/3))*COS(('OddsRatio_working_3-way'!Y20+2*PI())/3)</f>
        <v>-0.35288133414104667</v>
      </c>
      <c r="AH20" s="11">
        <f>-'OddsRatio_working_3-way'!U20/(3*'OddsRatio_working_3-way'!X20^(1/3))*COS(('OddsRatio_working_3-way'!Y20+4*PI())/3)</f>
        <v>-0.17444229070398973</v>
      </c>
      <c r="AI20" s="11">
        <f>'OddsRatio_working_3-way'!U20/(3*'OddsRatio_working_3-way'!X20^(1/3))*SIN(('OddsRatio_working_3-way'!Y20)/3)</f>
        <v>-0.10302182976232409</v>
      </c>
      <c r="AJ20" s="11">
        <f>'OddsRatio_working_3-way'!U20/(3*'OddsRatio_working_3-way'!X20^(1/3))*SIN(('OddsRatio_working_3-way'!Y20+2*PI())/3)</f>
        <v>-0.40516474025033483</v>
      </c>
      <c r="AK20" s="11">
        <f>'OddsRatio_working_3-way'!U20/(3*'OddsRatio_working_3-way'!X20^(1/3))*SIN(('OddsRatio_working_3-way'!Y20+4*PI())/3)</f>
        <v>0.50818657001265888</v>
      </c>
      <c r="AL20" s="11">
        <f>'OddsRatio_working_3-way'!Z20+'OddsRatio_working_3-way'!AF20</f>
        <v>1.0546472496900734</v>
      </c>
      <c r="AM20" s="11">
        <f>'OddsRatio_working_3-way'!AA20+'OddsRatio_working_3-way'!AG20</f>
        <v>-0.70576266828209333</v>
      </c>
      <c r="AN20" s="11">
        <f>'OddsRatio_working_3-way'!AB20+'OddsRatio_working_3-way'!AH20</f>
        <v>-0.34888458140797945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1.0546472496900734</v>
      </c>
      <c r="AS20" s="11">
        <f>IF(('OddsRatio_working_3-way'!X20=0),IF(Q20&gt;0,-Q20^(1/3),(-Q20)^(1/3)),'OddsRatio_working_3-way'!AM20-'OddsRatio_working_3-way'!R20/3)</f>
        <v>-0.70576266828209333</v>
      </c>
      <c r="AT20" s="11">
        <f>IF(('OddsRatio_working_3-way'!X20=0),IF(Q20&gt;0,-Q20^(1/3),(-Q20)^(1/3)),'OddsRatio_working_3-way'!AN20-'OddsRatio_working_3-way'!R20/3)</f>
        <v>-0.34888458140797945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1.91</v>
      </c>
      <c r="B21" s="4">
        <f>IF('True_Odds_Calculator_3-way'!B22="","",'True_Odds_Calculator_3-way'!B22)</f>
        <v>3.6</v>
      </c>
      <c r="C21" s="4">
        <f>IF('True_Odds_Calculator_3-way'!C22="","",'True_Odds_Calculator_3-way'!C22)</f>
        <v>4.09</v>
      </c>
      <c r="D21" s="9">
        <f t="shared" si="13"/>
        <v>0.50534064972713955</v>
      </c>
      <c r="E21" s="9">
        <f t="shared" si="14"/>
        <v>0.26338302387106594</v>
      </c>
      <c r="F21" s="9">
        <f t="shared" si="15"/>
        <v>0.23127632640179438</v>
      </c>
      <c r="G21" s="9">
        <f t="shared" si="16"/>
        <v>1.0756738130804611</v>
      </c>
      <c r="H21" s="9">
        <f t="shared" si="17"/>
        <v>1.9788631699032198</v>
      </c>
      <c r="I21" s="9">
        <f t="shared" si="18"/>
        <v>3.7967519140091985</v>
      </c>
      <c r="J21" s="9">
        <f t="shared" si="19"/>
        <v>4.3238320824186243</v>
      </c>
      <c r="K21" s="11">
        <f t="shared" si="20"/>
        <v>0.52356020942408377</v>
      </c>
      <c r="L21" s="11">
        <f t="shared" si="21"/>
        <v>0.27777777777777779</v>
      </c>
      <c r="M21" s="11">
        <f t="shared" si="22"/>
        <v>0.24449877750611249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-0.25996449860682624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0.2346846904508933</v>
      </c>
      <c r="Q21" s="11">
        <f>2*'OddsRatio_working_3-way'!K21*'OddsRatio_working_3-way'!L21*'OddsRatio_working_3-way'!M21</f>
        <v>7.111657286390706E-2</v>
      </c>
      <c r="R21" s="11">
        <f t="shared" si="23"/>
        <v>0</v>
      </c>
      <c r="S21" s="11">
        <f t="shared" si="24"/>
        <v>-0.90275669065810993</v>
      </c>
      <c r="T21" s="11">
        <f t="shared" si="25"/>
        <v>-0.27356263353276061</v>
      </c>
      <c r="U21" s="11">
        <f>'OddsRatio_working_3-way'!S21-'OddsRatio_working_3-way'!R21^2/3</f>
        <v>-0.90275669065810993</v>
      </c>
      <c r="V21" s="11">
        <f>'OddsRatio_working_3-way'!S21*'OddsRatio_working_3-way'!R21/3-2*'OddsRatio_working_3-way'!R21^3/27-'OddsRatio_working_3-way'!T21</f>
        <v>0.27356263353276061</v>
      </c>
      <c r="W21" s="11">
        <f>'OddsRatio_working_3-way'!V21^2+4*'OddsRatio_working_3-way'!U21^3/27</f>
        <v>-3.4158937012455218E-2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0.16507229588716174</v>
      </c>
      <c r="Y21" s="11">
        <f>IF('OddsRatio_working_3-way'!W21&gt;=0,IF('OddsRatio_working_3-way'!V21+SQRT('OddsRatio_working_3-way'!W21)&gt;0,0,PI()),ACOS('OddsRatio_working_3-way'!V21/(2*'OddsRatio_working_3-way'!X21)))</f>
        <v>0.59416789508998835</v>
      </c>
      <c r="Z21" s="11">
        <f>'OddsRatio_working_3-way'!X21^(1/3)*COS('OddsRatio_working_3-way'!Y21/3)</f>
        <v>0.53783690654023053</v>
      </c>
      <c r="AA21" s="11">
        <f>'OddsRatio_working_3-way'!X21^(1/3)*COS(('OddsRatio_working_3-way'!Y21+2*PI())/3)</f>
        <v>-0.36239448836443244</v>
      </c>
      <c r="AB21" s="11">
        <f>'OddsRatio_working_3-way'!X21^(1/3)*COS(('OddsRatio_working_3-way'!Y21+4*PI())/3)</f>
        <v>-0.1754424181757982</v>
      </c>
      <c r="AC21" s="11">
        <f>'OddsRatio_working_3-way'!X21^(1/3)*SIN('OddsRatio_working_3-way'!Y21/3)</f>
        <v>0.10793682804896579</v>
      </c>
      <c r="AD21" s="11">
        <f>'OddsRatio_working_3-way'!X21^(1/3)*SIN(('OddsRatio_working_3-way'!Y21+2*PI())/3)</f>
        <v>0.41181201013219354</v>
      </c>
      <c r="AE21" s="11">
        <f>'OddsRatio_working_3-way'!X21^(1/3)*SIN(('OddsRatio_working_3-way'!Y21+4*PI())/3)</f>
        <v>-0.51974883818115936</v>
      </c>
      <c r="AF21" s="11">
        <f>-'OddsRatio_working_3-way'!U21/(3*'OddsRatio_working_3-way'!X21^(1/3))*COS(('OddsRatio_working_3-way'!Y21)/3)</f>
        <v>0.53783690654023053</v>
      </c>
      <c r="AG21" s="11">
        <f>-'OddsRatio_working_3-way'!U21/(3*'OddsRatio_working_3-way'!X21^(1/3))*COS(('OddsRatio_working_3-way'!Y21+2*PI())/3)</f>
        <v>-0.36239448836443244</v>
      </c>
      <c r="AH21" s="11">
        <f>-'OddsRatio_working_3-way'!U21/(3*'OddsRatio_working_3-way'!X21^(1/3))*COS(('OddsRatio_working_3-way'!Y21+4*PI())/3)</f>
        <v>-0.1754424181757982</v>
      </c>
      <c r="AI21" s="11">
        <f>'OddsRatio_working_3-way'!U21/(3*'OddsRatio_working_3-way'!X21^(1/3))*SIN(('OddsRatio_working_3-way'!Y21)/3)</f>
        <v>-0.10793682804896579</v>
      </c>
      <c r="AJ21" s="11">
        <f>'OddsRatio_working_3-way'!U21/(3*'OddsRatio_working_3-way'!X21^(1/3))*SIN(('OddsRatio_working_3-way'!Y21+2*PI())/3)</f>
        <v>-0.41181201013219354</v>
      </c>
      <c r="AK21" s="11">
        <f>'OddsRatio_working_3-way'!U21/(3*'OddsRatio_working_3-way'!X21^(1/3))*SIN(('OddsRatio_working_3-way'!Y21+4*PI())/3)</f>
        <v>0.51974883818115936</v>
      </c>
      <c r="AL21" s="11">
        <f>'OddsRatio_working_3-way'!Z21+'OddsRatio_working_3-way'!AF21</f>
        <v>1.0756738130804611</v>
      </c>
      <c r="AM21" s="11">
        <f>'OddsRatio_working_3-way'!AA21+'OddsRatio_working_3-way'!AG21</f>
        <v>-0.72478897672886489</v>
      </c>
      <c r="AN21" s="11">
        <f>'OddsRatio_working_3-way'!AB21+'OddsRatio_working_3-way'!AH21</f>
        <v>-0.3508848363515964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1.0756738130804611</v>
      </c>
      <c r="AS21" s="11">
        <f>IF(('OddsRatio_working_3-way'!X21=0),IF(Q21&gt;0,-Q21^(1/3),(-Q21)^(1/3)),'OddsRatio_working_3-way'!AM21-'OddsRatio_working_3-way'!R21/3)</f>
        <v>-0.72478897672886489</v>
      </c>
      <c r="AT21" s="11">
        <f>IF(('OddsRatio_working_3-way'!X21=0),IF(Q21&gt;0,-Q21^(1/3),(-Q21)^(1/3)),'OddsRatio_working_3-way'!AN21-'OddsRatio_working_3-way'!R21/3)</f>
        <v>-0.3508848363515964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2.39</v>
      </c>
      <c r="B22" s="4">
        <f>IF('True_Odds_Calculator_3-way'!B23="","",'True_Odds_Calculator_3-way'!B23)</f>
        <v>3.41</v>
      </c>
      <c r="C22" s="4">
        <f>IF('True_Odds_Calculator_3-way'!C23="","",'True_Odds_Calculator_3-way'!C23)</f>
        <v>2.83</v>
      </c>
      <c r="D22" s="9">
        <f t="shared" si="13"/>
        <v>0.39497615763048566</v>
      </c>
      <c r="E22" s="9">
        <f t="shared" si="14"/>
        <v>0.27353405758173382</v>
      </c>
      <c r="F22" s="9">
        <f t="shared" si="15"/>
        <v>0.33148978478778046</v>
      </c>
      <c r="G22" s="9">
        <f t="shared" si="16"/>
        <v>1.1020132302572652</v>
      </c>
      <c r="H22" s="9">
        <f t="shared" si="17"/>
        <v>2.5317983900575989</v>
      </c>
      <c r="I22" s="9">
        <f t="shared" si="18"/>
        <v>3.6558518849200095</v>
      </c>
      <c r="J22" s="9">
        <f t="shared" si="19"/>
        <v>3.0166842113707948</v>
      </c>
      <c r="K22" s="11">
        <f t="shared" si="20"/>
        <v>0.41841004184100417</v>
      </c>
      <c r="L22" s="11">
        <f t="shared" si="21"/>
        <v>0.29325513196480935</v>
      </c>
      <c r="M22" s="11">
        <f t="shared" si="22"/>
        <v>0.35335689045936397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-0.26579341496830344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0.24410106790098271</v>
      </c>
      <c r="Q22" s="11">
        <f>2*'OddsRatio_working_3-way'!K22*'OddsRatio_working_3-way'!L22*'OddsRatio_working_3-way'!M22</f>
        <v>8.6714411332498298E-2</v>
      </c>
      <c r="R22" s="11">
        <f t="shared" si="23"/>
        <v>0</v>
      </c>
      <c r="S22" s="11">
        <f t="shared" si="24"/>
        <v>-0.91838643906995365</v>
      </c>
      <c r="T22" s="11">
        <f t="shared" si="25"/>
        <v>-0.32624740286676862</v>
      </c>
      <c r="U22" s="11">
        <f>'OddsRatio_working_3-way'!S22-'OddsRatio_working_3-way'!R22^2/3</f>
        <v>-0.91838643906995365</v>
      </c>
      <c r="V22" s="11">
        <f>'OddsRatio_working_3-way'!S22*'OddsRatio_working_3-way'!R22/3-2*'OddsRatio_working_3-way'!R22^3/27-'OddsRatio_working_3-way'!T22</f>
        <v>0.32624740286676862</v>
      </c>
      <c r="W22" s="11">
        <f>'OddsRatio_working_3-way'!V22^2+4*'OddsRatio_working_3-way'!U22^3/27</f>
        <v>-8.3178954949977152E-3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0.1693777312490557</v>
      </c>
      <c r="Y22" s="11">
        <f>IF('OddsRatio_working_3-way'!W22&gt;=0,IF('OddsRatio_working_3-way'!V22+SQRT('OddsRatio_working_3-way'!W22)&gt;0,0,PI()),ACOS('OddsRatio_working_3-way'!V22/(2*'OddsRatio_working_3-way'!X22)))</f>
        <v>0.2725914710510644</v>
      </c>
      <c r="Z22" s="11">
        <f>'OddsRatio_working_3-way'!X22^(1/3)*COS('OddsRatio_working_3-way'!Y22/3)</f>
        <v>0.55100661512863269</v>
      </c>
      <c r="AA22" s="11">
        <f>'OddsRatio_working_3-way'!X22^(1/3)*COS(('OddsRatio_working_3-way'!Y22+2*PI())/3)</f>
        <v>-0.31898194980224281</v>
      </c>
      <c r="AB22" s="11">
        <f>'OddsRatio_working_3-way'!X22^(1/3)*COS(('OddsRatio_working_3-way'!Y22+4*PI())/3)</f>
        <v>-0.23202466532638957</v>
      </c>
      <c r="AC22" s="11">
        <f>'OddsRatio_working_3-way'!X22^(1/3)*SIN('OddsRatio_working_3-way'!Y22/3)</f>
        <v>5.0204811600132696E-2</v>
      </c>
      <c r="AD22" s="11">
        <f>'OddsRatio_working_3-way'!X22^(1/3)*SIN(('OddsRatio_working_3-way'!Y22+2*PI())/3)</f>
        <v>0.45208332055460465</v>
      </c>
      <c r="AE22" s="11">
        <f>'OddsRatio_working_3-way'!X22^(1/3)*SIN(('OddsRatio_working_3-way'!Y22+4*PI())/3)</f>
        <v>-0.50228813215473733</v>
      </c>
      <c r="AF22" s="11">
        <f>-'OddsRatio_working_3-way'!U22/(3*'OddsRatio_working_3-way'!X22^(1/3))*COS(('OddsRatio_working_3-way'!Y22)/3)</f>
        <v>0.55100661512863258</v>
      </c>
      <c r="AG22" s="11">
        <f>-'OddsRatio_working_3-way'!U22/(3*'OddsRatio_working_3-way'!X22^(1/3))*COS(('OddsRatio_working_3-way'!Y22+2*PI())/3)</f>
        <v>-0.31898194980224276</v>
      </c>
      <c r="AH22" s="11">
        <f>-'OddsRatio_working_3-way'!U22/(3*'OddsRatio_working_3-way'!X22^(1/3))*COS(('OddsRatio_working_3-way'!Y22+4*PI())/3)</f>
        <v>-0.23202466532638952</v>
      </c>
      <c r="AI22" s="11">
        <f>'OddsRatio_working_3-way'!U22/(3*'OddsRatio_working_3-way'!X22^(1/3))*SIN(('OddsRatio_working_3-way'!Y22)/3)</f>
        <v>-5.0204811600132682E-2</v>
      </c>
      <c r="AJ22" s="11">
        <f>'OddsRatio_working_3-way'!U22/(3*'OddsRatio_working_3-way'!X22^(1/3))*SIN(('OddsRatio_working_3-way'!Y22+2*PI())/3)</f>
        <v>-0.4520833205546046</v>
      </c>
      <c r="AK22" s="11">
        <f>'OddsRatio_working_3-way'!U22/(3*'OddsRatio_working_3-way'!X22^(1/3))*SIN(('OddsRatio_working_3-way'!Y22+4*PI())/3)</f>
        <v>0.50228813215473722</v>
      </c>
      <c r="AL22" s="11">
        <f>'OddsRatio_working_3-way'!Z22+'OddsRatio_working_3-way'!AF22</f>
        <v>1.1020132302572652</v>
      </c>
      <c r="AM22" s="11">
        <f>'OddsRatio_working_3-way'!AA22+'OddsRatio_working_3-way'!AG22</f>
        <v>-0.63796389960448563</v>
      </c>
      <c r="AN22" s="11">
        <f>'OddsRatio_working_3-way'!AB22+'OddsRatio_working_3-way'!AH22</f>
        <v>-0.46404933065277909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1.1020132302572652</v>
      </c>
      <c r="AS22" s="11">
        <f>IF(('OddsRatio_working_3-way'!X22=0),IF(Q22&gt;0,-Q22^(1/3),(-Q22)^(1/3)),'OddsRatio_working_3-way'!AM22-'OddsRatio_working_3-way'!R22/3)</f>
        <v>-0.63796389960448563</v>
      </c>
      <c r="AT22" s="11">
        <f>IF(('OddsRatio_working_3-way'!X22=0),IF(Q22&gt;0,-Q22^(1/3),(-Q22)^(1/3)),'OddsRatio_working_3-way'!AN22-'OddsRatio_working_3-way'!R22/3)</f>
        <v>-0.46404933065277909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4.8600000000000003</v>
      </c>
      <c r="B23" s="4">
        <f>IF('True_Odds_Calculator_3-way'!B24="","",'True_Odds_Calculator_3-way'!B24)</f>
        <v>3.78</v>
      </c>
      <c r="C23" s="4">
        <f>IF('True_Odds_Calculator_3-way'!C24="","",'True_Odds_Calculator_3-way'!C24)</f>
        <v>1.68</v>
      </c>
      <c r="D23" s="9">
        <f t="shared" si="13"/>
        <v>0.18821916966040109</v>
      </c>
      <c r="E23" s="9">
        <f t="shared" si="14"/>
        <v>0.24353288922269586</v>
      </c>
      <c r="F23" s="9">
        <f t="shared" si="15"/>
        <v>0.56824794111690302</v>
      </c>
      <c r="G23" s="9">
        <f t="shared" si="16"/>
        <v>1.1173458844558737</v>
      </c>
      <c r="H23" s="9">
        <f t="shared" si="17"/>
        <v>5.3129551139996725</v>
      </c>
      <c r="I23" s="9">
        <f t="shared" si="18"/>
        <v>4.1062215587873281</v>
      </c>
      <c r="J23" s="9">
        <f t="shared" si="19"/>
        <v>1.7597952014299945</v>
      </c>
      <c r="K23" s="11">
        <f t="shared" si="20"/>
        <v>0.20576131687242796</v>
      </c>
      <c r="L23" s="11">
        <f t="shared" si="21"/>
        <v>0.26455026455026459</v>
      </c>
      <c r="M23" s="11">
        <f t="shared" si="22"/>
        <v>0.59523809523809523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-0.23643058808647699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0.23717763282725074</v>
      </c>
      <c r="Q23" s="11">
        <f>2*'OddsRatio_working_3-way'!K23*'OddsRatio_working_3-way'!L23*'OddsRatio_working_3-way'!M23</f>
        <v>6.4802631920013856E-2</v>
      </c>
      <c r="R23" s="11">
        <f t="shared" si="23"/>
        <v>0</v>
      </c>
      <c r="S23" s="11">
        <f t="shared" si="24"/>
        <v>-1.0031596789011941</v>
      </c>
      <c r="T23" s="11">
        <f t="shared" si="25"/>
        <v>-0.27408734396207485</v>
      </c>
      <c r="U23" s="11">
        <f>'OddsRatio_working_3-way'!S23-'OddsRatio_working_3-way'!R23^2/3</f>
        <v>-1.0031596789011941</v>
      </c>
      <c r="V23" s="11">
        <f>'OddsRatio_working_3-way'!S23*'OddsRatio_working_3-way'!R23/3-2*'OddsRatio_working_3-way'!R23^3/27-'OddsRatio_working_3-way'!T23</f>
        <v>0.27408734396207485</v>
      </c>
      <c r="W23" s="11">
        <f>'OddsRatio_working_3-way'!V23^2+4*'OddsRatio_working_3-way'!U23^3/27</f>
        <v>-7.443301957770207E-2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0.1933629305851349</v>
      </c>
      <c r="Y23" s="11">
        <f>IF('OddsRatio_working_3-way'!W23&gt;=0,IF('OddsRatio_working_3-way'!V23+SQRT('OddsRatio_working_3-way'!W23)&gt;0,0,PI()),ACOS('OddsRatio_working_3-way'!V23/(2*'OddsRatio_working_3-way'!X23)))</f>
        <v>0.78308849049776275</v>
      </c>
      <c r="Z23" s="11">
        <f>'OddsRatio_working_3-way'!X23^(1/3)*COS('OddsRatio_working_3-way'!Y23/3)</f>
        <v>0.55867294222793673</v>
      </c>
      <c r="AA23" s="11">
        <f>'OddsRatio_working_3-way'!X23^(1/3)*COS(('OddsRatio_working_3-way'!Y23+2*PI())/3)</f>
        <v>-0.40857782456588732</v>
      </c>
      <c r="AB23" s="11">
        <f>'OddsRatio_working_3-way'!X23^(1/3)*COS(('OddsRatio_working_3-way'!Y23+4*PI())/3)</f>
        <v>-0.15009511766204925</v>
      </c>
      <c r="AC23" s="11">
        <f>'OddsRatio_working_3-way'!X23^(1/3)*SIN('OddsRatio_working_3-way'!Y23/3)</f>
        <v>0.14923506041179402</v>
      </c>
      <c r="AD23" s="11">
        <f>'OddsRatio_working_3-way'!X23^(1/3)*SIN(('OddsRatio_working_3-way'!Y23+2*PI())/3)</f>
        <v>0.40920743017049221</v>
      </c>
      <c r="AE23" s="11">
        <f>'OddsRatio_working_3-way'!X23^(1/3)*SIN(('OddsRatio_working_3-way'!Y23+4*PI())/3)</f>
        <v>-0.55844249058228623</v>
      </c>
      <c r="AF23" s="11">
        <f>-'OddsRatio_working_3-way'!U23/(3*'OddsRatio_working_3-way'!X23^(1/3))*COS(('OddsRatio_working_3-way'!Y23)/3)</f>
        <v>0.55867294222793684</v>
      </c>
      <c r="AG23" s="11">
        <f>-'OddsRatio_working_3-way'!U23/(3*'OddsRatio_working_3-way'!X23^(1/3))*COS(('OddsRatio_working_3-way'!Y23+2*PI())/3)</f>
        <v>-0.40857782456588737</v>
      </c>
      <c r="AH23" s="11">
        <f>-'OddsRatio_working_3-way'!U23/(3*'OddsRatio_working_3-way'!X23^(1/3))*COS(('OddsRatio_working_3-way'!Y23+4*PI())/3)</f>
        <v>-0.15009511766204928</v>
      </c>
      <c r="AI23" s="11">
        <f>'OddsRatio_working_3-way'!U23/(3*'OddsRatio_working_3-way'!X23^(1/3))*SIN(('OddsRatio_working_3-way'!Y23)/3)</f>
        <v>-0.14923506041179405</v>
      </c>
      <c r="AJ23" s="11">
        <f>'OddsRatio_working_3-way'!U23/(3*'OddsRatio_working_3-way'!X23^(1/3))*SIN(('OddsRatio_working_3-way'!Y23+2*PI())/3)</f>
        <v>-0.40920743017049233</v>
      </c>
      <c r="AK23" s="11">
        <f>'OddsRatio_working_3-way'!U23/(3*'OddsRatio_working_3-way'!X23^(1/3))*SIN(('OddsRatio_working_3-way'!Y23+4*PI())/3)</f>
        <v>0.55844249058228634</v>
      </c>
      <c r="AL23" s="11">
        <f>'OddsRatio_working_3-way'!Z23+'OddsRatio_working_3-way'!AF23</f>
        <v>1.1173458844558737</v>
      </c>
      <c r="AM23" s="11">
        <f>'OddsRatio_working_3-way'!AA23+'OddsRatio_working_3-way'!AG23</f>
        <v>-0.81715564913177463</v>
      </c>
      <c r="AN23" s="11">
        <f>'OddsRatio_working_3-way'!AB23+'OddsRatio_working_3-way'!AH23</f>
        <v>-0.3001902353240985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1.1173458844558737</v>
      </c>
      <c r="AS23" s="11">
        <f>IF(('OddsRatio_working_3-way'!X23=0),IF(Q23&gt;0,-Q23^(1/3),(-Q23)^(1/3)),'OddsRatio_working_3-way'!AM23-'OddsRatio_working_3-way'!R23/3)</f>
        <v>-0.81715564913177463</v>
      </c>
      <c r="AT23" s="11">
        <f>IF(('OddsRatio_working_3-way'!X23=0),IF(Q23&gt;0,-Q23^(1/3),(-Q23)^(1/3)),'OddsRatio_working_3-way'!AN23-'OddsRatio_working_3-way'!R23/3)</f>
        <v>-0.3001902353240985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2.2599999999999998</v>
      </c>
      <c r="B24" s="4">
        <f>IF('True_Odds_Calculator_3-way'!B25="","",'True_Odds_Calculator_3-way'!B25)</f>
        <v>3.57</v>
      </c>
      <c r="C24" s="4">
        <f>IF('True_Odds_Calculator_3-way'!C25="","",'True_Odds_Calculator_3-way'!C25)</f>
        <v>3.11</v>
      </c>
      <c r="D24" s="9">
        <f t="shared" si="13"/>
        <v>0.42604651829186041</v>
      </c>
      <c r="E24" s="9">
        <f t="shared" si="14"/>
        <v>0.26682449429682431</v>
      </c>
      <c r="F24" s="9">
        <f t="shared" si="15"/>
        <v>0.30712898741131534</v>
      </c>
      <c r="G24" s="9">
        <f t="shared" si="16"/>
        <v>1.0691758216980691</v>
      </c>
      <c r="H24" s="9">
        <f t="shared" si="17"/>
        <v>2.3471615353395672</v>
      </c>
      <c r="I24" s="9">
        <f t="shared" si="18"/>
        <v>3.7477818617640373</v>
      </c>
      <c r="J24" s="9">
        <f t="shared" si="19"/>
        <v>3.2559609837829253</v>
      </c>
      <c r="K24" s="11">
        <f t="shared" si="20"/>
        <v>0.44247787610619471</v>
      </c>
      <c r="L24" s="11">
        <f t="shared" si="21"/>
        <v>0.28011204481792717</v>
      </c>
      <c r="M24" s="11">
        <f t="shared" si="22"/>
        <v>0.32154340836012862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-0.27230090169408683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0.23672787556817676</v>
      </c>
      <c r="Q24" s="11">
        <f>2*'OddsRatio_working_3-way'!K24*'OddsRatio_working_3-way'!L24*'OddsRatio_working_3-way'!M24</f>
        <v>7.9706355410160537E-2</v>
      </c>
      <c r="R24" s="11">
        <f t="shared" si="23"/>
        <v>0</v>
      </c>
      <c r="S24" s="11">
        <f t="shared" si="24"/>
        <v>-0.86936133554976558</v>
      </c>
      <c r="T24" s="11">
        <f t="shared" si="25"/>
        <v>-0.29271425439386051</v>
      </c>
      <c r="U24" s="11">
        <f>'OddsRatio_working_3-way'!S24-'OddsRatio_working_3-way'!R24^2/3</f>
        <v>-0.86936133554976558</v>
      </c>
      <c r="V24" s="11">
        <f>'OddsRatio_working_3-way'!S24*'OddsRatio_working_3-way'!R24/3-2*'OddsRatio_working_3-way'!R24^3/27-'OddsRatio_working_3-way'!T24</f>
        <v>0.29271425439386051</v>
      </c>
      <c r="W24" s="11">
        <f>'OddsRatio_working_3-way'!V24^2+4*'OddsRatio_working_3-way'!U24^3/27</f>
        <v>-1.1659676233342187E-2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0.15599784530458735</v>
      </c>
      <c r="Y24" s="11">
        <f>IF('OddsRatio_working_3-way'!W24&gt;=0,IF('OddsRatio_working_3-way'!V24+SQRT('OddsRatio_working_3-way'!W24)&gt;0,0,PI()),ACOS('OddsRatio_working_3-way'!V24/(2*'OddsRatio_working_3-way'!X24)))</f>
        <v>0.35340509004342335</v>
      </c>
      <c r="Z24" s="11">
        <f>'OddsRatio_working_3-way'!X24^(1/3)*COS('OddsRatio_working_3-way'!Y24/3)</f>
        <v>0.53458791084903456</v>
      </c>
      <c r="AA24" s="11">
        <f>'OddsRatio_working_3-way'!X24^(1/3)*COS(('OddsRatio_working_3-way'!Y24+2*PI())/3)</f>
        <v>-0.32208590800872361</v>
      </c>
      <c r="AB24" s="11">
        <f>'OddsRatio_working_3-way'!X24^(1/3)*COS(('OddsRatio_working_3-way'!Y24+4*PI())/3)</f>
        <v>-0.21250200284031109</v>
      </c>
      <c r="AC24" s="11">
        <f>'OddsRatio_working_3-way'!X24^(1/3)*SIN('OddsRatio_working_3-way'!Y24/3)</f>
        <v>6.326829714783351E-2</v>
      </c>
      <c r="AD24" s="11">
        <f>'OddsRatio_working_3-way'!X24^(1/3)*SIN(('OddsRatio_working_3-way'!Y24+2*PI())/3)</f>
        <v>0.43133256277739795</v>
      </c>
      <c r="AE24" s="11">
        <f>'OddsRatio_working_3-way'!X24^(1/3)*SIN(('OddsRatio_working_3-way'!Y24+4*PI())/3)</f>
        <v>-0.49460085992523134</v>
      </c>
      <c r="AF24" s="11">
        <f>-'OddsRatio_working_3-way'!U24/(3*'OddsRatio_working_3-way'!X24^(1/3))*COS(('OddsRatio_working_3-way'!Y24)/3)</f>
        <v>0.53458791084903445</v>
      </c>
      <c r="AG24" s="11">
        <f>-'OddsRatio_working_3-way'!U24/(3*'OddsRatio_working_3-way'!X24^(1/3))*COS(('OddsRatio_working_3-way'!Y24+2*PI())/3)</f>
        <v>-0.32208590800872355</v>
      </c>
      <c r="AH24" s="11">
        <f>-'OddsRatio_working_3-way'!U24/(3*'OddsRatio_working_3-way'!X24^(1/3))*COS(('OddsRatio_working_3-way'!Y24+4*PI())/3)</f>
        <v>-0.21250200284031104</v>
      </c>
      <c r="AI24" s="11">
        <f>'OddsRatio_working_3-way'!U24/(3*'OddsRatio_working_3-way'!X24^(1/3))*SIN(('OddsRatio_working_3-way'!Y24)/3)</f>
        <v>-6.3268297147833497E-2</v>
      </c>
      <c r="AJ24" s="11">
        <f>'OddsRatio_working_3-way'!U24/(3*'OddsRatio_working_3-way'!X24^(1/3))*SIN(('OddsRatio_working_3-way'!Y24+2*PI())/3)</f>
        <v>-0.43133256277739784</v>
      </c>
      <c r="AK24" s="11">
        <f>'OddsRatio_working_3-way'!U24/(3*'OddsRatio_working_3-way'!X24^(1/3))*SIN(('OddsRatio_working_3-way'!Y24+4*PI())/3)</f>
        <v>0.49460085992523128</v>
      </c>
      <c r="AL24" s="11">
        <f>'OddsRatio_working_3-way'!Z24+'OddsRatio_working_3-way'!AF24</f>
        <v>1.0691758216980691</v>
      </c>
      <c r="AM24" s="11">
        <f>'OddsRatio_working_3-way'!AA24+'OddsRatio_working_3-way'!AG24</f>
        <v>-0.64417181601744722</v>
      </c>
      <c r="AN24" s="11">
        <f>'OddsRatio_working_3-way'!AB24+'OddsRatio_working_3-way'!AH24</f>
        <v>-0.42500400568062213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1.0691758216980691</v>
      </c>
      <c r="AS24" s="11">
        <f>IF(('OddsRatio_working_3-way'!X24=0),IF(Q24&gt;0,-Q24^(1/3),(-Q24)^(1/3)),'OddsRatio_working_3-way'!AM24-'OddsRatio_working_3-way'!R24/3)</f>
        <v>-0.64417181601744722</v>
      </c>
      <c r="AT24" s="11">
        <f>IF(('OddsRatio_working_3-way'!X24=0),IF(Q24&gt;0,-Q24^(1/3),(-Q24)^(1/3)),'OddsRatio_working_3-way'!AN24-'OddsRatio_working_3-way'!R24/3)</f>
        <v>-0.42500400568062213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1.6</v>
      </c>
      <c r="B25" s="4">
        <f>IF('True_Odds_Calculator_3-way'!B26="","",'True_Odds_Calculator_3-way'!B26)</f>
        <v>3.95</v>
      </c>
      <c r="C25" s="4">
        <f>IF('True_Odds_Calculator_3-way'!C26="","",'True_Odds_Calculator_3-way'!C26)</f>
        <v>5.85</v>
      </c>
      <c r="D25" s="9">
        <f t="shared" si="13"/>
        <v>0.60421241905745127</v>
      </c>
      <c r="E25" s="9">
        <f t="shared" si="14"/>
        <v>0.23693043479852877</v>
      </c>
      <c r="F25" s="9">
        <f t="shared" si="15"/>
        <v>0.15885714614401988</v>
      </c>
      <c r="G25" s="9">
        <f t="shared" si="16"/>
        <v>1.0917451337173838</v>
      </c>
      <c r="H25" s="9">
        <f t="shared" si="17"/>
        <v>1.6550470802304305</v>
      </c>
      <c r="I25" s="9">
        <f t="shared" si="18"/>
        <v>4.2206481444662822</v>
      </c>
      <c r="J25" s="9">
        <f t="shared" si="19"/>
        <v>6.2949638985293115</v>
      </c>
      <c r="K25" s="11">
        <f t="shared" si="20"/>
        <v>0.625</v>
      </c>
      <c r="L25" s="11">
        <f t="shared" si="21"/>
        <v>0.25316455696202528</v>
      </c>
      <c r="M25" s="11">
        <f t="shared" si="22"/>
        <v>0.17094017094017094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-0.23218922427783184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0.22719896137617657</v>
      </c>
      <c r="Q25" s="11">
        <f>2*'OddsRatio_working_3-way'!K25*'OddsRatio_working_3-way'!L25*'OddsRatio_working_3-way'!M25</f>
        <v>5.4094990803851557E-2</v>
      </c>
      <c r="R25" s="11">
        <f t="shared" si="23"/>
        <v>0</v>
      </c>
      <c r="S25" s="11">
        <f t="shared" si="24"/>
        <v>-0.97850777564214586</v>
      </c>
      <c r="T25" s="11">
        <f t="shared" si="25"/>
        <v>-0.2329780418195585</v>
      </c>
      <c r="U25" s="11">
        <f>'OddsRatio_working_3-way'!S25-'OddsRatio_working_3-way'!R25^2/3</f>
        <v>-0.97850777564214586</v>
      </c>
      <c r="V25" s="11">
        <f>'OddsRatio_working_3-way'!S25*'OddsRatio_working_3-way'!R25/3-2*'OddsRatio_working_3-way'!R25^3/27-'OddsRatio_working_3-way'!T25</f>
        <v>0.2329780418195585</v>
      </c>
      <c r="W25" s="11">
        <f>'OddsRatio_working_3-way'!V25^2+4*'OddsRatio_working_3-way'!U25^3/27</f>
        <v>-8.4521105578658162E-2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0.18627927524870694</v>
      </c>
      <c r="Y25" s="11">
        <f>IF('OddsRatio_working_3-way'!W25&gt;=0,IF('OddsRatio_working_3-way'!V25+SQRT('OddsRatio_working_3-way'!W25)&gt;0,0,PI()),ACOS('OddsRatio_working_3-way'!V25/(2*'OddsRatio_working_3-way'!X25)))</f>
        <v>0.89522133425305639</v>
      </c>
      <c r="Z25" s="11">
        <f>'OddsRatio_working_3-way'!X25^(1/3)*COS('OddsRatio_working_3-way'!Y25/3)</f>
        <v>0.54587256685869201</v>
      </c>
      <c r="AA25" s="11">
        <f>'OddsRatio_working_3-way'!X25^(1/3)*COS(('OddsRatio_working_3-way'!Y25+2*PI())/3)</f>
        <v>-0.41834707901847573</v>
      </c>
      <c r="AB25" s="11">
        <f>'OddsRatio_working_3-way'!X25^(1/3)*COS(('OddsRatio_working_3-way'!Y25+4*PI())/3)</f>
        <v>-0.12752548784021639</v>
      </c>
      <c r="AC25" s="11">
        <f>'OddsRatio_working_3-way'!X25^(1/3)*SIN('OddsRatio_working_3-way'!Y25/3)</f>
        <v>0.16790592395292334</v>
      </c>
      <c r="AD25" s="11">
        <f>'OddsRatio_working_3-way'!X25^(1/3)*SIN(('OddsRatio_working_3-way'!Y25+2*PI())/3)</f>
        <v>0.38878654815218505</v>
      </c>
      <c r="AE25" s="11">
        <f>'OddsRatio_working_3-way'!X25^(1/3)*SIN(('OddsRatio_working_3-way'!Y25+4*PI())/3)</f>
        <v>-0.55669247210510842</v>
      </c>
      <c r="AF25" s="11">
        <f>-'OddsRatio_working_3-way'!U25/(3*'OddsRatio_working_3-way'!X25^(1/3))*COS(('OddsRatio_working_3-way'!Y25)/3)</f>
        <v>0.5458725668586919</v>
      </c>
      <c r="AG25" s="11">
        <f>-'OddsRatio_working_3-way'!U25/(3*'OddsRatio_working_3-way'!X25^(1/3))*COS(('OddsRatio_working_3-way'!Y25+2*PI())/3)</f>
        <v>-0.41834707901847562</v>
      </c>
      <c r="AH25" s="11">
        <f>-'OddsRatio_working_3-way'!U25/(3*'OddsRatio_working_3-way'!X25^(1/3))*COS(('OddsRatio_working_3-way'!Y25+4*PI())/3)</f>
        <v>-0.12752548784021636</v>
      </c>
      <c r="AI25" s="11">
        <f>'OddsRatio_working_3-way'!U25/(3*'OddsRatio_working_3-way'!X25^(1/3))*SIN(('OddsRatio_working_3-way'!Y25)/3)</f>
        <v>-0.16790592395292331</v>
      </c>
      <c r="AJ25" s="11">
        <f>'OddsRatio_working_3-way'!U25/(3*'OddsRatio_working_3-way'!X25^(1/3))*SIN(('OddsRatio_working_3-way'!Y25+2*PI())/3)</f>
        <v>-0.38878654815218494</v>
      </c>
      <c r="AK25" s="11">
        <f>'OddsRatio_working_3-way'!U25/(3*'OddsRatio_working_3-way'!X25^(1/3))*SIN(('OddsRatio_working_3-way'!Y25+4*PI())/3)</f>
        <v>0.5566924721051083</v>
      </c>
      <c r="AL25" s="11">
        <f>'OddsRatio_working_3-way'!Z25+'OddsRatio_working_3-way'!AF25</f>
        <v>1.0917451337173838</v>
      </c>
      <c r="AM25" s="11">
        <f>'OddsRatio_working_3-way'!AA25+'OddsRatio_working_3-way'!AG25</f>
        <v>-0.83669415803695135</v>
      </c>
      <c r="AN25" s="11">
        <f>'OddsRatio_working_3-way'!AB25+'OddsRatio_working_3-way'!AH25</f>
        <v>-0.25505097568043278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1.0917451337173838</v>
      </c>
      <c r="AS25" s="11">
        <f>IF(('OddsRatio_working_3-way'!X25=0),IF(Q25&gt;0,-Q25^(1/3),(-Q25)^(1/3)),'OddsRatio_working_3-way'!AM25-'OddsRatio_working_3-way'!R25/3)</f>
        <v>-0.83669415803695135</v>
      </c>
      <c r="AT25" s="11">
        <f>IF(('OddsRatio_working_3-way'!X25=0),IF(Q25&gt;0,-Q25^(1/3),(-Q25)^(1/3)),'OddsRatio_working_3-way'!AN25-'OddsRatio_working_3-way'!R25/3)</f>
        <v>-0.25505097568043278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2.58</v>
      </c>
      <c r="B26" s="4">
        <f>IF('True_Odds_Calculator_3-way'!B27="","",'True_Odds_Calculator_3-way'!B27)</f>
        <v>3.38</v>
      </c>
      <c r="C26" s="4">
        <f>IF('True_Odds_Calculator_3-way'!C27="","",'True_Odds_Calculator_3-way'!C27)</f>
        <v>2.77</v>
      </c>
      <c r="D26" s="9">
        <f t="shared" si="13"/>
        <v>0.3719538805080248</v>
      </c>
      <c r="E26" s="9">
        <f t="shared" si="14"/>
        <v>0.28221125569097466</v>
      </c>
      <c r="F26" s="9">
        <f t="shared" si="15"/>
        <v>0.34583486380100059</v>
      </c>
      <c r="G26" s="9">
        <f t="shared" si="16"/>
        <v>1.068674276067102</v>
      </c>
      <c r="H26" s="9">
        <f t="shared" si="17"/>
        <v>2.6885053561860213</v>
      </c>
      <c r="I26" s="9">
        <f t="shared" si="18"/>
        <v>3.543444777039702</v>
      </c>
      <c r="J26" s="9">
        <f t="shared" si="19"/>
        <v>2.8915534686387705</v>
      </c>
      <c r="K26" s="11">
        <f t="shared" si="20"/>
        <v>0.38759689922480617</v>
      </c>
      <c r="L26" s="11">
        <f t="shared" si="21"/>
        <v>0.29585798816568049</v>
      </c>
      <c r="M26" s="11">
        <f t="shared" si="22"/>
        <v>0.36101083032490977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-0.27554411192677053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0.23721297850577189</v>
      </c>
      <c r="Q26" s="11">
        <f>2*'OddsRatio_working_3-way'!K26*'OddsRatio_working_3-way'!L26*'OddsRatio_working_3-way'!M26</f>
        <v>8.2796851136395067E-2</v>
      </c>
      <c r="R26" s="11">
        <f t="shared" si="23"/>
        <v>0</v>
      </c>
      <c r="S26" s="11">
        <f t="shared" si="24"/>
        <v>-0.8608893031574355</v>
      </c>
      <c r="T26" s="11">
        <f t="shared" si="25"/>
        <v>-0.30048492256804027</v>
      </c>
      <c r="U26" s="11">
        <f>'OddsRatio_working_3-way'!S26-'OddsRatio_working_3-way'!R26^2/3</f>
        <v>-0.8608893031574355</v>
      </c>
      <c r="V26" s="11">
        <f>'OddsRatio_working_3-way'!S26*'OddsRatio_working_3-way'!R26/3-2*'OddsRatio_working_3-way'!R26^3/27-'OddsRatio_working_3-way'!T26</f>
        <v>0.30048492256804027</v>
      </c>
      <c r="W26" s="11">
        <f>'OddsRatio_working_3-way'!V26^2+4*'OddsRatio_working_3-way'!U26^3/27</f>
        <v>-4.2319560452944438E-3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0.15372308279501781</v>
      </c>
      <c r="Y26" s="11">
        <f>IF('OddsRatio_working_3-way'!W26&gt;=0,IF('OddsRatio_working_3-way'!V26+SQRT('OddsRatio_working_3-way'!W26)&gt;0,0,PI()),ACOS('OddsRatio_working_3-way'!V26/(2*'OddsRatio_working_3-way'!X26)))</f>
        <v>0.21320467576321156</v>
      </c>
      <c r="Z26" s="11">
        <f>'OddsRatio_working_3-way'!X26^(1/3)*COS('OddsRatio_working_3-way'!Y26/3)</f>
        <v>0.53433713803355098</v>
      </c>
      <c r="AA26" s="11">
        <f>'OddsRatio_working_3-way'!X26^(1/3)*COS(('OddsRatio_working_3-way'!Y26+2*PI())/3)</f>
        <v>-0.30011083636351843</v>
      </c>
      <c r="AB26" s="11">
        <f>'OddsRatio_working_3-way'!X26^(1/3)*COS(('OddsRatio_working_3-way'!Y26+4*PI())/3)</f>
        <v>-0.23422630167003272</v>
      </c>
      <c r="AC26" s="11">
        <f>'OddsRatio_working_3-way'!X26^(1/3)*SIN('OddsRatio_working_3-way'!Y26/3)</f>
        <v>3.8038453840717378E-2</v>
      </c>
      <c r="AD26" s="11">
        <f>'OddsRatio_working_3-way'!X26^(1/3)*SIN(('OddsRatio_working_3-way'!Y26+2*PI())/3)</f>
        <v>0.44373030880216868</v>
      </c>
      <c r="AE26" s="11">
        <f>'OddsRatio_working_3-way'!X26^(1/3)*SIN(('OddsRatio_working_3-way'!Y26+4*PI())/3)</f>
        <v>-0.48176876264288593</v>
      </c>
      <c r="AF26" s="11">
        <f>-'OddsRatio_working_3-way'!U26/(3*'OddsRatio_working_3-way'!X26^(1/3))*COS(('OddsRatio_working_3-way'!Y26)/3)</f>
        <v>0.53433713803355098</v>
      </c>
      <c r="AG26" s="11">
        <f>-'OddsRatio_working_3-way'!U26/(3*'OddsRatio_working_3-way'!X26^(1/3))*COS(('OddsRatio_working_3-way'!Y26+2*PI())/3)</f>
        <v>-0.30011083636351843</v>
      </c>
      <c r="AH26" s="11">
        <f>-'OddsRatio_working_3-way'!U26/(3*'OddsRatio_working_3-way'!X26^(1/3))*COS(('OddsRatio_working_3-way'!Y26+4*PI())/3)</f>
        <v>-0.23422630167003272</v>
      </c>
      <c r="AI26" s="11">
        <f>'OddsRatio_working_3-way'!U26/(3*'OddsRatio_working_3-way'!X26^(1/3))*SIN(('OddsRatio_working_3-way'!Y26)/3)</f>
        <v>-3.8038453840717378E-2</v>
      </c>
      <c r="AJ26" s="11">
        <f>'OddsRatio_working_3-way'!U26/(3*'OddsRatio_working_3-way'!X26^(1/3))*SIN(('OddsRatio_working_3-way'!Y26+2*PI())/3)</f>
        <v>-0.44373030880216868</v>
      </c>
      <c r="AK26" s="11">
        <f>'OddsRatio_working_3-way'!U26/(3*'OddsRatio_working_3-way'!X26^(1/3))*SIN(('OddsRatio_working_3-way'!Y26+4*PI())/3)</f>
        <v>0.48176876264288593</v>
      </c>
      <c r="AL26" s="11">
        <f>'OddsRatio_working_3-way'!Z26+'OddsRatio_working_3-way'!AF26</f>
        <v>1.068674276067102</v>
      </c>
      <c r="AM26" s="11">
        <f>'OddsRatio_working_3-way'!AA26+'OddsRatio_working_3-way'!AG26</f>
        <v>-0.60022167272703686</v>
      </c>
      <c r="AN26" s="11">
        <f>'OddsRatio_working_3-way'!AB26+'OddsRatio_working_3-way'!AH26</f>
        <v>-0.46845260334006544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1.068674276067102</v>
      </c>
      <c r="AS26" s="11">
        <f>IF(('OddsRatio_working_3-way'!X26=0),IF(Q26&gt;0,-Q26^(1/3),(-Q26)^(1/3)),'OddsRatio_working_3-way'!AM26-'OddsRatio_working_3-way'!R26/3)</f>
        <v>-0.60022167272703686</v>
      </c>
      <c r="AT26" s="11">
        <f>IF(('OddsRatio_working_3-way'!X26=0),IF(Q26&gt;0,-Q26^(1/3),(-Q26)^(1/3)),'OddsRatio_working_3-way'!AN26-'OddsRatio_working_3-way'!R26/3)</f>
        <v>-0.46845260334006544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1.72</v>
      </c>
      <c r="B27" s="4">
        <f>IF('True_Odds_Calculator_3-way'!B28="","",'True_Odds_Calculator_3-way'!B28)</f>
        <v>3.72</v>
      </c>
      <c r="C27" s="4">
        <f>IF('True_Odds_Calculator_3-way'!C28="","",'True_Odds_Calculator_3-way'!C28)</f>
        <v>5.0199999999999996</v>
      </c>
      <c r="D27" s="9">
        <f t="shared" si="13"/>
        <v>0.56099337426475226</v>
      </c>
      <c r="E27" s="9">
        <f t="shared" si="14"/>
        <v>0.25276087610596343</v>
      </c>
      <c r="F27" s="9">
        <f t="shared" si="15"/>
        <v>0.18624574962928442</v>
      </c>
      <c r="G27" s="9">
        <f t="shared" si="16"/>
        <v>1.0868781212102783</v>
      </c>
      <c r="H27" s="9">
        <f t="shared" si="17"/>
        <v>1.7825522472714004</v>
      </c>
      <c r="I27" s="9">
        <f t="shared" si="18"/>
        <v>3.9563084896919567</v>
      </c>
      <c r="J27" s="9">
        <f t="shared" si="19"/>
        <v>5.369250047265318</v>
      </c>
      <c r="K27" s="11">
        <f t="shared" si="20"/>
        <v>0.58139534883720934</v>
      </c>
      <c r="L27" s="11">
        <f t="shared" si="21"/>
        <v>0.26881720430107525</v>
      </c>
      <c r="M27" s="11">
        <f t="shared" si="22"/>
        <v>0.19920318725099603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-0.24510510097643934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0.23225427870911952</v>
      </c>
      <c r="Q27" s="11">
        <f>2*'OddsRatio_working_3-way'!K27*'OddsRatio_working_3-way'!L27*'OddsRatio_working_3-way'!M27</f>
        <v>6.226656265660041E-2</v>
      </c>
      <c r="R27" s="11">
        <f t="shared" si="23"/>
        <v>0</v>
      </c>
      <c r="S27" s="11">
        <f t="shared" si="24"/>
        <v>-0.94757015575716186</v>
      </c>
      <c r="T27" s="11">
        <f t="shared" si="25"/>
        <v>-0.25404025623516407</v>
      </c>
      <c r="U27" s="11">
        <f>'OddsRatio_working_3-way'!S27-'OddsRatio_working_3-way'!R27^2/3</f>
        <v>-0.94757015575716186</v>
      </c>
      <c r="V27" s="11">
        <f>'OddsRatio_working_3-way'!S27*'OddsRatio_working_3-way'!R27/3-2*'OddsRatio_working_3-way'!R27^3/27-'OddsRatio_working_3-way'!T27</f>
        <v>0.25404025623516407</v>
      </c>
      <c r="W27" s="11">
        <f>'OddsRatio_working_3-way'!V27^2+4*'OddsRatio_working_3-way'!U27^3/27</f>
        <v>-6.1509919941460253E-2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0.17751504987569933</v>
      </c>
      <c r="Y27" s="11">
        <f>IF('OddsRatio_working_3-way'!W27&gt;=0,IF('OddsRatio_working_3-way'!V27+SQRT('OddsRatio_working_3-way'!W27)&gt;0,0,PI()),ACOS('OddsRatio_working_3-way'!V27/(2*'OddsRatio_working_3-way'!X27)))</f>
        <v>0.77339138089273951</v>
      </c>
      <c r="Z27" s="11">
        <f>'OddsRatio_working_3-way'!X27^(1/3)*COS('OddsRatio_working_3-way'!Y27/3)</f>
        <v>0.54343906060513925</v>
      </c>
      <c r="AA27" s="11">
        <f>'OddsRatio_working_3-way'!X27^(1/3)*COS(('OddsRatio_working_3-way'!Y27+2*PI())/3)</f>
        <v>-0.39580832712058744</v>
      </c>
      <c r="AB27" s="11">
        <f>'OddsRatio_working_3-way'!X27^(1/3)*COS(('OddsRatio_working_3-way'!Y27+4*PI())/3)</f>
        <v>-0.14763073348455177</v>
      </c>
      <c r="AC27" s="11">
        <f>'OddsRatio_working_3-way'!X27^(1/3)*SIN('OddsRatio_working_3-way'!Y27/3)</f>
        <v>0.14328540049259866</v>
      </c>
      <c r="AD27" s="11">
        <f>'OddsRatio_working_3-way'!X27^(1/3)*SIN(('OddsRatio_working_3-way'!Y27+2*PI())/3)</f>
        <v>0.39898933164650247</v>
      </c>
      <c r="AE27" s="11">
        <f>'OddsRatio_working_3-way'!X27^(1/3)*SIN(('OddsRatio_working_3-way'!Y27+4*PI())/3)</f>
        <v>-0.54227473213910116</v>
      </c>
      <c r="AF27" s="11">
        <f>-'OddsRatio_working_3-way'!U27/(3*'OddsRatio_working_3-way'!X27^(1/3))*COS(('OddsRatio_working_3-way'!Y27)/3)</f>
        <v>0.54343906060513913</v>
      </c>
      <c r="AG27" s="11">
        <f>-'OddsRatio_working_3-way'!U27/(3*'OddsRatio_working_3-way'!X27^(1/3))*COS(('OddsRatio_working_3-way'!Y27+2*PI())/3)</f>
        <v>-0.39580832712058733</v>
      </c>
      <c r="AH27" s="11">
        <f>-'OddsRatio_working_3-way'!U27/(3*'OddsRatio_working_3-way'!X27^(1/3))*COS(('OddsRatio_working_3-way'!Y27+4*PI())/3)</f>
        <v>-0.14763073348455175</v>
      </c>
      <c r="AI27" s="11">
        <f>'OddsRatio_working_3-way'!U27/(3*'OddsRatio_working_3-way'!X27^(1/3))*SIN(('OddsRatio_working_3-way'!Y27)/3)</f>
        <v>-0.14328540049259864</v>
      </c>
      <c r="AJ27" s="11">
        <f>'OddsRatio_working_3-way'!U27/(3*'OddsRatio_working_3-way'!X27^(1/3))*SIN(('OddsRatio_working_3-way'!Y27+2*PI())/3)</f>
        <v>-0.39898933164650235</v>
      </c>
      <c r="AK27" s="11">
        <f>'OddsRatio_working_3-way'!U27/(3*'OddsRatio_working_3-way'!X27^(1/3))*SIN(('OddsRatio_working_3-way'!Y27+4*PI())/3)</f>
        <v>0.54227473213910105</v>
      </c>
      <c r="AL27" s="11">
        <f>'OddsRatio_working_3-way'!Z27+'OddsRatio_working_3-way'!AF27</f>
        <v>1.0868781212102783</v>
      </c>
      <c r="AM27" s="11">
        <f>'OddsRatio_working_3-way'!AA27+'OddsRatio_working_3-way'!AG27</f>
        <v>-0.79161665424117478</v>
      </c>
      <c r="AN27" s="11">
        <f>'OddsRatio_working_3-way'!AB27+'OddsRatio_working_3-way'!AH27</f>
        <v>-0.29526146696910349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1.0868781212102783</v>
      </c>
      <c r="AS27" s="11">
        <f>IF(('OddsRatio_working_3-way'!X27=0),IF(Q27&gt;0,-Q27^(1/3),(-Q27)^(1/3)),'OddsRatio_working_3-way'!AM27-'OddsRatio_working_3-way'!R27/3)</f>
        <v>-0.79161665424117478</v>
      </c>
      <c r="AT27" s="11">
        <f>IF(('OddsRatio_working_3-way'!X27=0),IF(Q27&gt;0,-Q27^(1/3),(-Q27)^(1/3)),'OddsRatio_working_3-way'!AN27-'OddsRatio_working_3-way'!R27/3)</f>
        <v>-0.29526146696910349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2.85</v>
      </c>
      <c r="B28" s="4">
        <f>IF('True_Odds_Calculator_3-way'!B29="","",'True_Odds_Calculator_3-way'!B29)</f>
        <v>3.46</v>
      </c>
      <c r="C28" s="4">
        <f>IF('True_Odds_Calculator_3-way'!C29="","",'True_Odds_Calculator_3-way'!C29)</f>
        <v>2.4700000000000002</v>
      </c>
      <c r="D28" s="9">
        <f t="shared" si="13"/>
        <v>0.33575902953912623</v>
      </c>
      <c r="E28" s="9">
        <f t="shared" si="14"/>
        <v>0.2754335701899881</v>
      </c>
      <c r="F28" s="9">
        <f t="shared" si="15"/>
        <v>0.38880740027088567</v>
      </c>
      <c r="G28" s="9">
        <f t="shared" si="16"/>
        <v>1.0693656510591436</v>
      </c>
      <c r="H28" s="9">
        <f t="shared" si="17"/>
        <v>2.9783264544594155</v>
      </c>
      <c r="I28" s="9">
        <f t="shared" si="18"/>
        <v>3.6306395016054931</v>
      </c>
      <c r="J28" s="9">
        <f t="shared" si="19"/>
        <v>2.5719675070569408</v>
      </c>
      <c r="K28" s="11">
        <f t="shared" si="20"/>
        <v>0.35087719298245612</v>
      </c>
      <c r="L28" s="11">
        <f t="shared" si="21"/>
        <v>0.28901734104046245</v>
      </c>
      <c r="M28" s="11">
        <f t="shared" si="22"/>
        <v>0.40485829959514169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-0.2746668571688986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0.23730665973632681</v>
      </c>
      <c r="Q28" s="11">
        <f>2*'OddsRatio_working_3-way'!K28*'OddsRatio_working_3-way'!L28*'OddsRatio_working_3-way'!M28</f>
        <v>8.2113031050632126E-2</v>
      </c>
      <c r="R28" s="11">
        <f t="shared" si="23"/>
        <v>0</v>
      </c>
      <c r="S28" s="11">
        <f t="shared" si="24"/>
        <v>-0.86397995805661332</v>
      </c>
      <c r="T28" s="11">
        <f t="shared" si="25"/>
        <v>-0.2989550027877555</v>
      </c>
      <c r="U28" s="11">
        <f>'OddsRatio_working_3-way'!S28-'OddsRatio_working_3-way'!R28^2/3</f>
        <v>-0.86397995805661332</v>
      </c>
      <c r="V28" s="11">
        <f>'OddsRatio_working_3-way'!S28*'OddsRatio_working_3-way'!R28/3-2*'OddsRatio_working_3-way'!R28^3/27-'OddsRatio_working_3-way'!T28</f>
        <v>0.2989550027877555</v>
      </c>
      <c r="W28" s="11">
        <f>'OddsRatio_working_3-way'!V28^2+4*'OddsRatio_working_3-way'!U28^3/27</f>
        <v>-6.1707450266077629E-3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0.1545516408182348</v>
      </c>
      <c r="Y28" s="11">
        <f>IF('OddsRatio_working_3-way'!W28&gt;=0,IF('OddsRatio_working_3-way'!V28+SQRT('OddsRatio_working_3-way'!W28)&gt;0,0,PI()),ACOS('OddsRatio_working_3-way'!V28/(2*'OddsRatio_working_3-way'!X28)))</f>
        <v>0.25695366085834292</v>
      </c>
      <c r="Z28" s="11">
        <f>'OddsRatio_working_3-way'!X28^(1/3)*COS('OddsRatio_working_3-way'!Y28/3)</f>
        <v>0.5346828255295718</v>
      </c>
      <c r="AA28" s="11">
        <f>'OddsRatio_working_3-way'!X28^(1/3)*COS(('OddsRatio_working_3-way'!Y28+2*PI())/3)</f>
        <v>-0.30709938777532209</v>
      </c>
      <c r="AB28" s="11">
        <f>'OddsRatio_working_3-way'!X28^(1/3)*COS(('OddsRatio_working_3-way'!Y28+4*PI())/3)</f>
        <v>-0.22758343775424963</v>
      </c>
      <c r="AC28" s="11">
        <f>'OddsRatio_working_3-way'!X28^(1/3)*SIN('OddsRatio_working_3-way'!Y28/3)</f>
        <v>4.5908555149534895E-2</v>
      </c>
      <c r="AD28" s="11">
        <f>'OddsRatio_working_3-way'!X28^(1/3)*SIN(('OddsRatio_working_3-way'!Y28+2*PI())/3)</f>
        <v>0.44009463230108453</v>
      </c>
      <c r="AE28" s="11">
        <f>'OddsRatio_working_3-way'!X28^(1/3)*SIN(('OddsRatio_working_3-way'!Y28+4*PI())/3)</f>
        <v>-0.48600318745061949</v>
      </c>
      <c r="AF28" s="11">
        <f>-'OddsRatio_working_3-way'!U28/(3*'OddsRatio_working_3-way'!X28^(1/3))*COS(('OddsRatio_working_3-way'!Y28)/3)</f>
        <v>0.5346828255295718</v>
      </c>
      <c r="AG28" s="11">
        <f>-'OddsRatio_working_3-way'!U28/(3*'OddsRatio_working_3-way'!X28^(1/3))*COS(('OddsRatio_working_3-way'!Y28+2*PI())/3)</f>
        <v>-0.30709938777532209</v>
      </c>
      <c r="AH28" s="11">
        <f>-'OddsRatio_working_3-way'!U28/(3*'OddsRatio_working_3-way'!X28^(1/3))*COS(('OddsRatio_working_3-way'!Y28+4*PI())/3)</f>
        <v>-0.22758343775424963</v>
      </c>
      <c r="AI28" s="11">
        <f>'OddsRatio_working_3-way'!U28/(3*'OddsRatio_working_3-way'!X28^(1/3))*SIN(('OddsRatio_working_3-way'!Y28)/3)</f>
        <v>-4.5908555149534895E-2</v>
      </c>
      <c r="AJ28" s="11">
        <f>'OddsRatio_working_3-way'!U28/(3*'OddsRatio_working_3-way'!X28^(1/3))*SIN(('OddsRatio_working_3-way'!Y28+2*PI())/3)</f>
        <v>-0.44009463230108453</v>
      </c>
      <c r="AK28" s="11">
        <f>'OddsRatio_working_3-way'!U28/(3*'OddsRatio_working_3-way'!X28^(1/3))*SIN(('OddsRatio_working_3-way'!Y28+4*PI())/3)</f>
        <v>0.48600318745061949</v>
      </c>
      <c r="AL28" s="11">
        <f>'OddsRatio_working_3-way'!Z28+'OddsRatio_working_3-way'!AF28</f>
        <v>1.0693656510591436</v>
      </c>
      <c r="AM28" s="11">
        <f>'OddsRatio_working_3-way'!AA28+'OddsRatio_working_3-way'!AG28</f>
        <v>-0.61419877555064417</v>
      </c>
      <c r="AN28" s="11">
        <f>'OddsRatio_working_3-way'!AB28+'OddsRatio_working_3-way'!AH28</f>
        <v>-0.45516687550849927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1.0693656510591436</v>
      </c>
      <c r="AS28" s="11">
        <f>IF(('OddsRatio_working_3-way'!X28=0),IF(Q28&gt;0,-Q28^(1/3),(-Q28)^(1/3)),'OddsRatio_working_3-way'!AM28-'OddsRatio_working_3-way'!R28/3)</f>
        <v>-0.61419877555064417</v>
      </c>
      <c r="AT28" s="11">
        <f>IF(('OddsRatio_working_3-way'!X28=0),IF(Q28&gt;0,-Q28^(1/3),(-Q28)^(1/3)),'OddsRatio_working_3-way'!AN28-'OddsRatio_working_3-way'!R28/3)</f>
        <v>-0.45516687550849927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3.62</v>
      </c>
      <c r="B29" s="4">
        <f>IF('True_Odds_Calculator_3-way'!B30="","",'True_Odds_Calculator_3-way'!B30)</f>
        <v>3.2</v>
      </c>
      <c r="C29" s="4">
        <f>IF('True_Odds_Calculator_3-way'!C30="","",'True_Odds_Calculator_3-way'!C30)</f>
        <v>2.27</v>
      </c>
      <c r="D29" s="9">
        <f t="shared" si="13"/>
        <v>0.26742108034044082</v>
      </c>
      <c r="E29" s="9">
        <f t="shared" si="14"/>
        <v>0.30300485392294407</v>
      </c>
      <c r="F29" s="9">
        <f t="shared" si="15"/>
        <v>0.42957406573661527</v>
      </c>
      <c r="G29" s="9">
        <f t="shared" si="16"/>
        <v>1.0455805291163389</v>
      </c>
      <c r="H29" s="9">
        <f t="shared" si="17"/>
        <v>3.7394209862848076</v>
      </c>
      <c r="I29" s="9">
        <f t="shared" si="18"/>
        <v>3.3002771640559456</v>
      </c>
      <c r="J29" s="9">
        <f t="shared" si="19"/>
        <v>2.3278872719777501</v>
      </c>
      <c r="K29" s="11">
        <f t="shared" si="20"/>
        <v>0.27624309392265195</v>
      </c>
      <c r="L29" s="11">
        <f t="shared" si="21"/>
        <v>0.3125</v>
      </c>
      <c r="M29" s="11">
        <f t="shared" si="22"/>
        <v>0.44052863436123346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-0.27838336943558806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0.23159697714605593</v>
      </c>
      <c r="Q29" s="11">
        <f>2*'OddsRatio_working_3-way'!K29*'OddsRatio_working_3-way'!L29*'OddsRatio_working_3-way'!M29</f>
        <v>7.6058120573417376E-2</v>
      </c>
      <c r="R29" s="11">
        <f t="shared" si="23"/>
        <v>0</v>
      </c>
      <c r="S29" s="11">
        <f t="shared" si="24"/>
        <v>-0.83193539044954512</v>
      </c>
      <c r="T29" s="11">
        <f t="shared" si="25"/>
        <v>-0.27321359292267489</v>
      </c>
      <c r="U29" s="11">
        <f>'OddsRatio_working_3-way'!S29-'OddsRatio_working_3-way'!R29^2/3</f>
        <v>-0.83193539044954512</v>
      </c>
      <c r="V29" s="11">
        <f>'OddsRatio_working_3-way'!S29*'OddsRatio_working_3-way'!R29/3-2*'OddsRatio_working_3-way'!R29^3/27-'OddsRatio_working_3-way'!T29</f>
        <v>0.27321359292267489</v>
      </c>
      <c r="W29" s="11">
        <f>'OddsRatio_working_3-way'!V29^2+4*'OddsRatio_working_3-way'!U29^3/27</f>
        <v>-1.0657474208898524E-2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0.14603350777014812</v>
      </c>
      <c r="Y29" s="11">
        <f>IF('OddsRatio_working_3-way'!W29&gt;=0,IF('OddsRatio_working_3-way'!V29+SQRT('OddsRatio_working_3-way'!W29)&gt;0,0,PI()),ACOS('OddsRatio_working_3-way'!V29/(2*'OddsRatio_working_3-way'!X29)))</f>
        <v>0.36127107967713212</v>
      </c>
      <c r="Z29" s="11">
        <f>'OddsRatio_working_3-way'!X29^(1/3)*COS('OddsRatio_working_3-way'!Y29/3)</f>
        <v>0.52279026455816946</v>
      </c>
      <c r="AA29" s="11">
        <f>'OddsRatio_working_3-way'!X29^(1/3)*COS(('OddsRatio_working_3-way'!Y29+2*PI())/3)</f>
        <v>-0.31618201095259307</v>
      </c>
      <c r="AB29" s="11">
        <f>'OddsRatio_working_3-way'!X29^(1/3)*COS(('OddsRatio_working_3-way'!Y29+4*PI())/3)</f>
        <v>-0.20660825360557625</v>
      </c>
      <c r="AC29" s="11">
        <f>'OddsRatio_working_3-way'!X29^(1/3)*SIN('OddsRatio_working_3-way'!Y29/3)</f>
        <v>6.326243830041893E-2</v>
      </c>
      <c r="AD29" s="11">
        <f>'OddsRatio_working_3-way'!X29^(1/3)*SIN(('OddsRatio_working_3-way'!Y29+2*PI())/3)</f>
        <v>0.42111843080835276</v>
      </c>
      <c r="AE29" s="11">
        <f>'OddsRatio_working_3-way'!X29^(1/3)*SIN(('OddsRatio_working_3-way'!Y29+4*PI())/3)</f>
        <v>-0.48438086910877165</v>
      </c>
      <c r="AF29" s="11">
        <f>-'OddsRatio_working_3-way'!U29/(3*'OddsRatio_working_3-way'!X29^(1/3))*COS(('OddsRatio_working_3-way'!Y29)/3)</f>
        <v>0.52279026455816935</v>
      </c>
      <c r="AG29" s="11">
        <f>-'OddsRatio_working_3-way'!U29/(3*'OddsRatio_working_3-way'!X29^(1/3))*COS(('OddsRatio_working_3-way'!Y29+2*PI())/3)</f>
        <v>-0.31618201095259302</v>
      </c>
      <c r="AH29" s="11">
        <f>-'OddsRatio_working_3-way'!U29/(3*'OddsRatio_working_3-way'!X29^(1/3))*COS(('OddsRatio_working_3-way'!Y29+4*PI())/3)</f>
        <v>-0.20660825360557619</v>
      </c>
      <c r="AI29" s="11">
        <f>'OddsRatio_working_3-way'!U29/(3*'OddsRatio_working_3-way'!X29^(1/3))*SIN(('OddsRatio_working_3-way'!Y29)/3)</f>
        <v>-6.3262438300418916E-2</v>
      </c>
      <c r="AJ29" s="11">
        <f>'OddsRatio_working_3-way'!U29/(3*'OddsRatio_working_3-way'!X29^(1/3))*SIN(('OddsRatio_working_3-way'!Y29+2*PI())/3)</f>
        <v>-0.42111843080835265</v>
      </c>
      <c r="AK29" s="11">
        <f>'OddsRatio_working_3-way'!U29/(3*'OddsRatio_working_3-way'!X29^(1/3))*SIN(('OddsRatio_working_3-way'!Y29+4*PI())/3)</f>
        <v>0.48438086910877154</v>
      </c>
      <c r="AL29" s="11">
        <f>'OddsRatio_working_3-way'!Z29+'OddsRatio_working_3-way'!AF29</f>
        <v>1.0455805291163389</v>
      </c>
      <c r="AM29" s="11">
        <f>'OddsRatio_working_3-way'!AA29+'OddsRatio_working_3-way'!AG29</f>
        <v>-0.63236402190518604</v>
      </c>
      <c r="AN29" s="11">
        <f>'OddsRatio_working_3-way'!AB29+'OddsRatio_working_3-way'!AH29</f>
        <v>-0.41321650721115244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1.0455805291163389</v>
      </c>
      <c r="AS29" s="11">
        <f>IF(('OddsRatio_working_3-way'!X29=0),IF(Q29&gt;0,-Q29^(1/3),(-Q29)^(1/3)),'OddsRatio_working_3-way'!AM29-'OddsRatio_working_3-way'!R29/3)</f>
        <v>-0.63236402190518604</v>
      </c>
      <c r="AT29" s="11">
        <f>IF(('OddsRatio_working_3-way'!X29=0),IF(Q29&gt;0,-Q29^(1/3),(-Q29)^(1/3)),'OddsRatio_working_3-way'!AN29-'OddsRatio_working_3-way'!R29/3)</f>
        <v>-0.41321650721115244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1.53</v>
      </c>
      <c r="B30" s="4">
        <f>IF('True_Odds_Calculator_3-way'!B31="","",'True_Odds_Calculator_3-way'!B31)</f>
        <v>4.72</v>
      </c>
      <c r="C30" s="4">
        <f>IF('True_Odds_Calculator_3-way'!C31="","",'True_Odds_Calculator_3-way'!C31)</f>
        <v>5.76</v>
      </c>
      <c r="D30" s="9">
        <f t="shared" si="13"/>
        <v>0.63679752132305201</v>
      </c>
      <c r="E30" s="9">
        <f t="shared" si="14"/>
        <v>0.19986942258818952</v>
      </c>
      <c r="F30" s="9">
        <f t="shared" si="15"/>
        <v>0.1633330560887585</v>
      </c>
      <c r="G30" s="9">
        <f t="shared" si="16"/>
        <v>1.0761469268804391</v>
      </c>
      <c r="H30" s="9">
        <f t="shared" si="17"/>
        <v>1.5703578712466324</v>
      </c>
      <c r="I30" s="9">
        <f t="shared" si="18"/>
        <v>5.0032665679952339</v>
      </c>
      <c r="J30" s="9">
        <f t="shared" si="19"/>
        <v>6.1224593719508906</v>
      </c>
      <c r="K30" s="11">
        <f t="shared" si="20"/>
        <v>0.65359477124183007</v>
      </c>
      <c r="L30" s="11">
        <f t="shared" si="21"/>
        <v>0.21186440677966104</v>
      </c>
      <c r="M30" s="11">
        <f t="shared" si="22"/>
        <v>0.1736111111111111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-0.22561597614563711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0.21660519983260101</v>
      </c>
      <c r="Q30" s="11">
        <f>2*'OddsRatio_working_3-way'!K30*'OddsRatio_working_3-way'!L30*'OddsRatio_working_3-way'!M30</f>
        <v>4.8081065445638393E-2</v>
      </c>
      <c r="R30" s="11">
        <f t="shared" si="23"/>
        <v>0</v>
      </c>
      <c r="S30" s="11">
        <f t="shared" si="24"/>
        <v>-0.96006144393241211</v>
      </c>
      <c r="T30" s="11">
        <f t="shared" si="25"/>
        <v>-0.21311019843116802</v>
      </c>
      <c r="U30" s="11">
        <f>'OddsRatio_working_3-way'!S30-'OddsRatio_working_3-way'!R30^2/3</f>
        <v>-0.96006144393241211</v>
      </c>
      <c r="V30" s="11">
        <f>'OddsRatio_working_3-way'!S30*'OddsRatio_working_3-way'!R30/3-2*'OddsRatio_working_3-way'!R30^3/27-'OddsRatio_working_3-way'!T30</f>
        <v>0.21311019843116802</v>
      </c>
      <c r="W30" s="11">
        <f>'OddsRatio_working_3-way'!V30^2+4*'OddsRatio_working_3-way'!U30^3/27</f>
        <v>-8.5681212370197449E-2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0.18103671523034304</v>
      </c>
      <c r="Y30" s="11">
        <f>IF('OddsRatio_working_3-way'!W30&gt;=0,IF('OddsRatio_working_3-way'!V30+SQRT('OddsRatio_working_3-way'!W30)&gt;0,0,PI()),ACOS('OddsRatio_working_3-way'!V30/(2*'OddsRatio_working_3-way'!X30)))</f>
        <v>0.94149160261252862</v>
      </c>
      <c r="Z30" s="11">
        <f>'OddsRatio_working_3-way'!X30^(1/3)*COS('OddsRatio_working_3-way'!Y30/3)</f>
        <v>0.53807346344021956</v>
      </c>
      <c r="AA30" s="11">
        <f>'OddsRatio_working_3-way'!X30^(1/3)*COS(('OddsRatio_working_3-way'!Y30+2*PI())/3)</f>
        <v>-0.42027519223590581</v>
      </c>
      <c r="AB30" s="11">
        <f>'OddsRatio_working_3-way'!X30^(1/3)*COS(('OddsRatio_working_3-way'!Y30+4*PI())/3)</f>
        <v>-0.11779827120431394</v>
      </c>
      <c r="AC30" s="11">
        <f>'OddsRatio_working_3-way'!X30^(1/3)*SIN('OddsRatio_working_3-way'!Y30/3)</f>
        <v>0.17463513178123891</v>
      </c>
      <c r="AD30" s="11">
        <f>'OddsRatio_working_3-way'!X30^(1/3)*SIN(('OddsRatio_working_3-way'!Y30+2*PI())/3)</f>
        <v>0.37866772255088821</v>
      </c>
      <c r="AE30" s="11">
        <f>'OddsRatio_working_3-way'!X30^(1/3)*SIN(('OddsRatio_working_3-way'!Y30+4*PI())/3)</f>
        <v>-0.553302854332127</v>
      </c>
      <c r="AF30" s="11">
        <f>-'OddsRatio_working_3-way'!U30/(3*'OddsRatio_working_3-way'!X30^(1/3))*COS(('OddsRatio_working_3-way'!Y30)/3)</f>
        <v>0.53807346344021956</v>
      </c>
      <c r="AG30" s="11">
        <f>-'OddsRatio_working_3-way'!U30/(3*'OddsRatio_working_3-way'!X30^(1/3))*COS(('OddsRatio_working_3-way'!Y30+2*PI())/3)</f>
        <v>-0.42027519223590581</v>
      </c>
      <c r="AH30" s="11">
        <f>-'OddsRatio_working_3-way'!U30/(3*'OddsRatio_working_3-way'!X30^(1/3))*COS(('OddsRatio_working_3-way'!Y30+4*PI())/3)</f>
        <v>-0.11779827120431394</v>
      </c>
      <c r="AI30" s="11">
        <f>'OddsRatio_working_3-way'!U30/(3*'OddsRatio_working_3-way'!X30^(1/3))*SIN(('OddsRatio_working_3-way'!Y30)/3)</f>
        <v>-0.17463513178123891</v>
      </c>
      <c r="AJ30" s="11">
        <f>'OddsRatio_working_3-way'!U30/(3*'OddsRatio_working_3-way'!X30^(1/3))*SIN(('OddsRatio_working_3-way'!Y30+2*PI())/3)</f>
        <v>-0.37866772255088821</v>
      </c>
      <c r="AK30" s="11">
        <f>'OddsRatio_working_3-way'!U30/(3*'OddsRatio_working_3-way'!X30^(1/3))*SIN(('OddsRatio_working_3-way'!Y30+4*PI())/3)</f>
        <v>0.553302854332127</v>
      </c>
      <c r="AL30" s="11">
        <f>'OddsRatio_working_3-way'!Z30+'OddsRatio_working_3-way'!AF30</f>
        <v>1.0761469268804391</v>
      </c>
      <c r="AM30" s="11">
        <f>'OddsRatio_working_3-way'!AA30+'OddsRatio_working_3-way'!AG30</f>
        <v>-0.84055038447181163</v>
      </c>
      <c r="AN30" s="11">
        <f>'OddsRatio_working_3-way'!AB30+'OddsRatio_working_3-way'!AH30</f>
        <v>-0.23559654240862787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1.0761469268804391</v>
      </c>
      <c r="AS30" s="11">
        <f>IF(('OddsRatio_working_3-way'!X30=0),IF(Q30&gt;0,-Q30^(1/3),(-Q30)^(1/3)),'OddsRatio_working_3-way'!AM30-'OddsRatio_working_3-way'!R30/3)</f>
        <v>-0.84055038447181163</v>
      </c>
      <c r="AT30" s="11">
        <f>IF(('OddsRatio_working_3-way'!X30=0),IF(Q30&gt;0,-Q30^(1/3),(-Q30)^(1/3)),'OddsRatio_working_3-way'!AN30-'OddsRatio_working_3-way'!R30/3)</f>
        <v>-0.23559654240862787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1.72</v>
      </c>
      <c r="B31" s="4">
        <f>IF('True_Odds_Calculator_3-way'!B32="","",'True_Odds_Calculator_3-way'!B32)</f>
        <v>3.93</v>
      </c>
      <c r="C31" s="4">
        <f>IF('True_Odds_Calculator_3-way'!C32="","",'True_Odds_Calculator_3-way'!C32)</f>
        <v>5.28</v>
      </c>
      <c r="D31" s="9">
        <f t="shared" si="13"/>
        <v>0.57082857747412519</v>
      </c>
      <c r="E31" s="9">
        <f t="shared" si="14"/>
        <v>0.24633158558100429</v>
      </c>
      <c r="F31" s="9">
        <f t="shared" si="15"/>
        <v>0.18283983694487047</v>
      </c>
      <c r="G31" s="9">
        <f t="shared" si="16"/>
        <v>1.0442214067354487</v>
      </c>
      <c r="H31" s="9">
        <f t="shared" si="17"/>
        <v>1.7518394128495232</v>
      </c>
      <c r="I31" s="9">
        <f t="shared" si="18"/>
        <v>4.0595687217348644</v>
      </c>
      <c r="J31" s="9">
        <f t="shared" si="19"/>
        <v>5.4692676208277202</v>
      </c>
      <c r="K31" s="11">
        <f t="shared" si="20"/>
        <v>0.58139534883720934</v>
      </c>
      <c r="L31" s="11">
        <f t="shared" si="21"/>
        <v>0.2544529262086514</v>
      </c>
      <c r="M31" s="11">
        <f t="shared" si="22"/>
        <v>0.18939393939393939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-0.25298161806239206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0.22218680682199238</v>
      </c>
      <c r="Q31" s="11">
        <f>2*'OddsRatio_working_3-way'!K31*'OddsRatio_working_3-way'!L31*'OddsRatio_working_3-way'!M31</f>
        <v>5.6037025680199838E-2</v>
      </c>
      <c r="R31" s="11">
        <f t="shared" si="23"/>
        <v>0</v>
      </c>
      <c r="S31" s="11">
        <f t="shared" si="24"/>
        <v>-0.87827253428031737</v>
      </c>
      <c r="T31" s="11">
        <f t="shared" si="25"/>
        <v>-0.22150631381596905</v>
      </c>
      <c r="U31" s="11">
        <f>'OddsRatio_working_3-way'!S31-'OddsRatio_working_3-way'!R31^2/3</f>
        <v>-0.87827253428031737</v>
      </c>
      <c r="V31" s="11">
        <f>'OddsRatio_working_3-way'!S31*'OddsRatio_working_3-way'!R31/3-2*'OddsRatio_working_3-way'!R31^3/27-'OddsRatio_working_3-way'!T31</f>
        <v>0.22150631381596905</v>
      </c>
      <c r="W31" s="11">
        <f>'OddsRatio_working_3-way'!V31^2+4*'OddsRatio_working_3-way'!U31^3/27</f>
        <v>-5.1300378807641149E-2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0.15840251408041139</v>
      </c>
      <c r="Y31" s="11">
        <f>IF('OddsRatio_working_3-way'!W31&gt;=0,IF('OddsRatio_working_3-way'!V31+SQRT('OddsRatio_working_3-way'!W31)&gt;0,0,PI()),ACOS('OddsRatio_working_3-way'!V31/(2*'OddsRatio_working_3-way'!X31)))</f>
        <v>0.79653504928787366</v>
      </c>
      <c r="Z31" s="11">
        <f>'OddsRatio_working_3-way'!X31^(1/3)*COS('OddsRatio_working_3-way'!Y31/3)</f>
        <v>0.52211070336772447</v>
      </c>
      <c r="AA31" s="11">
        <f>'OddsRatio_working_3-way'!X31^(1/3)*COS(('OddsRatio_working_3-way'!Y31+2*PI())/3)</f>
        <v>-0.38401243217020281</v>
      </c>
      <c r="AB31" s="11">
        <f>'OddsRatio_working_3-way'!X31^(1/3)*COS(('OddsRatio_working_3-way'!Y31+4*PI())/3)</f>
        <v>-0.13809827119752152</v>
      </c>
      <c r="AC31" s="11">
        <f>'OddsRatio_working_3-way'!X31^(1/3)*SIN('OddsRatio_working_3-way'!Y31/3)</f>
        <v>0.1419786070351185</v>
      </c>
      <c r="AD31" s="11">
        <f>'OddsRatio_working_3-way'!X31^(1/3)*SIN(('OddsRatio_working_3-way'!Y31+2*PI())/3)</f>
        <v>0.3811718291866516</v>
      </c>
      <c r="AE31" s="11">
        <f>'OddsRatio_working_3-way'!X31^(1/3)*SIN(('OddsRatio_working_3-way'!Y31+4*PI())/3)</f>
        <v>-0.52315043622177015</v>
      </c>
      <c r="AF31" s="11">
        <f>-'OddsRatio_working_3-way'!U31/(3*'OddsRatio_working_3-way'!X31^(1/3))*COS(('OddsRatio_working_3-way'!Y31)/3)</f>
        <v>0.52211070336772425</v>
      </c>
      <c r="AG31" s="11">
        <f>-'OddsRatio_working_3-way'!U31/(3*'OddsRatio_working_3-way'!X31^(1/3))*COS(('OddsRatio_working_3-way'!Y31+2*PI())/3)</f>
        <v>-0.38401243217020264</v>
      </c>
      <c r="AH31" s="11">
        <f>-'OddsRatio_working_3-way'!U31/(3*'OddsRatio_working_3-way'!X31^(1/3))*COS(('OddsRatio_working_3-way'!Y31+4*PI())/3)</f>
        <v>-0.13809827119752147</v>
      </c>
      <c r="AI31" s="11">
        <f>'OddsRatio_working_3-way'!U31/(3*'OddsRatio_working_3-way'!X31^(1/3))*SIN(('OddsRatio_working_3-way'!Y31)/3)</f>
        <v>-0.14197860703511844</v>
      </c>
      <c r="AJ31" s="11">
        <f>'OddsRatio_working_3-way'!U31/(3*'OddsRatio_working_3-way'!X31^(1/3))*SIN(('OddsRatio_working_3-way'!Y31+2*PI())/3)</f>
        <v>-0.38117182918665143</v>
      </c>
      <c r="AK31" s="11">
        <f>'OddsRatio_working_3-way'!U31/(3*'OddsRatio_working_3-way'!X31^(1/3))*SIN(('OddsRatio_working_3-way'!Y31+4*PI())/3)</f>
        <v>0.52315043622176993</v>
      </c>
      <c r="AL31" s="11">
        <f>'OddsRatio_working_3-way'!Z31+'OddsRatio_working_3-way'!AF31</f>
        <v>1.0442214067354487</v>
      </c>
      <c r="AM31" s="11">
        <f>'OddsRatio_working_3-way'!AA31+'OddsRatio_working_3-way'!AG31</f>
        <v>-0.76802486434040551</v>
      </c>
      <c r="AN31" s="11">
        <f>'OddsRatio_working_3-way'!AB31+'OddsRatio_working_3-way'!AH31</f>
        <v>-0.27619654239504299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1.0442214067354487</v>
      </c>
      <c r="AS31" s="11">
        <f>IF(('OddsRatio_working_3-way'!X31=0),IF(Q31&gt;0,-Q31^(1/3),(-Q31)^(1/3)),'OddsRatio_working_3-way'!AM31-'OddsRatio_working_3-way'!R31/3)</f>
        <v>-0.76802486434040551</v>
      </c>
      <c r="AT31" s="11">
        <f>IF(('OddsRatio_working_3-way'!X31=0),IF(Q31&gt;0,-Q31^(1/3),(-Q31)^(1/3)),'OddsRatio_working_3-way'!AN31-'OddsRatio_working_3-way'!R31/3)</f>
        <v>-0.27619654239504299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3.53</v>
      </c>
      <c r="B32" s="4">
        <f>IF('True_Odds_Calculator_3-way'!B33="","",'True_Odds_Calculator_3-way'!B33)</f>
        <v>3.68</v>
      </c>
      <c r="C32" s="4">
        <f>IF('True_Odds_Calculator_3-way'!C33="","",'True_Odds_Calculator_3-way'!C33)</f>
        <v>2.11</v>
      </c>
      <c r="D32" s="9">
        <f t="shared" si="13"/>
        <v>0.27427208015400983</v>
      </c>
      <c r="E32" s="9">
        <f t="shared" si="14"/>
        <v>0.26295770761517401</v>
      </c>
      <c r="F32" s="9">
        <f t="shared" si="15"/>
        <v>0.4627702122308161</v>
      </c>
      <c r="G32" s="9">
        <f t="shared" si="16"/>
        <v>1.045855560708945</v>
      </c>
      <c r="H32" s="9">
        <f t="shared" si="17"/>
        <v>3.6460145685936314</v>
      </c>
      <c r="I32" s="9">
        <f t="shared" si="18"/>
        <v>3.8028929026999734</v>
      </c>
      <c r="J32" s="9">
        <f t="shared" si="19"/>
        <v>2.1608996723869289</v>
      </c>
      <c r="K32" s="11">
        <f t="shared" si="20"/>
        <v>0.28328611898016998</v>
      </c>
      <c r="L32" s="11">
        <f t="shared" si="21"/>
        <v>0.27173913043478259</v>
      </c>
      <c r="M32" s="11">
        <f t="shared" si="22"/>
        <v>0.47393364928909953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-0.274582790703919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0.23057493714643962</v>
      </c>
      <c r="Q32" s="11">
        <f>2*'OddsRatio_working_3-way'!K32*'OddsRatio_working_3-way'!L32*'OddsRatio_working_3-way'!M32</f>
        <v>7.2966752261531528E-2</v>
      </c>
      <c r="R32" s="11">
        <f t="shared" si="23"/>
        <v>0</v>
      </c>
      <c r="S32" s="11">
        <f t="shared" si="24"/>
        <v>-0.83972828943627142</v>
      </c>
      <c r="T32" s="11">
        <f t="shared" si="25"/>
        <v>-0.26573680045451625</v>
      </c>
      <c r="U32" s="11">
        <f>'OddsRatio_working_3-way'!S32-'OddsRatio_working_3-way'!R32^2/3</f>
        <v>-0.83972828943627142</v>
      </c>
      <c r="V32" s="11">
        <f>'OddsRatio_working_3-way'!S32*'OddsRatio_working_3-way'!R32/3-2*'OddsRatio_working_3-way'!R32^3/27-'OddsRatio_working_3-way'!T32</f>
        <v>0.26573680045451625</v>
      </c>
      <c r="W32" s="11">
        <f>'OddsRatio_working_3-way'!V32^2+4*'OddsRatio_working_3-way'!U32^3/27</f>
        <v>-1.7106772010381577E-2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0.14809019137520973</v>
      </c>
      <c r="Y32" s="11">
        <f>IF('OddsRatio_working_3-way'!W32&gt;=0,IF('OddsRatio_working_3-way'!V32+SQRT('OddsRatio_working_3-way'!W32)&gt;0,0,PI()),ACOS('OddsRatio_working_3-way'!V32/(2*'OddsRatio_working_3-way'!X32)))</f>
        <v>0.45737969721631533</v>
      </c>
      <c r="Z32" s="11">
        <f>'OddsRatio_working_3-way'!X32^(1/3)*COS('OddsRatio_working_3-way'!Y32/3)</f>
        <v>0.52292778035447252</v>
      </c>
      <c r="AA32" s="11">
        <f>'OddsRatio_working_3-way'!X32^(1/3)*COS(('OddsRatio_working_3-way'!Y32+2*PI())/3)</f>
        <v>-0.33104818983762119</v>
      </c>
      <c r="AB32" s="11">
        <f>'OddsRatio_working_3-way'!X32^(1/3)*COS(('OddsRatio_working_3-way'!Y32+4*PI())/3)</f>
        <v>-0.19187959051685147</v>
      </c>
      <c r="AC32" s="11">
        <f>'OddsRatio_working_3-way'!X32^(1/3)*SIN('OddsRatio_working_3-way'!Y32/3)</f>
        <v>8.0349028280589749E-2</v>
      </c>
      <c r="AD32" s="11">
        <f>'OddsRatio_working_3-way'!X32^(1/3)*SIN(('OddsRatio_working_3-way'!Y32+2*PI())/3)</f>
        <v>0.41269422799128747</v>
      </c>
      <c r="AE32" s="11">
        <f>'OddsRatio_working_3-way'!X32^(1/3)*SIN(('OddsRatio_working_3-way'!Y32+4*PI())/3)</f>
        <v>-0.49304325627187706</v>
      </c>
      <c r="AF32" s="11">
        <f>-'OddsRatio_working_3-way'!U32/(3*'OddsRatio_working_3-way'!X32^(1/3))*COS(('OddsRatio_working_3-way'!Y32)/3)</f>
        <v>0.52292778035447252</v>
      </c>
      <c r="AG32" s="11">
        <f>-'OddsRatio_working_3-way'!U32/(3*'OddsRatio_working_3-way'!X32^(1/3))*COS(('OddsRatio_working_3-way'!Y32+2*PI())/3)</f>
        <v>-0.33104818983762119</v>
      </c>
      <c r="AH32" s="11">
        <f>-'OddsRatio_working_3-way'!U32/(3*'OddsRatio_working_3-way'!X32^(1/3))*COS(('OddsRatio_working_3-way'!Y32+4*PI())/3)</f>
        <v>-0.19187959051685147</v>
      </c>
      <c r="AI32" s="11">
        <f>'OddsRatio_working_3-way'!U32/(3*'OddsRatio_working_3-way'!X32^(1/3))*SIN(('OddsRatio_working_3-way'!Y32)/3)</f>
        <v>-8.0349028280589749E-2</v>
      </c>
      <c r="AJ32" s="11">
        <f>'OddsRatio_working_3-way'!U32/(3*'OddsRatio_working_3-way'!X32^(1/3))*SIN(('OddsRatio_working_3-way'!Y32+2*PI())/3)</f>
        <v>-0.41269422799128747</v>
      </c>
      <c r="AK32" s="11">
        <f>'OddsRatio_working_3-way'!U32/(3*'OddsRatio_working_3-way'!X32^(1/3))*SIN(('OddsRatio_working_3-way'!Y32+4*PI())/3)</f>
        <v>0.49304325627187706</v>
      </c>
      <c r="AL32" s="11">
        <f>'OddsRatio_working_3-way'!Z32+'OddsRatio_working_3-way'!AF32</f>
        <v>1.045855560708945</v>
      </c>
      <c r="AM32" s="11">
        <f>'OddsRatio_working_3-way'!AA32+'OddsRatio_working_3-way'!AG32</f>
        <v>-0.66209637967524237</v>
      </c>
      <c r="AN32" s="11">
        <f>'OddsRatio_working_3-way'!AB32+'OddsRatio_working_3-way'!AH32</f>
        <v>-0.38375918103370293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1.045855560708945</v>
      </c>
      <c r="AS32" s="11">
        <f>IF(('OddsRatio_working_3-way'!X32=0),IF(Q32&gt;0,-Q32^(1/3),(-Q32)^(1/3)),'OddsRatio_working_3-way'!AM32-'OddsRatio_working_3-way'!R32/3)</f>
        <v>-0.66209637967524237</v>
      </c>
      <c r="AT32" s="11">
        <f>IF(('OddsRatio_working_3-way'!X32=0),IF(Q32&gt;0,-Q32^(1/3),(-Q32)^(1/3)),'OddsRatio_working_3-way'!AN32-'OddsRatio_working_3-way'!R32/3)</f>
        <v>-0.38375918103370293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2.2799999999999998</v>
      </c>
      <c r="B33" s="4">
        <f>IF('True_Odds_Calculator_3-way'!B34="","",'True_Odds_Calculator_3-way'!B34)</f>
        <v>3.46</v>
      </c>
      <c r="C33" s="4">
        <f>IF('True_Odds_Calculator_3-way'!C34="","",'True_Odds_Calculator_3-way'!C34)</f>
        <v>3.32</v>
      </c>
      <c r="D33" s="9">
        <f t="shared" si="13"/>
        <v>0.42783855084162092</v>
      </c>
      <c r="E33" s="9">
        <f t="shared" si="14"/>
        <v>0.28009779414646996</v>
      </c>
      <c r="F33" s="9">
        <f t="shared" si="15"/>
        <v>0.29206365501190917</v>
      </c>
      <c r="G33" s="9">
        <f t="shared" si="16"/>
        <v>1.0447892815541451</v>
      </c>
      <c r="H33" s="9">
        <f t="shared" si="17"/>
        <v>2.3373302803893057</v>
      </c>
      <c r="I33" s="9">
        <f t="shared" si="18"/>
        <v>3.5701816326231959</v>
      </c>
      <c r="J33" s="9">
        <f t="shared" si="19"/>
        <v>3.4239111332056158</v>
      </c>
      <c r="K33" s="11">
        <f t="shared" si="20"/>
        <v>0.43859649122807021</v>
      </c>
      <c r="L33" s="11">
        <f t="shared" si="21"/>
        <v>0.28901734104046245</v>
      </c>
      <c r="M33" s="11">
        <f t="shared" si="22"/>
        <v>0.30120481927710846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-0.27892281019422993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0.23137881614685088</v>
      </c>
      <c r="Q33" s="11">
        <f>2*'OddsRatio_working_3-way'!K33*'OddsRatio_working_3-way'!L33*'OddsRatio_working_3-way'!M33</f>
        <v>7.6362645593020112E-2</v>
      </c>
      <c r="R33" s="11">
        <f t="shared" si="23"/>
        <v>0</v>
      </c>
      <c r="S33" s="11">
        <f t="shared" si="24"/>
        <v>-0.829544259882254</v>
      </c>
      <c r="T33" s="11">
        <f t="shared" si="25"/>
        <v>-0.27377698345948986</v>
      </c>
      <c r="U33" s="11">
        <f>'OddsRatio_working_3-way'!S33-'OddsRatio_working_3-way'!R33^2/3</f>
        <v>-0.829544259882254</v>
      </c>
      <c r="V33" s="11">
        <f>'OddsRatio_working_3-way'!S33*'OddsRatio_working_3-way'!R33/3-2*'OddsRatio_working_3-way'!R33^3/27-'OddsRatio_working_3-way'!T33</f>
        <v>0.27377698345948986</v>
      </c>
      <c r="W33" s="11">
        <f>'OddsRatio_working_3-way'!V33^2+4*'OddsRatio_working_3-way'!U33^3/27</f>
        <v>-9.6158876203621124E-3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0.14540437088731195</v>
      </c>
      <c r="Y33" s="11">
        <f>IF('OddsRatio_working_3-way'!W33&gt;=0,IF('OddsRatio_working_3-way'!V33+SQRT('OddsRatio_working_3-way'!W33)&gt;0,0,PI()),ACOS('OddsRatio_working_3-way'!V33/(2*'OddsRatio_working_3-way'!X33)))</f>
        <v>0.34394084276739623</v>
      </c>
      <c r="Z33" s="11">
        <f>'OddsRatio_working_3-way'!X33^(1/3)*COS('OddsRatio_working_3-way'!Y33/3)</f>
        <v>0.52239464077707254</v>
      </c>
      <c r="AA33" s="11">
        <f>'OddsRatio_working_3-way'!X33^(1/3)*COS(('OddsRatio_working_3-way'!Y33+2*PI())/3)</f>
        <v>-0.31329285221333419</v>
      </c>
      <c r="AB33" s="11">
        <f>'OddsRatio_working_3-way'!X33^(1/3)*COS(('OddsRatio_working_3-way'!Y33+4*PI())/3)</f>
        <v>-0.20910178856373848</v>
      </c>
      <c r="AC33" s="11">
        <f>'OddsRatio_working_3-way'!X33^(1/3)*SIN('OddsRatio_working_3-way'!Y33/3)</f>
        <v>6.0154738645247674E-2</v>
      </c>
      <c r="AD33" s="11">
        <f>'OddsRatio_working_3-way'!X33^(1/3)*SIN(('OddsRatio_working_3-way'!Y33+2*PI())/3)</f>
        <v>0.42232966039116732</v>
      </c>
      <c r="AE33" s="11">
        <f>'OddsRatio_working_3-way'!X33^(1/3)*SIN(('OddsRatio_working_3-way'!Y33+4*PI())/3)</f>
        <v>-0.48248439903641477</v>
      </c>
      <c r="AF33" s="11">
        <f>-'OddsRatio_working_3-way'!U33/(3*'OddsRatio_working_3-way'!X33^(1/3))*COS(('OddsRatio_working_3-way'!Y33)/3)</f>
        <v>0.52239464077707243</v>
      </c>
      <c r="AG33" s="11">
        <f>-'OddsRatio_working_3-way'!U33/(3*'OddsRatio_working_3-way'!X33^(1/3))*COS(('OddsRatio_working_3-way'!Y33+2*PI())/3)</f>
        <v>-0.31329285221333408</v>
      </c>
      <c r="AH33" s="11">
        <f>-'OddsRatio_working_3-way'!U33/(3*'OddsRatio_working_3-way'!X33^(1/3))*COS(('OddsRatio_working_3-way'!Y33+4*PI())/3)</f>
        <v>-0.20910178856373846</v>
      </c>
      <c r="AI33" s="11">
        <f>'OddsRatio_working_3-way'!U33/(3*'OddsRatio_working_3-way'!X33^(1/3))*SIN(('OddsRatio_working_3-way'!Y33)/3)</f>
        <v>-6.015473864524766E-2</v>
      </c>
      <c r="AJ33" s="11">
        <f>'OddsRatio_working_3-way'!U33/(3*'OddsRatio_working_3-way'!X33^(1/3))*SIN(('OddsRatio_working_3-way'!Y33+2*PI())/3)</f>
        <v>-0.42232966039116721</v>
      </c>
      <c r="AK33" s="11">
        <f>'OddsRatio_working_3-way'!U33/(3*'OddsRatio_working_3-way'!X33^(1/3))*SIN(('OddsRatio_working_3-way'!Y33+4*PI())/3)</f>
        <v>0.48248439903641471</v>
      </c>
      <c r="AL33" s="11">
        <f>'OddsRatio_working_3-way'!Z33+'OddsRatio_working_3-way'!AF33</f>
        <v>1.0447892815541451</v>
      </c>
      <c r="AM33" s="11">
        <f>'OddsRatio_working_3-way'!AA33+'OddsRatio_working_3-way'!AG33</f>
        <v>-0.62658570442666828</v>
      </c>
      <c r="AN33" s="11">
        <f>'OddsRatio_working_3-way'!AB33+'OddsRatio_working_3-way'!AH33</f>
        <v>-0.41820357712747691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1.0447892815541451</v>
      </c>
      <c r="AS33" s="11">
        <f>IF(('OddsRatio_working_3-way'!X33=0),IF(Q33&gt;0,-Q33^(1/3),(-Q33)^(1/3)),'OddsRatio_working_3-way'!AM33-'OddsRatio_working_3-way'!R33/3)</f>
        <v>-0.62658570442666828</v>
      </c>
      <c r="AT33" s="11">
        <f>IF(('OddsRatio_working_3-way'!X33=0),IF(Q33&gt;0,-Q33^(1/3),(-Q33)^(1/3)),'OddsRatio_working_3-way'!AN33-'OddsRatio_working_3-way'!R33/3)</f>
        <v>-0.41820357712747691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2.3199999999999998</v>
      </c>
      <c r="B34" s="4">
        <f>IF('True_Odds_Calculator_3-way'!B35="","",'True_Odds_Calculator_3-way'!B35)</f>
        <v>3.33</v>
      </c>
      <c r="C34" s="4">
        <f>IF('True_Odds_Calculator_3-way'!C35="","",'True_Odds_Calculator_3-way'!C35)</f>
        <v>3.44</v>
      </c>
      <c r="D34" s="9">
        <f t="shared" si="13"/>
        <v>0.42284367045176108</v>
      </c>
      <c r="E34" s="9">
        <f t="shared" si="14"/>
        <v>0.2933130819593085</v>
      </c>
      <c r="F34" s="9">
        <f t="shared" si="15"/>
        <v>0.28384324758893037</v>
      </c>
      <c r="G34" s="9">
        <f t="shared" si="16"/>
        <v>1.0340456157946247</v>
      </c>
      <c r="H34" s="9">
        <f t="shared" si="17"/>
        <v>2.364940212848905</v>
      </c>
      <c r="I34" s="9">
        <f t="shared" si="18"/>
        <v>3.4093262848014758</v>
      </c>
      <c r="J34" s="9">
        <f t="shared" si="19"/>
        <v>3.5230713025388845</v>
      </c>
      <c r="K34" s="11">
        <f t="shared" si="20"/>
        <v>0.43103448275862072</v>
      </c>
      <c r="L34" s="11">
        <f t="shared" si="21"/>
        <v>0.3003003003003003</v>
      </c>
      <c r="M34" s="11">
        <f t="shared" si="22"/>
        <v>0.29069767441860467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-0.28237680342732474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0.22915357217682805</v>
      </c>
      <c r="Q34" s="11">
        <f>2*'OddsRatio_working_3-way'!K34*'OddsRatio_working_3-way'!L34*'OddsRatio_working_3-way'!M34</f>
        <v>7.5255688728022338E-2</v>
      </c>
      <c r="R34" s="11">
        <f t="shared" si="23"/>
        <v>0</v>
      </c>
      <c r="S34" s="11">
        <f t="shared" si="24"/>
        <v>-0.81151698509047421</v>
      </c>
      <c r="T34" s="11">
        <f t="shared" si="25"/>
        <v>-0.26650804108061543</v>
      </c>
      <c r="U34" s="11">
        <f>'OddsRatio_working_3-way'!S34-'OddsRatio_working_3-way'!R34^2/3</f>
        <v>-0.81151698509047421</v>
      </c>
      <c r="V34" s="11">
        <f>'OddsRatio_working_3-way'!S34*'OddsRatio_working_3-way'!R34/3-2*'OddsRatio_working_3-way'!R34^3/27-'OddsRatio_working_3-way'!T34</f>
        <v>0.26650804108061543</v>
      </c>
      <c r="W34" s="11">
        <f>'OddsRatio_working_3-way'!V34^2+4*'OddsRatio_working_3-way'!U34^3/27</f>
        <v>-8.1486458566887299E-3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0.14069042417424482</v>
      </c>
      <c r="Y34" s="11">
        <f>IF('OddsRatio_working_3-way'!W34&gt;=0,IF('OddsRatio_working_3-way'!V34+SQRT('OddsRatio_working_3-way'!W34)&gt;0,0,PI()),ACOS('OddsRatio_working_3-way'!V34/(2*'OddsRatio_working_3-way'!X34)))</f>
        <v>0.32658479261921403</v>
      </c>
      <c r="Z34" s="11">
        <f>'OddsRatio_working_3-way'!X34^(1/3)*COS('OddsRatio_working_3-way'!Y34/3)</f>
        <v>0.51702280789731236</v>
      </c>
      <c r="AA34" s="11">
        <f>'OddsRatio_working_3-way'!X34^(1/3)*COS(('OddsRatio_working_3-way'!Y34+2*PI())/3)</f>
        <v>-0.30744818314490774</v>
      </c>
      <c r="AB34" s="11">
        <f>'OddsRatio_working_3-way'!X34^(1/3)*COS(('OddsRatio_working_3-way'!Y34+4*PI())/3)</f>
        <v>-0.20957462475240499</v>
      </c>
      <c r="AC34" s="11">
        <f>'OddsRatio_working_3-way'!X34^(1/3)*SIN('OddsRatio_working_3-way'!Y34/3)</f>
        <v>5.6507325284458197E-2</v>
      </c>
      <c r="AD34" s="11">
        <f>'OddsRatio_working_3-way'!X34^(1/3)*SIN(('OddsRatio_working_3-way'!Y34+2*PI())/3)</f>
        <v>0.41950122333280515</v>
      </c>
      <c r="AE34" s="11">
        <f>'OddsRatio_working_3-way'!X34^(1/3)*SIN(('OddsRatio_working_3-way'!Y34+4*PI())/3)</f>
        <v>-0.47600854861726316</v>
      </c>
      <c r="AF34" s="11">
        <f>-'OddsRatio_working_3-way'!U34/(3*'OddsRatio_working_3-way'!X34^(1/3))*COS(('OddsRatio_working_3-way'!Y34)/3)</f>
        <v>0.51702280789731236</v>
      </c>
      <c r="AG34" s="11">
        <f>-'OddsRatio_working_3-way'!U34/(3*'OddsRatio_working_3-way'!X34^(1/3))*COS(('OddsRatio_working_3-way'!Y34+2*PI())/3)</f>
        <v>-0.30744818314490774</v>
      </c>
      <c r="AH34" s="11">
        <f>-'OddsRatio_working_3-way'!U34/(3*'OddsRatio_working_3-way'!X34^(1/3))*COS(('OddsRatio_working_3-way'!Y34+4*PI())/3)</f>
        <v>-0.20957462475240499</v>
      </c>
      <c r="AI34" s="11">
        <f>'OddsRatio_working_3-way'!U34/(3*'OddsRatio_working_3-way'!X34^(1/3))*SIN(('OddsRatio_working_3-way'!Y34)/3)</f>
        <v>-5.6507325284458197E-2</v>
      </c>
      <c r="AJ34" s="11">
        <f>'OddsRatio_working_3-way'!U34/(3*'OddsRatio_working_3-way'!X34^(1/3))*SIN(('OddsRatio_working_3-way'!Y34+2*PI())/3)</f>
        <v>-0.41950122333280515</v>
      </c>
      <c r="AK34" s="11">
        <f>'OddsRatio_working_3-way'!U34/(3*'OddsRatio_working_3-way'!X34^(1/3))*SIN(('OddsRatio_working_3-way'!Y34+4*PI())/3)</f>
        <v>0.47600854861726316</v>
      </c>
      <c r="AL34" s="11">
        <f>'OddsRatio_working_3-way'!Z34+'OddsRatio_working_3-way'!AF34</f>
        <v>1.0340456157946247</v>
      </c>
      <c r="AM34" s="11">
        <f>'OddsRatio_working_3-way'!AA34+'OddsRatio_working_3-way'!AG34</f>
        <v>-0.61489636628981548</v>
      </c>
      <c r="AN34" s="11">
        <f>'OddsRatio_working_3-way'!AB34+'OddsRatio_working_3-way'!AH34</f>
        <v>-0.41914924950480997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1.0340456157946247</v>
      </c>
      <c r="AS34" s="11">
        <f>IF(('OddsRatio_working_3-way'!X34=0),IF(Q34&gt;0,-Q34^(1/3),(-Q34)^(1/3)),'OddsRatio_working_3-way'!AM34-'OddsRatio_working_3-way'!R34/3)</f>
        <v>-0.61489636628981548</v>
      </c>
      <c r="AT34" s="11">
        <f>IF(('OddsRatio_working_3-way'!X34=0),IF(Q34&gt;0,-Q34^(1/3),(-Q34)^(1/3)),'OddsRatio_working_3-way'!AN34-'OddsRatio_working_3-way'!R34/3)</f>
        <v>-0.41914924950480997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2.81</v>
      </c>
      <c r="B35" s="4">
        <f>IF('True_Odds_Calculator_3-way'!B36="","",'True_Odds_Calculator_3-way'!B36)</f>
        <v>3.3</v>
      </c>
      <c r="C35" s="4">
        <f>IF('True_Odds_Calculator_3-way'!C36="","",'True_Odds_Calculator_3-way'!C36)</f>
        <v>2.76</v>
      </c>
      <c r="D35" s="9">
        <f t="shared" si="13"/>
        <v>0.3486241785731542</v>
      </c>
      <c r="E35" s="9">
        <f t="shared" si="14"/>
        <v>0.29636362177173281</v>
      </c>
      <c r="F35" s="9">
        <f t="shared" si="15"/>
        <v>0.35501219965511288</v>
      </c>
      <c r="G35" s="9">
        <f t="shared" si="16"/>
        <v>1.0322753456390179</v>
      </c>
      <c r="H35" s="9">
        <f t="shared" si="17"/>
        <v>2.8684183756066224</v>
      </c>
      <c r="I35" s="9">
        <f t="shared" si="18"/>
        <v>3.3742332949697409</v>
      </c>
      <c r="J35" s="9">
        <f t="shared" si="19"/>
        <v>2.8168046083246705</v>
      </c>
      <c r="K35" s="11">
        <f t="shared" si="20"/>
        <v>0.35587188612099646</v>
      </c>
      <c r="L35" s="11">
        <f t="shared" si="21"/>
        <v>0.30303030303030304</v>
      </c>
      <c r="M35" s="11">
        <f t="shared" si="22"/>
        <v>0.3623188405797102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-0.28627916172400136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0.22935528892514817</v>
      </c>
      <c r="Q35" s="11">
        <f>2*'OddsRatio_working_3-way'!K35*'OddsRatio_working_3-way'!L35*'OddsRatio_working_3-way'!M35</f>
        <v>7.81449025298631E-2</v>
      </c>
      <c r="R35" s="11">
        <f t="shared" si="23"/>
        <v>0</v>
      </c>
      <c r="S35" s="11">
        <f t="shared" si="24"/>
        <v>-0.80115956587251402</v>
      </c>
      <c r="T35" s="11">
        <f t="shared" si="25"/>
        <v>-0.27296748411329275</v>
      </c>
      <c r="U35" s="11">
        <f>'OddsRatio_working_3-way'!S35-'OddsRatio_working_3-way'!R35^2/3</f>
        <v>-0.80115956587251402</v>
      </c>
      <c r="V35" s="11">
        <f>'OddsRatio_working_3-way'!S35*'OddsRatio_working_3-way'!R35/3-2*'OddsRatio_working_3-way'!R35^3/27-'OddsRatio_working_3-way'!T35</f>
        <v>0.27296748411329275</v>
      </c>
      <c r="W35" s="11">
        <f>'OddsRatio_working_3-way'!V35^2+4*'OddsRatio_working_3-way'!U35^3/27</f>
        <v>-1.670914847615057E-3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0.13800558161787857</v>
      </c>
      <c r="Y35" s="11">
        <f>IF('OddsRatio_working_3-way'!W35&gt;=0,IF('OddsRatio_working_3-way'!V35+SQRT('OddsRatio_working_3-way'!W35)&gt;0,0,PI()),ACOS('OddsRatio_working_3-way'!V35/(2*'OddsRatio_working_3-way'!X35)))</f>
        <v>0.1486452412459438</v>
      </c>
      <c r="Z35" s="11">
        <f>'OddsRatio_working_3-way'!X35^(1/3)*COS('OddsRatio_working_3-way'!Y35/3)</f>
        <v>0.51613767281950895</v>
      </c>
      <c r="AA35" s="11">
        <f>'OddsRatio_working_3-way'!X35^(1/3)*COS(('OddsRatio_working_3-way'!Y35+2*PI())/3)</f>
        <v>-0.28023454168783285</v>
      </c>
      <c r="AB35" s="11">
        <f>'OddsRatio_working_3-way'!X35^(1/3)*COS(('OddsRatio_working_3-way'!Y35+4*PI())/3)</f>
        <v>-0.23590313113167613</v>
      </c>
      <c r="AC35" s="11">
        <f>'OddsRatio_working_3-way'!X35^(1/3)*SIN('OddsRatio_working_3-way'!Y35/3)</f>
        <v>2.5594751818152878E-2</v>
      </c>
      <c r="AD35" s="11">
        <f>'OddsRatio_working_3-way'!X35^(1/3)*SIN(('OddsRatio_working_3-way'!Y35+2*PI())/3)</f>
        <v>0.43419096060279921</v>
      </c>
      <c r="AE35" s="11">
        <f>'OddsRatio_working_3-way'!X35^(1/3)*SIN(('OddsRatio_working_3-way'!Y35+4*PI())/3)</f>
        <v>-0.45978571242095212</v>
      </c>
      <c r="AF35" s="11">
        <f>-'OddsRatio_working_3-way'!U35/(3*'OddsRatio_working_3-way'!X35^(1/3))*COS(('OddsRatio_working_3-way'!Y35)/3)</f>
        <v>0.51613767281950895</v>
      </c>
      <c r="AG35" s="11">
        <f>-'OddsRatio_working_3-way'!U35/(3*'OddsRatio_working_3-way'!X35^(1/3))*COS(('OddsRatio_working_3-way'!Y35+2*PI())/3)</f>
        <v>-0.28023454168783285</v>
      </c>
      <c r="AH35" s="11">
        <f>-'OddsRatio_working_3-way'!U35/(3*'OddsRatio_working_3-way'!X35^(1/3))*COS(('OddsRatio_working_3-way'!Y35+4*PI())/3)</f>
        <v>-0.23590313113167613</v>
      </c>
      <c r="AI35" s="11">
        <f>'OddsRatio_working_3-way'!U35/(3*'OddsRatio_working_3-way'!X35^(1/3))*SIN(('OddsRatio_working_3-way'!Y35)/3)</f>
        <v>-2.5594751818152878E-2</v>
      </c>
      <c r="AJ35" s="11">
        <f>'OddsRatio_working_3-way'!U35/(3*'OddsRatio_working_3-way'!X35^(1/3))*SIN(('OddsRatio_working_3-way'!Y35+2*PI())/3)</f>
        <v>-0.43419096060279921</v>
      </c>
      <c r="AK35" s="11">
        <f>'OddsRatio_working_3-way'!U35/(3*'OddsRatio_working_3-way'!X35^(1/3))*SIN(('OddsRatio_working_3-way'!Y35+4*PI())/3)</f>
        <v>0.45978571242095212</v>
      </c>
      <c r="AL35" s="11">
        <f>'OddsRatio_working_3-way'!Z35+'OddsRatio_working_3-way'!AF35</f>
        <v>1.0322753456390179</v>
      </c>
      <c r="AM35" s="11">
        <f>'OddsRatio_working_3-way'!AA35+'OddsRatio_working_3-way'!AG35</f>
        <v>-0.5604690833756657</v>
      </c>
      <c r="AN35" s="11">
        <f>'OddsRatio_working_3-way'!AB35+'OddsRatio_working_3-way'!AH35</f>
        <v>-0.47180626226335226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1.0322753456390179</v>
      </c>
      <c r="AS35" s="11">
        <f>IF(('OddsRatio_working_3-way'!X35=0),IF(Q35&gt;0,-Q35^(1/3),(-Q35)^(1/3)),'OddsRatio_working_3-way'!AM35-'OddsRatio_working_3-way'!R35/3)</f>
        <v>-0.5604690833756657</v>
      </c>
      <c r="AT35" s="11">
        <f>IF(('OddsRatio_working_3-way'!X35=0),IF(Q35&gt;0,-Q35^(1/3),(-Q35)^(1/3)),'OddsRatio_working_3-way'!AN35-'OddsRatio_working_3-way'!R35/3)</f>
        <v>-0.47180626226335226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3.4</v>
      </c>
      <c r="B36" s="4">
        <f>IF('True_Odds_Calculator_3-way'!B37="","",'True_Odds_Calculator_3-way'!B37)</f>
        <v>3.2</v>
      </c>
      <c r="C36" s="4">
        <f>IF('True_Odds_Calculator_3-way'!C37="","",'True_Odds_Calculator_3-way'!C37)</f>
        <v>2.4</v>
      </c>
      <c r="D36" s="9">
        <f t="shared" si="13"/>
        <v>0.28686677982127085</v>
      </c>
      <c r="E36" s="9">
        <f t="shared" si="14"/>
        <v>0.30499175944998269</v>
      </c>
      <c r="F36" s="9">
        <f t="shared" si="15"/>
        <v>0.4081414607287463</v>
      </c>
      <c r="G36" s="9">
        <f t="shared" si="16"/>
        <v>1.0358077778342485</v>
      </c>
      <c r="H36" s="9">
        <f t="shared" si="17"/>
        <v>3.4859386668021961</v>
      </c>
      <c r="I36" s="9">
        <f t="shared" si="18"/>
        <v>3.2787771112353465</v>
      </c>
      <c r="J36" s="9">
        <f t="shared" si="19"/>
        <v>2.4501308889679478</v>
      </c>
      <c r="K36" s="11">
        <f t="shared" si="20"/>
        <v>0.29411764705882354</v>
      </c>
      <c r="L36" s="11">
        <f t="shared" si="21"/>
        <v>0.3125</v>
      </c>
      <c r="M36" s="11">
        <f t="shared" si="22"/>
        <v>0.41666666666666669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-0.28308823529411753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0.22977941176470593</v>
      </c>
      <c r="Q36" s="11">
        <f>2*'OddsRatio_working_3-way'!K36*'OddsRatio_working_3-way'!L36*'OddsRatio_working_3-way'!M36</f>
        <v>7.6593137254901966E-2</v>
      </c>
      <c r="R36" s="11">
        <f t="shared" si="23"/>
        <v>0</v>
      </c>
      <c r="S36" s="11">
        <f t="shared" si="24"/>
        <v>-0.81168831168831224</v>
      </c>
      <c r="T36" s="11">
        <f t="shared" si="25"/>
        <v>-0.27056277056277067</v>
      </c>
      <c r="U36" s="11">
        <f>'OddsRatio_working_3-way'!S36-'OddsRatio_working_3-way'!R36^2/3</f>
        <v>-0.81168831168831224</v>
      </c>
      <c r="V36" s="11">
        <f>'OddsRatio_working_3-way'!S36*'OddsRatio_working_3-way'!R36/3-2*'OddsRatio_working_3-way'!R36^3/27-'OddsRatio_working_3-way'!T36</f>
        <v>0.27056277056277067</v>
      </c>
      <c r="W36" s="11">
        <f>'OddsRatio_working_3-way'!V36^2+4*'OddsRatio_working_3-way'!U36^3/27</f>
        <v>-6.0211257293396742E-3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0.1407349801434794</v>
      </c>
      <c r="Y36" s="11">
        <f>IF('OddsRatio_working_3-way'!W36&gt;=0,IF('OddsRatio_working_3-way'!V36+SQRT('OddsRatio_working_3-way'!W36)&gt;0,0,PI()),ACOS('OddsRatio_working_3-way'!V36/(2*'OddsRatio_working_3-way'!X36)))</f>
        <v>0.27929805766928695</v>
      </c>
      <c r="Z36" s="11">
        <f>'OddsRatio_working_3-way'!X36^(1/3)*COS('OddsRatio_working_3-way'!Y36/3)</f>
        <v>0.51790388891712424</v>
      </c>
      <c r="AA36" s="11">
        <f>'OddsRatio_working_3-way'!X36^(1/3)*COS(('OddsRatio_working_3-way'!Y36+2*PI())/3)</f>
        <v>-0.30082973458014473</v>
      </c>
      <c r="AB36" s="11">
        <f>'OddsRatio_working_3-way'!X36^(1/3)*COS(('OddsRatio_working_3-way'!Y36+4*PI())/3)</f>
        <v>-0.21707415433697969</v>
      </c>
      <c r="AC36" s="11">
        <f>'OddsRatio_working_3-way'!X36^(1/3)*SIN('OddsRatio_working_3-way'!Y36/3)</f>
        <v>4.8356306799524788E-2</v>
      </c>
      <c r="AD36" s="11">
        <f>'OddsRatio_working_3-way'!X36^(1/3)*SIN(('OddsRatio_working_3-way'!Y36+2*PI())/3)</f>
        <v>0.42433977112122123</v>
      </c>
      <c r="AE36" s="11">
        <f>'OddsRatio_working_3-way'!X36^(1/3)*SIN(('OddsRatio_working_3-way'!Y36+4*PI())/3)</f>
        <v>-0.47269607792074586</v>
      </c>
      <c r="AF36" s="11">
        <f>-'OddsRatio_working_3-way'!U36/(3*'OddsRatio_working_3-way'!X36^(1/3))*COS(('OddsRatio_working_3-way'!Y36)/3)</f>
        <v>0.51790388891712424</v>
      </c>
      <c r="AG36" s="11">
        <f>-'OddsRatio_working_3-way'!U36/(3*'OddsRatio_working_3-way'!X36^(1/3))*COS(('OddsRatio_working_3-way'!Y36+2*PI())/3)</f>
        <v>-0.30082973458014473</v>
      </c>
      <c r="AH36" s="11">
        <f>-'OddsRatio_working_3-way'!U36/(3*'OddsRatio_working_3-way'!X36^(1/3))*COS(('OddsRatio_working_3-way'!Y36+4*PI())/3)</f>
        <v>-0.21707415433697969</v>
      </c>
      <c r="AI36" s="11">
        <f>'OddsRatio_working_3-way'!U36/(3*'OddsRatio_working_3-way'!X36^(1/3))*SIN(('OddsRatio_working_3-way'!Y36)/3)</f>
        <v>-4.8356306799524788E-2</v>
      </c>
      <c r="AJ36" s="11">
        <f>'OddsRatio_working_3-way'!U36/(3*'OddsRatio_working_3-way'!X36^(1/3))*SIN(('OddsRatio_working_3-way'!Y36+2*PI())/3)</f>
        <v>-0.42433977112122123</v>
      </c>
      <c r="AK36" s="11">
        <f>'OddsRatio_working_3-way'!U36/(3*'OddsRatio_working_3-way'!X36^(1/3))*SIN(('OddsRatio_working_3-way'!Y36+4*PI())/3)</f>
        <v>0.47269607792074586</v>
      </c>
      <c r="AL36" s="11">
        <f>'OddsRatio_working_3-way'!Z36+'OddsRatio_working_3-way'!AF36</f>
        <v>1.0358077778342485</v>
      </c>
      <c r="AM36" s="11">
        <f>'OddsRatio_working_3-way'!AA36+'OddsRatio_working_3-way'!AG36</f>
        <v>-0.60165946916028945</v>
      </c>
      <c r="AN36" s="11">
        <f>'OddsRatio_working_3-way'!AB36+'OddsRatio_working_3-way'!AH36</f>
        <v>-0.43414830867395937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1.0358077778342485</v>
      </c>
      <c r="AS36" s="11">
        <f>IF(('OddsRatio_working_3-way'!X36=0),IF(Q36&gt;0,-Q36^(1/3),(-Q36)^(1/3)),'OddsRatio_working_3-way'!AM36-'OddsRatio_working_3-way'!R36/3)</f>
        <v>-0.60165946916028945</v>
      </c>
      <c r="AT36" s="11">
        <f>IF(('OddsRatio_working_3-way'!X36=0),IF(Q36&gt;0,-Q36^(1/3),(-Q36)^(1/3)),'OddsRatio_working_3-way'!AN36-'OddsRatio_working_3-way'!R36/3)</f>
        <v>-0.43414830867395937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1.75</v>
      </c>
      <c r="B37" s="4">
        <f>IF('True_Odds_Calculator_3-way'!B38="","",'True_Odds_Calculator_3-way'!B38)</f>
        <v>3.76</v>
      </c>
      <c r="C37" s="4">
        <f>IF('True_Odds_Calculator_3-way'!C38="","",'True_Odds_Calculator_3-way'!C38)</f>
        <v>5.23</v>
      </c>
      <c r="D37" s="9">
        <f t="shared" si="13"/>
        <v>0.55954328876420323</v>
      </c>
      <c r="E37" s="9">
        <f t="shared" si="14"/>
        <v>0.25662132334269705</v>
      </c>
      <c r="F37" s="9">
        <f t="shared" si="15"/>
        <v>0.18383538789309961</v>
      </c>
      <c r="G37" s="9">
        <f t="shared" si="16"/>
        <v>1.0495624320293575</v>
      </c>
      <c r="H37" s="9">
        <f t="shared" si="17"/>
        <v>1.7871718240220182</v>
      </c>
      <c r="I37" s="9">
        <f t="shared" si="18"/>
        <v>3.8967923124010269</v>
      </c>
      <c r="J37" s="9">
        <f t="shared" si="19"/>
        <v>5.4396490874841827</v>
      </c>
      <c r="K37" s="11">
        <f t="shared" si="20"/>
        <v>0.5714285714285714</v>
      </c>
      <c r="L37" s="11">
        <f t="shared" si="21"/>
        <v>0.26595744680851063</v>
      </c>
      <c r="M37" s="11">
        <f t="shared" si="22"/>
        <v>0.19120458891013384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-0.25443867795684227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0.22491238877878969</v>
      </c>
      <c r="Q37" s="11">
        <f>2*'OddsRatio_working_3-way'!K37*'OddsRatio_working_3-way'!L37*'OddsRatio_working_3-way'!M37</f>
        <v>5.811689632526864E-2</v>
      </c>
      <c r="R37" s="11">
        <f t="shared" si="23"/>
        <v>0</v>
      </c>
      <c r="S37" s="11">
        <f t="shared" si="24"/>
        <v>-0.88395518552780405</v>
      </c>
      <c r="T37" s="11">
        <f t="shared" si="25"/>
        <v>-0.22841219264284335</v>
      </c>
      <c r="U37" s="11">
        <f>'OddsRatio_working_3-way'!S37-'OddsRatio_working_3-way'!R37^2/3</f>
        <v>-0.88395518552780405</v>
      </c>
      <c r="V37" s="11">
        <f>'OddsRatio_working_3-way'!S37*'OddsRatio_working_3-way'!R37/3-2*'OddsRatio_working_3-way'!R37^3/27-'OddsRatio_working_3-way'!T37</f>
        <v>0.22841219264284335</v>
      </c>
      <c r="W37" s="11">
        <f>'OddsRatio_working_3-way'!V37^2+4*'OddsRatio_working_3-way'!U37^3/27</f>
        <v>-5.0154099542676245E-2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0.15994235624951542</v>
      </c>
      <c r="Y37" s="11">
        <f>IF('OddsRatio_working_3-way'!W37&gt;=0,IF('OddsRatio_working_3-way'!V37+SQRT('OddsRatio_working_3-way'!W37)&gt;0,0,PI()),ACOS('OddsRatio_working_3-way'!V37/(2*'OddsRatio_working_3-way'!X37)))</f>
        <v>0.77553675710307557</v>
      </c>
      <c r="Z37" s="11">
        <f>'OddsRatio_working_3-way'!X37^(1/3)*COS('OddsRatio_working_3-way'!Y37/3)</f>
        <v>0.52478121601467875</v>
      </c>
      <c r="AA37" s="11">
        <f>'OddsRatio_working_3-way'!X37^(1/3)*COS(('OddsRatio_working_3-way'!Y37+2*PI())/3)</f>
        <v>-0.38256674070667052</v>
      </c>
      <c r="AB37" s="11">
        <f>'OddsRatio_working_3-way'!X37^(1/3)*COS(('OddsRatio_working_3-way'!Y37+4*PI())/3)</f>
        <v>-0.14221447530800818</v>
      </c>
      <c r="AC37" s="11">
        <f>'OddsRatio_working_3-way'!X37^(1/3)*SIN('OddsRatio_working_3-way'!Y37/3)</f>
        <v>0.13876744512825398</v>
      </c>
      <c r="AD37" s="11">
        <f>'OddsRatio_working_3-way'!X37^(1/3)*SIN(('OddsRatio_working_3-way'!Y37+2*PI())/3)</f>
        <v>0.38509014193347396</v>
      </c>
      <c r="AE37" s="11">
        <f>'OddsRatio_working_3-way'!X37^(1/3)*SIN(('OddsRatio_working_3-way'!Y37+4*PI())/3)</f>
        <v>-0.52385758706172803</v>
      </c>
      <c r="AF37" s="11">
        <f>-'OddsRatio_working_3-way'!U37/(3*'OddsRatio_working_3-way'!X37^(1/3))*COS(('OddsRatio_working_3-way'!Y37)/3)</f>
        <v>0.52478121601467886</v>
      </c>
      <c r="AG37" s="11">
        <f>-'OddsRatio_working_3-way'!U37/(3*'OddsRatio_working_3-way'!X37^(1/3))*COS(('OddsRatio_working_3-way'!Y37+2*PI())/3)</f>
        <v>-0.38256674070667057</v>
      </c>
      <c r="AH37" s="11">
        <f>-'OddsRatio_working_3-way'!U37/(3*'OddsRatio_working_3-way'!X37^(1/3))*COS(('OddsRatio_working_3-way'!Y37+4*PI())/3)</f>
        <v>-0.14221447530800821</v>
      </c>
      <c r="AI37" s="11">
        <f>'OddsRatio_working_3-way'!U37/(3*'OddsRatio_working_3-way'!X37^(1/3))*SIN(('OddsRatio_working_3-way'!Y37)/3)</f>
        <v>-0.13876744512825401</v>
      </c>
      <c r="AJ37" s="11">
        <f>'OddsRatio_working_3-way'!U37/(3*'OddsRatio_working_3-way'!X37^(1/3))*SIN(('OddsRatio_working_3-way'!Y37+2*PI())/3)</f>
        <v>-0.38509014193347402</v>
      </c>
      <c r="AK37" s="11">
        <f>'OddsRatio_working_3-way'!U37/(3*'OddsRatio_working_3-way'!X37^(1/3))*SIN(('OddsRatio_working_3-way'!Y37+4*PI())/3)</f>
        <v>0.52385758706172814</v>
      </c>
      <c r="AL37" s="11">
        <f>'OddsRatio_working_3-way'!Z37+'OddsRatio_working_3-way'!AF37</f>
        <v>1.0495624320293575</v>
      </c>
      <c r="AM37" s="11">
        <f>'OddsRatio_working_3-way'!AA37+'OddsRatio_working_3-way'!AG37</f>
        <v>-0.76513348141334103</v>
      </c>
      <c r="AN37" s="11">
        <f>'OddsRatio_working_3-way'!AB37+'OddsRatio_working_3-way'!AH37</f>
        <v>-0.28442895061601636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1.0495624320293575</v>
      </c>
      <c r="AS37" s="11">
        <f>IF(('OddsRatio_working_3-way'!X37=0),IF(Q37&gt;0,-Q37^(1/3),(-Q37)^(1/3)),'OddsRatio_working_3-way'!AM37-'OddsRatio_working_3-way'!R37/3)</f>
        <v>-0.76513348141334103</v>
      </c>
      <c r="AT37" s="11">
        <f>IF(('OddsRatio_working_3-way'!X37=0),IF(Q37&gt;0,-Q37^(1/3),(-Q37)^(1/3)),'OddsRatio_working_3-way'!AN37-'OddsRatio_working_3-way'!R37/3)</f>
        <v>-0.28442895061601636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2.69</v>
      </c>
      <c r="B38" s="4">
        <f>IF('True_Odds_Calculator_3-way'!B39="","",'True_Odds_Calculator_3-way'!B39)</f>
        <v>3.46</v>
      </c>
      <c r="C38" s="4">
        <f>IF('True_Odds_Calculator_3-way'!C39="","",'True_Odds_Calculator_3-way'!C39)</f>
        <v>2.73</v>
      </c>
      <c r="D38" s="9">
        <f t="shared" si="13"/>
        <v>0.36231882418004147</v>
      </c>
      <c r="E38" s="9">
        <f t="shared" si="14"/>
        <v>0.28074953713212525</v>
      </c>
      <c r="F38" s="9">
        <f t="shared" si="15"/>
        <v>0.35693163868783312</v>
      </c>
      <c r="G38" s="9">
        <f t="shared" si="16"/>
        <v>1.0414201922639772</v>
      </c>
      <c r="H38" s="9">
        <f t="shared" si="17"/>
        <v>2.7600001249261217</v>
      </c>
      <c r="I38" s="9">
        <f t="shared" si="18"/>
        <v>3.5618936729693838</v>
      </c>
      <c r="J38" s="9">
        <f t="shared" si="19"/>
        <v>2.8016569326166811</v>
      </c>
      <c r="K38" s="11">
        <f t="shared" si="20"/>
        <v>0.37174721189591081</v>
      </c>
      <c r="L38" s="11">
        <f t="shared" si="21"/>
        <v>0.28901734104046245</v>
      </c>
      <c r="M38" s="11">
        <f t="shared" si="22"/>
        <v>0.36630036630036628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-0.28305894848645763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0.2314122261690863</v>
      </c>
      <c r="Q38" s="11">
        <f>2*'OddsRatio_working_3-way'!K38*'OddsRatio_working_3-way'!L38*'OddsRatio_working_3-way'!M38</f>
        <v>7.8711641554110992E-2</v>
      </c>
      <c r="R38" s="11">
        <f t="shared" si="23"/>
        <v>0</v>
      </c>
      <c r="S38" s="11">
        <f t="shared" si="24"/>
        <v>-0.81754075398947412</v>
      </c>
      <c r="T38" s="11">
        <f t="shared" si="25"/>
        <v>-0.27807508639097761</v>
      </c>
      <c r="U38" s="11">
        <f>'OddsRatio_working_3-way'!S38-'OddsRatio_working_3-way'!R38^2/3</f>
        <v>-0.81754075398947412</v>
      </c>
      <c r="V38" s="11">
        <f>'OddsRatio_working_3-way'!S38*'OddsRatio_working_3-way'!R38/3-2*'OddsRatio_working_3-way'!R38^3/27-'OddsRatio_working_3-way'!T38</f>
        <v>0.27807508639097761</v>
      </c>
      <c r="W38" s="11">
        <f>'OddsRatio_working_3-way'!V38^2+4*'OddsRatio_working_3-way'!U38^3/27</f>
        <v>-3.6256643858397636E-3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0.14225981342001456</v>
      </c>
      <c r="Y38" s="11">
        <f>IF('OddsRatio_working_3-way'!W38&gt;=0,IF('OddsRatio_working_3-way'!V38+SQRT('OddsRatio_working_3-way'!W38)&gt;0,0,PI()),ACOS('OddsRatio_working_3-way'!V38/(2*'OddsRatio_working_3-way'!X38)))</f>
        <v>0.21324459770487958</v>
      </c>
      <c r="Z38" s="11">
        <f>'OddsRatio_working_3-way'!X38^(1/3)*COS('OddsRatio_working_3-way'!Y38/3)</f>
        <v>0.5207100961319886</v>
      </c>
      <c r="AA38" s="11">
        <f>'OddsRatio_working_3-way'!X38^(1/3)*COS(('OddsRatio_working_3-way'!Y38+2*PI())/3)</f>
        <v>-0.29246322984307233</v>
      </c>
      <c r="AB38" s="11">
        <f>'OddsRatio_working_3-way'!X38^(1/3)*COS(('OddsRatio_working_3-way'!Y38+4*PI())/3)</f>
        <v>-0.22824686628891666</v>
      </c>
      <c r="AC38" s="11">
        <f>'OddsRatio_working_3-way'!X38^(1/3)*SIN('OddsRatio_working_3-way'!Y38/3)</f>
        <v>3.707533478437082E-2</v>
      </c>
      <c r="AD38" s="11">
        <f>'OddsRatio_working_3-way'!X38^(1/3)*SIN(('OddsRatio_working_3-way'!Y38+2*PI())/3)</f>
        <v>0.43241050386515395</v>
      </c>
      <c r="AE38" s="11">
        <f>'OddsRatio_working_3-way'!X38^(1/3)*SIN(('OddsRatio_working_3-way'!Y38+4*PI())/3)</f>
        <v>-0.46948583864952459</v>
      </c>
      <c r="AF38" s="11">
        <f>-'OddsRatio_working_3-way'!U38/(3*'OddsRatio_working_3-way'!X38^(1/3))*COS(('OddsRatio_working_3-way'!Y38)/3)</f>
        <v>0.52071009613198871</v>
      </c>
      <c r="AG38" s="11">
        <f>-'OddsRatio_working_3-way'!U38/(3*'OddsRatio_working_3-way'!X38^(1/3))*COS(('OddsRatio_working_3-way'!Y38+2*PI())/3)</f>
        <v>-0.29246322984307238</v>
      </c>
      <c r="AH38" s="11">
        <f>-'OddsRatio_working_3-way'!U38/(3*'OddsRatio_working_3-way'!X38^(1/3))*COS(('OddsRatio_working_3-way'!Y38+4*PI())/3)</f>
        <v>-0.22824686628891672</v>
      </c>
      <c r="AI38" s="11">
        <f>'OddsRatio_working_3-way'!U38/(3*'OddsRatio_working_3-way'!X38^(1/3))*SIN(('OddsRatio_working_3-way'!Y38)/3)</f>
        <v>-3.7075334784370827E-2</v>
      </c>
      <c r="AJ38" s="11">
        <f>'OddsRatio_working_3-way'!U38/(3*'OddsRatio_working_3-way'!X38^(1/3))*SIN(('OddsRatio_working_3-way'!Y38+2*PI())/3)</f>
        <v>-0.43241050386515401</v>
      </c>
      <c r="AK38" s="11">
        <f>'OddsRatio_working_3-way'!U38/(3*'OddsRatio_working_3-way'!X38^(1/3))*SIN(('OddsRatio_working_3-way'!Y38+4*PI())/3)</f>
        <v>0.4694858386495247</v>
      </c>
      <c r="AL38" s="11">
        <f>'OddsRatio_working_3-way'!Z38+'OddsRatio_working_3-way'!AF38</f>
        <v>1.0414201922639772</v>
      </c>
      <c r="AM38" s="11">
        <f>'OddsRatio_working_3-way'!AA38+'OddsRatio_working_3-way'!AG38</f>
        <v>-0.58492645968614476</v>
      </c>
      <c r="AN38" s="11">
        <f>'OddsRatio_working_3-way'!AB38+'OddsRatio_working_3-way'!AH38</f>
        <v>-0.45649373257783338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1.0414201922639772</v>
      </c>
      <c r="AS38" s="11">
        <f>IF(('OddsRatio_working_3-way'!X38=0),IF(Q38&gt;0,-Q38^(1/3),(-Q38)^(1/3)),'OddsRatio_working_3-way'!AM38-'OddsRatio_working_3-way'!R38/3)</f>
        <v>-0.58492645968614476</v>
      </c>
      <c r="AT38" s="11">
        <f>IF(('OddsRatio_working_3-way'!X38=0),IF(Q38&gt;0,-Q38^(1/3),(-Q38)^(1/3)),'OddsRatio_working_3-way'!AN38-'OddsRatio_working_3-way'!R38/3)</f>
        <v>-0.45649373257783338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2.5</v>
      </c>
      <c r="B39" s="4">
        <f>IF('True_Odds_Calculator_3-way'!B40="","",'True_Odds_Calculator_3-way'!B40)</f>
        <v>3.61</v>
      </c>
      <c r="C39" s="4">
        <f>IF('True_Odds_Calculator_3-way'!C40="","",'True_Odds_Calculator_3-way'!C40)</f>
        <v>2.85</v>
      </c>
      <c r="D39" s="9">
        <f t="shared" si="13"/>
        <v>0.38995938264248464</v>
      </c>
      <c r="E39" s="9">
        <f t="shared" si="14"/>
        <v>0.26867252803780589</v>
      </c>
      <c r="F39" s="9">
        <f t="shared" si="15"/>
        <v>0.34136808931970936</v>
      </c>
      <c r="G39" s="9">
        <f t="shared" si="16"/>
        <v>1.0429130904586228</v>
      </c>
      <c r="H39" s="9">
        <f t="shared" si="17"/>
        <v>2.564369635687934</v>
      </c>
      <c r="I39" s="9">
        <f t="shared" si="18"/>
        <v>3.7220031660970054</v>
      </c>
      <c r="J39" s="9">
        <f t="shared" si="19"/>
        <v>2.9293892173484526</v>
      </c>
      <c r="K39" s="11">
        <f t="shared" si="20"/>
        <v>0.4</v>
      </c>
      <c r="L39" s="11">
        <f t="shared" si="21"/>
        <v>0.2770083102493075</v>
      </c>
      <c r="M39" s="11">
        <f t="shared" si="22"/>
        <v>0.35087719298245612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-0.281586237060796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0.23171502162608737</v>
      </c>
      <c r="Q39" s="11">
        <f>2*'OddsRatio_working_3-way'!K39*'OddsRatio_working_3-way'!L39*'OddsRatio_working_3-way'!M39</f>
        <v>7.7756718666472283E-2</v>
      </c>
      <c r="R39" s="11">
        <f t="shared" si="23"/>
        <v>0</v>
      </c>
      <c r="S39" s="11">
        <f t="shared" si="24"/>
        <v>-0.82289185737461612</v>
      </c>
      <c r="T39" s="11">
        <f t="shared" si="25"/>
        <v>-0.27613820717269</v>
      </c>
      <c r="U39" s="11">
        <f>'OddsRatio_working_3-way'!S39-'OddsRatio_working_3-way'!R39^2/3</f>
        <v>-0.82289185737461612</v>
      </c>
      <c r="V39" s="11">
        <f>'OddsRatio_working_3-way'!S39*'OddsRatio_working_3-way'!R39/3-2*'OddsRatio_working_3-way'!R39^3/27-'OddsRatio_working_3-way'!T39</f>
        <v>0.27613820717269</v>
      </c>
      <c r="W39" s="11">
        <f>'OddsRatio_working_3-way'!V39^2+4*'OddsRatio_working_3-way'!U39^3/27</f>
        <v>-6.2991055712063593E-3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0.14365881023431334</v>
      </c>
      <c r="Y39" s="11">
        <f>IF('OddsRatio_working_3-way'!W39&gt;=0,IF('OddsRatio_working_3-way'!V39+SQRT('OddsRatio_working_3-way'!W39)&gt;0,0,PI()),ACOS('OddsRatio_working_3-way'!V39/(2*'OddsRatio_working_3-way'!X39)))</f>
        <v>0.27987345748254078</v>
      </c>
      <c r="Z39" s="11">
        <f>'OddsRatio_working_3-way'!X39^(1/3)*COS('OddsRatio_working_3-way'!Y39/3)</f>
        <v>0.5214565452293114</v>
      </c>
      <c r="AA39" s="11">
        <f>'OddsRatio_working_3-way'!X39^(1/3)*COS(('OddsRatio_working_3-way'!Y39+2*PI())/3)</f>
        <v>-0.30298070357179002</v>
      </c>
      <c r="AB39" s="11">
        <f>'OddsRatio_working_3-way'!X39^(1/3)*COS(('OddsRatio_working_3-way'!Y39+4*PI())/3)</f>
        <v>-0.21847584165752146</v>
      </c>
      <c r="AC39" s="11">
        <f>'OddsRatio_working_3-way'!X39^(1/3)*SIN('OddsRatio_working_3-way'!Y39/3)</f>
        <v>4.8788904774035094E-2</v>
      </c>
      <c r="AD39" s="11">
        <f>'OddsRatio_working_3-way'!X39^(1/3)*SIN(('OddsRatio_working_3-way'!Y39+2*PI())/3)</f>
        <v>0.42720016275123518</v>
      </c>
      <c r="AE39" s="11">
        <f>'OddsRatio_working_3-way'!X39^(1/3)*SIN(('OddsRatio_working_3-way'!Y39+4*PI())/3)</f>
        <v>-0.47598906752527032</v>
      </c>
      <c r="AF39" s="11">
        <f>-'OddsRatio_working_3-way'!U39/(3*'OddsRatio_working_3-way'!X39^(1/3))*COS(('OddsRatio_working_3-way'!Y39)/3)</f>
        <v>0.5214565452293114</v>
      </c>
      <c r="AG39" s="11">
        <f>-'OddsRatio_working_3-way'!U39/(3*'OddsRatio_working_3-way'!X39^(1/3))*COS(('OddsRatio_working_3-way'!Y39+2*PI())/3)</f>
        <v>-0.30298070357179002</v>
      </c>
      <c r="AH39" s="11">
        <f>-'OddsRatio_working_3-way'!U39/(3*'OddsRatio_working_3-way'!X39^(1/3))*COS(('OddsRatio_working_3-way'!Y39+4*PI())/3)</f>
        <v>-0.21847584165752146</v>
      </c>
      <c r="AI39" s="11">
        <f>'OddsRatio_working_3-way'!U39/(3*'OddsRatio_working_3-way'!X39^(1/3))*SIN(('OddsRatio_working_3-way'!Y39)/3)</f>
        <v>-4.8788904774035094E-2</v>
      </c>
      <c r="AJ39" s="11">
        <f>'OddsRatio_working_3-way'!U39/(3*'OddsRatio_working_3-way'!X39^(1/3))*SIN(('OddsRatio_working_3-way'!Y39+2*PI())/3)</f>
        <v>-0.42720016275123518</v>
      </c>
      <c r="AK39" s="11">
        <f>'OddsRatio_working_3-way'!U39/(3*'OddsRatio_working_3-way'!X39^(1/3))*SIN(('OddsRatio_working_3-way'!Y39+4*PI())/3)</f>
        <v>0.47598906752527032</v>
      </c>
      <c r="AL39" s="11">
        <f>'OddsRatio_working_3-way'!Z39+'OddsRatio_working_3-way'!AF39</f>
        <v>1.0429130904586228</v>
      </c>
      <c r="AM39" s="11">
        <f>'OddsRatio_working_3-way'!AA39+'OddsRatio_working_3-way'!AG39</f>
        <v>-0.60596140714358004</v>
      </c>
      <c r="AN39" s="11">
        <f>'OddsRatio_working_3-way'!AB39+'OddsRatio_working_3-way'!AH39</f>
        <v>-0.43695168331504292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1.0429130904586228</v>
      </c>
      <c r="AS39" s="11">
        <f>IF(('OddsRatio_working_3-way'!X39=0),IF(Q39&gt;0,-Q39^(1/3),(-Q39)^(1/3)),'OddsRatio_working_3-way'!AM39-'OddsRatio_working_3-way'!R39/3)</f>
        <v>-0.60596140714358004</v>
      </c>
      <c r="AT39" s="11">
        <f>IF(('OddsRatio_working_3-way'!X39=0),IF(Q39&gt;0,-Q39^(1/3),(-Q39)^(1/3)),'OddsRatio_working_3-way'!AN39-'OddsRatio_working_3-way'!R39/3)</f>
        <v>-0.43695168331504292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3.26</v>
      </c>
      <c r="B40" s="4">
        <f>IF('True_Odds_Calculator_3-way'!B41="","",'True_Odds_Calculator_3-way'!B41)</f>
        <v>3.1</v>
      </c>
      <c r="C40" s="4">
        <f>IF('True_Odds_Calculator_3-way'!C41="","",'True_Odds_Calculator_3-way'!C41)</f>
        <v>2.52</v>
      </c>
      <c r="D40" s="9">
        <f t="shared" si="13"/>
        <v>0.29846583904755536</v>
      </c>
      <c r="E40" s="9">
        <f t="shared" si="14"/>
        <v>0.31406419378542921</v>
      </c>
      <c r="F40" s="9">
        <f t="shared" si="15"/>
        <v>0.38746996716701548</v>
      </c>
      <c r="G40" s="9">
        <f t="shared" si="16"/>
        <v>1.0400297285101361</v>
      </c>
      <c r="H40" s="9">
        <f t="shared" si="17"/>
        <v>3.3504671864329083</v>
      </c>
      <c r="I40" s="9">
        <f t="shared" si="18"/>
        <v>3.1840624298712856</v>
      </c>
      <c r="J40" s="9">
        <f t="shared" si="19"/>
        <v>2.5808451873354068</v>
      </c>
      <c r="K40" s="11">
        <f t="shared" si="20"/>
        <v>0.30674846625766872</v>
      </c>
      <c r="L40" s="11">
        <f t="shared" si="21"/>
        <v>0.32258064516129031</v>
      </c>
      <c r="M40" s="11">
        <f t="shared" si="22"/>
        <v>0.3968253968253968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-0.28326406755062994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0.23088594234448179</v>
      </c>
      <c r="Q40" s="11">
        <f>2*'OddsRatio_working_3-way'!K40*'OddsRatio_working_3-way'!L40*'OddsRatio_working_3-way'!M40</f>
        <v>7.8532633450504014E-2</v>
      </c>
      <c r="R40" s="11">
        <f t="shared" si="23"/>
        <v>0</v>
      </c>
      <c r="S40" s="11">
        <f t="shared" si="24"/>
        <v>-0.81509082440614811</v>
      </c>
      <c r="T40" s="11">
        <f t="shared" si="25"/>
        <v>-0.27724177700889391</v>
      </c>
      <c r="U40" s="11">
        <f>'OddsRatio_working_3-way'!S40-'OddsRatio_working_3-way'!R40^2/3</f>
        <v>-0.81509082440614811</v>
      </c>
      <c r="V40" s="11">
        <f>'OddsRatio_working_3-way'!S40*'OddsRatio_working_3-way'!R40/3-2*'OddsRatio_working_3-way'!R40^3/27-'OddsRatio_working_3-way'!T40</f>
        <v>0.27724177700889391</v>
      </c>
      <c r="W40" s="11">
        <f>'OddsRatio_working_3-way'!V40^2+4*'OddsRatio_working_3-way'!U40^3/27</f>
        <v>-3.3628309614327223E-3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0.14162082639965243</v>
      </c>
      <c r="Y40" s="11">
        <f>IF('OddsRatio_working_3-way'!W40&gt;=0,IF('OddsRatio_working_3-way'!V40+SQRT('OddsRatio_working_3-way'!W40)&gt;0,0,PI()),ACOS('OddsRatio_working_3-way'!V40/(2*'OddsRatio_working_3-way'!X40)))</f>
        <v>0.20619455691718369</v>
      </c>
      <c r="Z40" s="11">
        <f>'OddsRatio_working_3-way'!X40^(1/3)*COS('OddsRatio_working_3-way'!Y40/3)</f>
        <v>0.52001486425506804</v>
      </c>
      <c r="AA40" s="11">
        <f>'OddsRatio_working_3-way'!X40^(1/3)*COS(('OddsRatio_working_3-way'!Y40+2*PI())/3)</f>
        <v>-0.29100923557304903</v>
      </c>
      <c r="AB40" s="11">
        <f>'OddsRatio_working_3-way'!X40^(1/3)*COS(('OddsRatio_working_3-way'!Y40+4*PI())/3)</f>
        <v>-0.22900562868201876</v>
      </c>
      <c r="AC40" s="11">
        <f>'OddsRatio_working_3-way'!X40^(1/3)*SIN('OddsRatio_working_3-way'!Y40/3)</f>
        <v>3.5797799129264049E-2</v>
      </c>
      <c r="AD40" s="11">
        <f>'OddsRatio_working_3-way'!X40^(1/3)*SIN(('OddsRatio_working_3-way'!Y40+2*PI())/3)</f>
        <v>0.43244718322577341</v>
      </c>
      <c r="AE40" s="11">
        <f>'OddsRatio_working_3-way'!X40^(1/3)*SIN(('OddsRatio_working_3-way'!Y40+4*PI())/3)</f>
        <v>-0.46824498235503748</v>
      </c>
      <c r="AF40" s="11">
        <f>-'OddsRatio_working_3-way'!U40/(3*'OddsRatio_working_3-way'!X40^(1/3))*COS(('OddsRatio_working_3-way'!Y40)/3)</f>
        <v>0.52001486425506804</v>
      </c>
      <c r="AG40" s="11">
        <f>-'OddsRatio_working_3-way'!U40/(3*'OddsRatio_working_3-way'!X40^(1/3))*COS(('OddsRatio_working_3-way'!Y40+2*PI())/3)</f>
        <v>-0.29100923557304903</v>
      </c>
      <c r="AH40" s="11">
        <f>-'OddsRatio_working_3-way'!U40/(3*'OddsRatio_working_3-way'!X40^(1/3))*COS(('OddsRatio_working_3-way'!Y40+4*PI())/3)</f>
        <v>-0.22900562868201876</v>
      </c>
      <c r="AI40" s="11">
        <f>'OddsRatio_working_3-way'!U40/(3*'OddsRatio_working_3-way'!X40^(1/3))*SIN(('OddsRatio_working_3-way'!Y40)/3)</f>
        <v>-3.5797799129264049E-2</v>
      </c>
      <c r="AJ40" s="11">
        <f>'OddsRatio_working_3-way'!U40/(3*'OddsRatio_working_3-way'!X40^(1/3))*SIN(('OddsRatio_working_3-way'!Y40+2*PI())/3)</f>
        <v>-0.43244718322577341</v>
      </c>
      <c r="AK40" s="11">
        <f>'OddsRatio_working_3-way'!U40/(3*'OddsRatio_working_3-way'!X40^(1/3))*SIN(('OddsRatio_working_3-way'!Y40+4*PI())/3)</f>
        <v>0.46824498235503748</v>
      </c>
      <c r="AL40" s="11">
        <f>'OddsRatio_working_3-way'!Z40+'OddsRatio_working_3-way'!AF40</f>
        <v>1.0400297285101361</v>
      </c>
      <c r="AM40" s="11">
        <f>'OddsRatio_working_3-way'!AA40+'OddsRatio_working_3-way'!AG40</f>
        <v>-0.58201847114609806</v>
      </c>
      <c r="AN40" s="11">
        <f>'OddsRatio_working_3-way'!AB40+'OddsRatio_working_3-way'!AH40</f>
        <v>-0.45801125736403753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1.0400297285101361</v>
      </c>
      <c r="AS40" s="11">
        <f>IF(('OddsRatio_working_3-way'!X40=0),IF(Q40&gt;0,-Q40^(1/3),(-Q40)^(1/3)),'OddsRatio_working_3-way'!AM40-'OddsRatio_working_3-way'!R40/3)</f>
        <v>-0.58201847114609806</v>
      </c>
      <c r="AT40" s="11">
        <f>IF(('OddsRatio_working_3-way'!X40=0),IF(Q40&gt;0,-Q40^(1/3),(-Q40)^(1/3)),'OddsRatio_working_3-way'!AN40-'OddsRatio_working_3-way'!R40/3)</f>
        <v>-0.45801125736403753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2.77</v>
      </c>
      <c r="B41" s="4">
        <f>IF('True_Odds_Calculator_3-way'!B42="","",'True_Odds_Calculator_3-way'!B42)</f>
        <v>3.21</v>
      </c>
      <c r="C41" s="4">
        <f>IF('True_Odds_Calculator_3-way'!C42="","",'True_Odds_Calculator_3-way'!C42)</f>
        <v>2.7</v>
      </c>
      <c r="D41" s="9">
        <f t="shared" si="13"/>
        <v>0.34640818402476981</v>
      </c>
      <c r="E41" s="9">
        <f t="shared" si="14"/>
        <v>0.29799199390369507</v>
      </c>
      <c r="F41" s="9">
        <f t="shared" si="15"/>
        <v>0.3555998220715349</v>
      </c>
      <c r="G41" s="9">
        <f t="shared" si="16"/>
        <v>1.0659705226651117</v>
      </c>
      <c r="H41" s="9">
        <f t="shared" si="17"/>
        <v>2.8867678251172477</v>
      </c>
      <c r="I41" s="9">
        <f t="shared" si="18"/>
        <v>3.3557948550898975</v>
      </c>
      <c r="J41" s="9">
        <f t="shared" si="19"/>
        <v>2.8121498885306897</v>
      </c>
      <c r="K41" s="11">
        <f t="shared" si="20"/>
        <v>0.36101083032490977</v>
      </c>
      <c r="L41" s="11">
        <f t="shared" si="21"/>
        <v>0.3115264797507788</v>
      </c>
      <c r="M41" s="11">
        <f t="shared" si="22"/>
        <v>0.37037037037037035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-0.27699115154832277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0.23659184449584489</v>
      </c>
      <c r="Q41" s="11">
        <f>2*'OddsRatio_working_3-way'!K41*'OddsRatio_working_3-way'!L41*'OddsRatio_working_3-way'!M41</f>
        <v>8.3306987498536919E-2</v>
      </c>
      <c r="R41" s="11">
        <f t="shared" si="23"/>
        <v>0</v>
      </c>
      <c r="S41" s="11">
        <f t="shared" si="24"/>
        <v>-0.85414946713404316</v>
      </c>
      <c r="T41" s="11">
        <f t="shared" si="25"/>
        <v>-0.30075685462466306</v>
      </c>
      <c r="U41" s="11">
        <f>'OddsRatio_working_3-way'!S41-'OddsRatio_working_3-way'!R41^2/3</f>
        <v>-0.85414946713404316</v>
      </c>
      <c r="V41" s="11">
        <f>'OddsRatio_working_3-way'!S41*'OddsRatio_working_3-way'!R41/3-2*'OddsRatio_working_3-way'!R41^3/27-'OddsRatio_working_3-way'!T41</f>
        <v>0.30075685462466306</v>
      </c>
      <c r="W41" s="11">
        <f>'OddsRatio_working_3-way'!V41^2+4*'OddsRatio_working_3-way'!U41^3/27</f>
        <v>-1.865751071316521E-3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0.15192139141266217</v>
      </c>
      <c r="Y41" s="11">
        <f>IF('OddsRatio_working_3-way'!W41&gt;=0,IF('OddsRatio_working_3-way'!V41+SQRT('OddsRatio_working_3-way'!W41)&gt;0,0,PI()),ACOS('OddsRatio_working_3-way'!V41/(2*'OddsRatio_working_3-way'!X41)))</f>
        <v>0.14264340598180003</v>
      </c>
      <c r="Z41" s="11">
        <f>'OddsRatio_working_3-way'!X41^(1/3)*COS('OddsRatio_working_3-way'!Y41/3)</f>
        <v>0.53298526133255575</v>
      </c>
      <c r="AA41" s="11">
        <f>'OddsRatio_working_3-way'!X41^(1/3)*COS(('OddsRatio_working_3-way'!Y41+2*PI())/3)</f>
        <v>-0.28845624114386542</v>
      </c>
      <c r="AB41" s="11">
        <f>'OddsRatio_working_3-way'!X41^(1/3)*COS(('OddsRatio_working_3-way'!Y41+4*PI())/3)</f>
        <v>-0.24452902018869002</v>
      </c>
      <c r="AC41" s="11">
        <f>'OddsRatio_working_3-way'!X41^(1/3)*SIN('OddsRatio_working_3-way'!Y41/3)</f>
        <v>2.5361392843222669E-2</v>
      </c>
      <c r="AD41" s="11">
        <f>'OddsRatio_working_3-way'!X41^(1/3)*SIN(('OddsRatio_working_3-way'!Y41+2*PI())/3)</f>
        <v>0.44889807973506984</v>
      </c>
      <c r="AE41" s="11">
        <f>'OddsRatio_working_3-way'!X41^(1/3)*SIN(('OddsRatio_working_3-way'!Y41+4*PI())/3)</f>
        <v>-0.47425947257829254</v>
      </c>
      <c r="AF41" s="11">
        <f>-'OddsRatio_working_3-way'!U41/(3*'OddsRatio_working_3-way'!X41^(1/3))*COS(('OddsRatio_working_3-way'!Y41)/3)</f>
        <v>0.53298526133255586</v>
      </c>
      <c r="AG41" s="11">
        <f>-'OddsRatio_working_3-way'!U41/(3*'OddsRatio_working_3-way'!X41^(1/3))*COS(('OddsRatio_working_3-way'!Y41+2*PI())/3)</f>
        <v>-0.28845624114386548</v>
      </c>
      <c r="AH41" s="11">
        <f>-'OddsRatio_working_3-way'!U41/(3*'OddsRatio_working_3-way'!X41^(1/3))*COS(('OddsRatio_working_3-way'!Y41+4*PI())/3)</f>
        <v>-0.24452902018869008</v>
      </c>
      <c r="AI41" s="11">
        <f>'OddsRatio_working_3-way'!U41/(3*'OddsRatio_working_3-way'!X41^(1/3))*SIN(('OddsRatio_working_3-way'!Y41)/3)</f>
        <v>-2.5361392843222672E-2</v>
      </c>
      <c r="AJ41" s="11">
        <f>'OddsRatio_working_3-way'!U41/(3*'OddsRatio_working_3-way'!X41^(1/3))*SIN(('OddsRatio_working_3-way'!Y41+2*PI())/3)</f>
        <v>-0.44889807973506995</v>
      </c>
      <c r="AK41" s="11">
        <f>'OddsRatio_working_3-way'!U41/(3*'OddsRatio_working_3-way'!X41^(1/3))*SIN(('OddsRatio_working_3-way'!Y41+4*PI())/3)</f>
        <v>0.4742594725782926</v>
      </c>
      <c r="AL41" s="11">
        <f>'OddsRatio_working_3-way'!Z41+'OddsRatio_working_3-way'!AF41</f>
        <v>1.0659705226651117</v>
      </c>
      <c r="AM41" s="11">
        <f>'OddsRatio_working_3-way'!AA41+'OddsRatio_working_3-way'!AG41</f>
        <v>-0.57691248228773095</v>
      </c>
      <c r="AN41" s="11">
        <f>'OddsRatio_working_3-way'!AB41+'OddsRatio_working_3-way'!AH41</f>
        <v>-0.4890580403773801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1.0659705226651117</v>
      </c>
      <c r="AS41" s="11">
        <f>IF(('OddsRatio_working_3-way'!X41=0),IF(Q41&gt;0,-Q41^(1/3),(-Q41)^(1/3)),'OddsRatio_working_3-way'!AM41-'OddsRatio_working_3-way'!R41/3)</f>
        <v>-0.57691248228773095</v>
      </c>
      <c r="AT41" s="11">
        <f>IF(('OddsRatio_working_3-way'!X41=0),IF(Q41&gt;0,-Q41^(1/3),(-Q41)^(1/3)),'OddsRatio_working_3-way'!AN41-'OddsRatio_working_3-way'!R41/3)</f>
        <v>-0.4890580403773801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2.62</v>
      </c>
      <c r="B42" s="4">
        <f>IF('True_Odds_Calculator_3-way'!B43="","",'True_Odds_Calculator_3-way'!B43)</f>
        <v>3</v>
      </c>
      <c r="C42" s="4">
        <f>IF('True_Odds_Calculator_3-way'!C43="","",'True_Odds_Calculator_3-way'!C43)</f>
        <v>3.26</v>
      </c>
      <c r="D42" s="9">
        <f t="shared" si="13"/>
        <v>0.37401437966798168</v>
      </c>
      <c r="E42" s="9">
        <f t="shared" si="14"/>
        <v>0.32612713259741599</v>
      </c>
      <c r="F42" s="9">
        <f t="shared" si="15"/>
        <v>0.2998584877346025</v>
      </c>
      <c r="G42" s="9">
        <f t="shared" si="16"/>
        <v>1.0331444397704237</v>
      </c>
      <c r="H42" s="9">
        <f t="shared" si="17"/>
        <v>2.6736939924280865</v>
      </c>
      <c r="I42" s="9">
        <f t="shared" si="18"/>
        <v>3.0662888795408474</v>
      </c>
      <c r="J42" s="9">
        <f t="shared" si="19"/>
        <v>3.3349064338811574</v>
      </c>
      <c r="K42" s="11">
        <f t="shared" si="20"/>
        <v>0.38167938931297707</v>
      </c>
      <c r="L42" s="11">
        <f t="shared" si="21"/>
        <v>0.33333333333333331</v>
      </c>
      <c r="M42" s="11">
        <f t="shared" si="22"/>
        <v>0.30674846625766872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-0.28576780780218236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0.22947595185688194</v>
      </c>
      <c r="Q42" s="11">
        <f>2*'OddsRatio_working_3-way'!K42*'OddsRatio_working_3-way'!L42*'OddsRatio_working_3-way'!M42</f>
        <v>7.8053044849279551E-2</v>
      </c>
      <c r="R42" s="11">
        <f t="shared" si="23"/>
        <v>0</v>
      </c>
      <c r="S42" s="11">
        <f t="shared" si="24"/>
        <v>-0.8030154047853163</v>
      </c>
      <c r="T42" s="11">
        <f t="shared" si="25"/>
        <v>-0.27313449142357693</v>
      </c>
      <c r="U42" s="11">
        <f>'OddsRatio_working_3-way'!S42-'OddsRatio_working_3-way'!R42^2/3</f>
        <v>-0.8030154047853163</v>
      </c>
      <c r="V42" s="11">
        <f>'OddsRatio_working_3-way'!S42*'OddsRatio_working_3-way'!R42/3-2*'OddsRatio_working_3-way'!R42^3/27-'OddsRatio_working_3-way'!T42</f>
        <v>0.27313449142357693</v>
      </c>
      <c r="W42" s="11">
        <f>'OddsRatio_working_3-way'!V42^2+4*'OddsRatio_working_3-way'!U42^3/27</f>
        <v>-2.1103535954243163E-3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0.13848538190061824</v>
      </c>
      <c r="Y42" s="11">
        <f>IF('OddsRatio_working_3-way'!W42&gt;=0,IF('OddsRatio_working_3-way'!V42+SQRT('OddsRatio_working_3-way'!W42)&gt;0,0,PI()),ACOS('OddsRatio_working_3-way'!V42/(2*'OddsRatio_working_3-way'!X42)))</f>
        <v>0.1666308104339902</v>
      </c>
      <c r="Z42" s="11">
        <f>'OddsRatio_working_3-way'!X42^(1/3)*COS('OddsRatio_working_3-way'!Y42/3)</f>
        <v>0.51657221988521196</v>
      </c>
      <c r="AA42" s="11">
        <f>'OddsRatio_working_3-way'!X42^(1/3)*COS(('OddsRatio_working_3-way'!Y42+2*PI())/3)</f>
        <v>-0.28315994013574769</v>
      </c>
      <c r="AB42" s="11">
        <f>'OddsRatio_working_3-way'!X42^(1/3)*COS(('OddsRatio_working_3-way'!Y42+4*PI())/3)</f>
        <v>-0.23341227974946449</v>
      </c>
      <c r="AC42" s="11">
        <f>'OddsRatio_working_3-way'!X42^(1/3)*SIN('OddsRatio_working_3-way'!Y42/3)</f>
        <v>2.8721825115574931E-2</v>
      </c>
      <c r="AD42" s="11">
        <f>'OddsRatio_working_3-way'!X42^(1/3)*SIN(('OddsRatio_working_3-way'!Y42+2*PI())/3)</f>
        <v>0.43300375275212721</v>
      </c>
      <c r="AE42" s="11">
        <f>'OddsRatio_working_3-way'!X42^(1/3)*SIN(('OddsRatio_working_3-way'!Y42+4*PI())/3)</f>
        <v>-0.46172557786770191</v>
      </c>
      <c r="AF42" s="11">
        <f>-'OddsRatio_working_3-way'!U42/(3*'OddsRatio_working_3-way'!X42^(1/3))*COS(('OddsRatio_working_3-way'!Y42)/3)</f>
        <v>0.51657221988521185</v>
      </c>
      <c r="AG42" s="11">
        <f>-'OddsRatio_working_3-way'!U42/(3*'OddsRatio_working_3-way'!X42^(1/3))*COS(('OddsRatio_working_3-way'!Y42+2*PI())/3)</f>
        <v>-0.28315994013574758</v>
      </c>
      <c r="AH42" s="11">
        <f>-'OddsRatio_working_3-way'!U42/(3*'OddsRatio_working_3-way'!X42^(1/3))*COS(('OddsRatio_working_3-way'!Y42+4*PI())/3)</f>
        <v>-0.23341227974946444</v>
      </c>
      <c r="AI42" s="11">
        <f>'OddsRatio_working_3-way'!U42/(3*'OddsRatio_working_3-way'!X42^(1/3))*SIN(('OddsRatio_working_3-way'!Y42)/3)</f>
        <v>-2.8721825115574928E-2</v>
      </c>
      <c r="AJ42" s="11">
        <f>'OddsRatio_working_3-way'!U42/(3*'OddsRatio_working_3-way'!X42^(1/3))*SIN(('OddsRatio_working_3-way'!Y42+2*PI())/3)</f>
        <v>-0.4330037527521271</v>
      </c>
      <c r="AK42" s="11">
        <f>'OddsRatio_working_3-way'!U42/(3*'OddsRatio_working_3-way'!X42^(1/3))*SIN(('OddsRatio_working_3-way'!Y42+4*PI())/3)</f>
        <v>0.4617255778677018</v>
      </c>
      <c r="AL42" s="11">
        <f>'OddsRatio_working_3-way'!Z42+'OddsRatio_working_3-way'!AF42</f>
        <v>1.0331444397704237</v>
      </c>
      <c r="AM42" s="11">
        <f>'OddsRatio_working_3-way'!AA42+'OddsRatio_working_3-way'!AG42</f>
        <v>-0.56631988027149527</v>
      </c>
      <c r="AN42" s="11">
        <f>'OddsRatio_working_3-way'!AB42+'OddsRatio_working_3-way'!AH42</f>
        <v>-0.46682455949892893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1.0331444397704237</v>
      </c>
      <c r="AS42" s="11">
        <f>IF(('OddsRatio_working_3-way'!X42=0),IF(Q42&gt;0,-Q42^(1/3),(-Q42)^(1/3)),'OddsRatio_working_3-way'!AM42-'OddsRatio_working_3-way'!R42/3)</f>
        <v>-0.56631988027149527</v>
      </c>
      <c r="AT42" s="11">
        <f>IF(('OddsRatio_working_3-way'!X42=0),IF(Q42&gt;0,-Q42^(1/3),(-Q42)^(1/3)),'OddsRatio_working_3-way'!AN42-'OddsRatio_working_3-way'!R42/3)</f>
        <v>-0.46682455949892893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3.23</v>
      </c>
      <c r="C43" s="4">
        <f>IF('True_Odds_Calculator_3-way'!C44="","",'True_Odds_Calculator_3-way'!C44)</f>
        <v>3.68</v>
      </c>
      <c r="D43" s="9">
        <f t="shared" si="13"/>
        <v>0.43597023315971362</v>
      </c>
      <c r="E43" s="9">
        <f t="shared" si="14"/>
        <v>0.30060401174778906</v>
      </c>
      <c r="F43" s="9">
        <f t="shared" si="15"/>
        <v>0.2634257550924971</v>
      </c>
      <c r="G43" s="9">
        <f t="shared" si="16"/>
        <v>1.0433343393587711</v>
      </c>
      <c r="H43" s="9">
        <f t="shared" si="17"/>
        <v>2.2937345808048764</v>
      </c>
      <c r="I43" s="9">
        <f t="shared" si="18"/>
        <v>3.3266355767700597</v>
      </c>
      <c r="J43" s="9">
        <f t="shared" si="19"/>
        <v>3.7961360294815076</v>
      </c>
      <c r="K43" s="11">
        <f t="shared" si="20"/>
        <v>0.4464285714285714</v>
      </c>
      <c r="L43" s="11">
        <f t="shared" si="21"/>
        <v>0.30959752321981426</v>
      </c>
      <c r="M43" s="11">
        <f t="shared" si="22"/>
        <v>0.27173913043478259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-0.2783318991212046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0.23098126550391326</v>
      </c>
      <c r="Q43" s="11">
        <f>2*'OddsRatio_working_3-way'!K43*'OddsRatio_working_3-way'!L43*'OddsRatio_working_3-way'!M43</f>
        <v>7.5115858700459587E-2</v>
      </c>
      <c r="R43" s="11">
        <f t="shared" si="23"/>
        <v>0</v>
      </c>
      <c r="S43" s="11">
        <f t="shared" si="24"/>
        <v>-0.82987708643244062</v>
      </c>
      <c r="T43" s="11">
        <f t="shared" si="25"/>
        <v>-0.26987872729510259</v>
      </c>
      <c r="U43" s="11">
        <f>'OddsRatio_working_3-way'!S43-'OddsRatio_working_3-way'!R43^2/3</f>
        <v>-0.82987708643244062</v>
      </c>
      <c r="V43" s="11">
        <f>'OddsRatio_working_3-way'!S43*'OddsRatio_working_3-way'!R43/3-2*'OddsRatio_working_3-way'!R43^3/27-'OddsRatio_working_3-way'!T43</f>
        <v>0.26987872729510259</v>
      </c>
      <c r="W43" s="11">
        <f>'OddsRatio_working_3-way'!V43^2+4*'OddsRatio_working_3-way'!U43^3/27</f>
        <v>-1.1837029908590951E-2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0.1454918875358823</v>
      </c>
      <c r="Y43" s="11">
        <f>IF('OddsRatio_working_3-way'!W43&gt;=0,IF('OddsRatio_working_3-way'!V43+SQRT('OddsRatio_working_3-way'!W43)&gt;0,0,PI()),ACOS('OddsRatio_working_3-way'!V43/(2*'OddsRatio_working_3-way'!X43)))</f>
        <v>0.38320780617905803</v>
      </c>
      <c r="Z43" s="11">
        <f>'OddsRatio_working_3-way'!X43^(1/3)*COS('OddsRatio_working_3-way'!Y43/3)</f>
        <v>0.52166716967938553</v>
      </c>
      <c r="AA43" s="11">
        <f>'OddsRatio_working_3-way'!X43^(1/3)*COS(('OddsRatio_working_3-way'!Y43+2*PI())/3)</f>
        <v>-0.31885767179618513</v>
      </c>
      <c r="AB43" s="11">
        <f>'OddsRatio_working_3-way'!X43^(1/3)*COS(('OddsRatio_working_3-way'!Y43+4*PI())/3)</f>
        <v>-0.20280949788320046</v>
      </c>
      <c r="AC43" s="11">
        <f>'OddsRatio_working_3-way'!X43^(1/3)*SIN('OddsRatio_working_3-way'!Y43/3)</f>
        <v>6.7000444447626345E-2</v>
      </c>
      <c r="AD43" s="11">
        <f>'OddsRatio_working_3-way'!X43^(1/3)*SIN(('OddsRatio_working_3-way'!Y43+2*PI())/3)</f>
        <v>0.418276799038862</v>
      </c>
      <c r="AE43" s="11">
        <f>'OddsRatio_working_3-way'!X43^(1/3)*SIN(('OddsRatio_working_3-way'!Y43+4*PI())/3)</f>
        <v>-0.48527724348648821</v>
      </c>
      <c r="AF43" s="11">
        <f>-'OddsRatio_working_3-way'!U43/(3*'OddsRatio_working_3-way'!X43^(1/3))*COS(('OddsRatio_working_3-way'!Y43)/3)</f>
        <v>0.52166716967938553</v>
      </c>
      <c r="AG43" s="11">
        <f>-'OddsRatio_working_3-way'!U43/(3*'OddsRatio_working_3-way'!X43^(1/3))*COS(('OddsRatio_working_3-way'!Y43+2*PI())/3)</f>
        <v>-0.31885767179618513</v>
      </c>
      <c r="AH43" s="11">
        <f>-'OddsRatio_working_3-way'!U43/(3*'OddsRatio_working_3-way'!X43^(1/3))*COS(('OddsRatio_working_3-way'!Y43+4*PI())/3)</f>
        <v>-0.20280949788320046</v>
      </c>
      <c r="AI43" s="11">
        <f>'OddsRatio_working_3-way'!U43/(3*'OddsRatio_working_3-way'!X43^(1/3))*SIN(('OddsRatio_working_3-way'!Y43)/3)</f>
        <v>-6.7000444447626345E-2</v>
      </c>
      <c r="AJ43" s="11">
        <f>'OddsRatio_working_3-way'!U43/(3*'OddsRatio_working_3-way'!X43^(1/3))*SIN(('OddsRatio_working_3-way'!Y43+2*PI())/3)</f>
        <v>-0.418276799038862</v>
      </c>
      <c r="AK43" s="11">
        <f>'OddsRatio_working_3-way'!U43/(3*'OddsRatio_working_3-way'!X43^(1/3))*SIN(('OddsRatio_working_3-way'!Y43+4*PI())/3)</f>
        <v>0.48527724348648821</v>
      </c>
      <c r="AL43" s="11">
        <f>'OddsRatio_working_3-way'!Z43+'OddsRatio_working_3-way'!AF43</f>
        <v>1.0433343393587711</v>
      </c>
      <c r="AM43" s="11">
        <f>'OddsRatio_working_3-way'!AA43+'OddsRatio_working_3-way'!AG43</f>
        <v>-0.63771534359237025</v>
      </c>
      <c r="AN43" s="11">
        <f>'OddsRatio_working_3-way'!AB43+'OddsRatio_working_3-way'!AH43</f>
        <v>-0.40561899576640092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1.0433343393587711</v>
      </c>
      <c r="AS43" s="11">
        <f>IF(('OddsRatio_working_3-way'!X43=0),IF(Q43&gt;0,-Q43^(1/3),(-Q43)^(1/3)),'OddsRatio_working_3-way'!AM43-'OddsRatio_working_3-way'!R43/3)</f>
        <v>-0.63771534359237025</v>
      </c>
      <c r="AT43" s="11">
        <f>IF(('OddsRatio_working_3-way'!X43=0),IF(Q43&gt;0,-Q43^(1/3),(-Q43)^(1/3)),'OddsRatio_working_3-way'!AN43-'OddsRatio_working_3-way'!R43/3)</f>
        <v>-0.40561899576640092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2.4</v>
      </c>
      <c r="B44" s="4">
        <f>IF('True_Odds_Calculator_3-way'!B45="","",'True_Odds_Calculator_3-way'!B45)</f>
        <v>3.65</v>
      </c>
      <c r="C44" s="4">
        <f>IF('True_Odds_Calculator_3-way'!C45="","",'True_Odds_Calculator_3-way'!C45)</f>
        <v>2.96</v>
      </c>
      <c r="D44" s="9">
        <f t="shared" si="13"/>
        <v>0.40623807644885546</v>
      </c>
      <c r="E44" s="9">
        <f t="shared" si="14"/>
        <v>0.26548999564649256</v>
      </c>
      <c r="F44" s="9">
        <f t="shared" si="15"/>
        <v>0.32827192790465193</v>
      </c>
      <c r="G44" s="9">
        <f t="shared" si="16"/>
        <v>1.0440076503581619</v>
      </c>
      <c r="H44" s="9">
        <f t="shared" si="17"/>
        <v>2.4616107105014269</v>
      </c>
      <c r="I44" s="9">
        <f t="shared" si="18"/>
        <v>3.7666202734491296</v>
      </c>
      <c r="J44" s="9">
        <f t="shared" si="19"/>
        <v>3.0462549947019975</v>
      </c>
      <c r="K44" s="11">
        <f t="shared" si="20"/>
        <v>0.41666666666666669</v>
      </c>
      <c r="L44" s="11">
        <f t="shared" si="21"/>
        <v>0.27397260273972601</v>
      </c>
      <c r="M44" s="11">
        <f t="shared" si="22"/>
        <v>0.33783783783783783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-0.28043625817598417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0.23178143897321984</v>
      </c>
      <c r="Q44" s="11">
        <f>2*'OddsRatio_working_3-way'!K44*'OddsRatio_working_3-way'!L44*'OddsRatio_working_3-way'!M44</f>
        <v>7.7131926446994931E-2</v>
      </c>
      <c r="R44" s="11">
        <f t="shared" si="23"/>
        <v>0</v>
      </c>
      <c r="S44" s="11">
        <f t="shared" si="24"/>
        <v>-0.82650310798173743</v>
      </c>
      <c r="T44" s="11">
        <f t="shared" si="25"/>
        <v>-0.27504263160789921</v>
      </c>
      <c r="U44" s="11">
        <f>'OddsRatio_working_3-way'!S44-'OddsRatio_working_3-way'!R44^2/3</f>
        <v>-0.82650310798173743</v>
      </c>
      <c r="V44" s="11">
        <f>'OddsRatio_working_3-way'!S44*'OddsRatio_working_3-way'!R44/3-2*'OddsRatio_working_3-way'!R44^3/27-'OddsRatio_working_3-way'!T44</f>
        <v>0.27504263160789921</v>
      </c>
      <c r="W44" s="11">
        <f>'OddsRatio_working_3-way'!V44^2+4*'OddsRatio_working_3-way'!U44^3/27</f>
        <v>-7.994569888113201E-3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0.14460551432251101</v>
      </c>
      <c r="Y44" s="11">
        <f>IF('OddsRatio_working_3-way'!W44&gt;=0,IF('OddsRatio_working_3-way'!V44+SQRT('OddsRatio_working_3-way'!W44)&gt;0,0,PI()),ACOS('OddsRatio_working_3-way'!V44/(2*'OddsRatio_working_3-way'!X44)))</f>
        <v>0.31430918714408995</v>
      </c>
      <c r="Z44" s="11">
        <f>'OddsRatio_working_3-way'!X44^(1/3)*COS('OddsRatio_working_3-way'!Y44/3)</f>
        <v>0.52200382517908106</v>
      </c>
      <c r="AA44" s="11">
        <f>'OddsRatio_working_3-way'!X44^(1/3)*COS(('OddsRatio_working_3-way'!Y44+2*PI())/3)</f>
        <v>-0.30853907562268673</v>
      </c>
      <c r="AB44" s="11">
        <f>'OddsRatio_working_3-way'!X44^(1/3)*COS(('OddsRatio_working_3-way'!Y44+4*PI())/3)</f>
        <v>-0.2134647495563945</v>
      </c>
      <c r="AC44" s="11">
        <f>'OddsRatio_working_3-way'!X44^(1/3)*SIN('OddsRatio_working_3-way'!Y44/3)</f>
        <v>5.4891187747396215E-2</v>
      </c>
      <c r="AD44" s="11">
        <f>'OddsRatio_working_3-way'!X44^(1/3)*SIN(('OddsRatio_working_3-way'!Y44+2*PI())/3)</f>
        <v>0.42462297960403722</v>
      </c>
      <c r="AE44" s="11">
        <f>'OddsRatio_working_3-way'!X44^(1/3)*SIN(('OddsRatio_working_3-way'!Y44+4*PI())/3)</f>
        <v>-0.47951416735143326</v>
      </c>
      <c r="AF44" s="11">
        <f>-'OddsRatio_working_3-way'!U44/(3*'OddsRatio_working_3-way'!X44^(1/3))*COS(('OddsRatio_working_3-way'!Y44)/3)</f>
        <v>0.52200382517908084</v>
      </c>
      <c r="AG44" s="11">
        <f>-'OddsRatio_working_3-way'!U44/(3*'OddsRatio_working_3-way'!X44^(1/3))*COS(('OddsRatio_working_3-way'!Y44+2*PI())/3)</f>
        <v>-0.30853907562268656</v>
      </c>
      <c r="AH44" s="11">
        <f>-'OddsRatio_working_3-way'!U44/(3*'OddsRatio_working_3-way'!X44^(1/3))*COS(('OddsRatio_working_3-way'!Y44+4*PI())/3)</f>
        <v>-0.21346474955639441</v>
      </c>
      <c r="AI44" s="11">
        <f>'OddsRatio_working_3-way'!U44/(3*'OddsRatio_working_3-way'!X44^(1/3))*SIN(('OddsRatio_working_3-way'!Y44)/3)</f>
        <v>-5.4891187747396195E-2</v>
      </c>
      <c r="AJ44" s="11">
        <f>'OddsRatio_working_3-way'!U44/(3*'OddsRatio_working_3-way'!X44^(1/3))*SIN(('OddsRatio_working_3-way'!Y44+2*PI())/3)</f>
        <v>-0.424622979604037</v>
      </c>
      <c r="AK44" s="11">
        <f>'OddsRatio_working_3-way'!U44/(3*'OddsRatio_working_3-way'!X44^(1/3))*SIN(('OddsRatio_working_3-way'!Y44+4*PI())/3)</f>
        <v>0.47951416735143304</v>
      </c>
      <c r="AL44" s="11">
        <f>'OddsRatio_working_3-way'!Z44+'OddsRatio_working_3-way'!AF44</f>
        <v>1.0440076503581619</v>
      </c>
      <c r="AM44" s="11">
        <f>'OddsRatio_working_3-way'!AA44+'OddsRatio_working_3-way'!AG44</f>
        <v>-0.61707815124537335</v>
      </c>
      <c r="AN44" s="11">
        <f>'OddsRatio_working_3-way'!AB44+'OddsRatio_working_3-way'!AH44</f>
        <v>-0.42692949911278888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1.0440076503581619</v>
      </c>
      <c r="AS44" s="11">
        <f>IF(('OddsRatio_working_3-way'!X44=0),IF(Q44&gt;0,-Q44^(1/3),(-Q44)^(1/3)),'OddsRatio_working_3-way'!AM44-'OddsRatio_working_3-way'!R44/3)</f>
        <v>-0.61707815124537335</v>
      </c>
      <c r="AT44" s="11">
        <f>IF(('OddsRatio_working_3-way'!X44=0),IF(Q44&gt;0,-Q44^(1/3),(-Q44)^(1/3)),'OddsRatio_working_3-way'!AN44-'OddsRatio_working_3-way'!R44/3)</f>
        <v>-0.42692949911278888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2.2000000000000002</v>
      </c>
      <c r="B45" s="4">
        <f>IF('True_Odds_Calculator_3-way'!B46="","",'True_Odds_Calculator_3-way'!B46)</f>
        <v>3.56</v>
      </c>
      <c r="C45" s="4">
        <f>IF('True_Odds_Calculator_3-way'!C46="","",'True_Odds_Calculator_3-way'!C46)</f>
        <v>3.24</v>
      </c>
      <c r="D45" s="9">
        <f t="shared" si="13"/>
        <v>0.43795716391355954</v>
      </c>
      <c r="E45" s="9">
        <f t="shared" si="14"/>
        <v>0.26753940836126933</v>
      </c>
      <c r="F45" s="9">
        <f t="shared" si="15"/>
        <v>0.29450342772517096</v>
      </c>
      <c r="G45" s="9">
        <f t="shared" si="16"/>
        <v>1.0694402755893186</v>
      </c>
      <c r="H45" s="9">
        <f t="shared" si="17"/>
        <v>2.283328330707183</v>
      </c>
      <c r="I45" s="9">
        <f t="shared" si="18"/>
        <v>3.7377671055086563</v>
      </c>
      <c r="J45" s="9">
        <f t="shared" si="19"/>
        <v>3.3955462173200739</v>
      </c>
      <c r="K45" s="11">
        <f t="shared" si="20"/>
        <v>0.45454545454545453</v>
      </c>
      <c r="L45" s="11">
        <f t="shared" si="21"/>
        <v>0.2808988764044944</v>
      </c>
      <c r="M45" s="11">
        <f t="shared" si="22"/>
        <v>0.30864197530864196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-0.27117618128854071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0.23644686566034884</v>
      </c>
      <c r="Q45" s="11">
        <f>2*'OddsRatio_working_3-way'!K45*'OddsRatio_working_3-way'!L45*'OddsRatio_working_3-way'!M45</f>
        <v>7.8815621886782941E-2</v>
      </c>
      <c r="R45" s="11">
        <f t="shared" si="23"/>
        <v>0</v>
      </c>
      <c r="S45" s="11">
        <f t="shared" si="24"/>
        <v>-0.87193080357142916</v>
      </c>
      <c r="T45" s="11">
        <f t="shared" si="25"/>
        <v>-0.29064360119047633</v>
      </c>
      <c r="U45" s="11">
        <f>'OddsRatio_working_3-way'!S45-'OddsRatio_working_3-way'!R45^2/3</f>
        <v>-0.87193080357142916</v>
      </c>
      <c r="V45" s="11">
        <f>'OddsRatio_working_3-way'!S45*'OddsRatio_working_3-way'!R45/3-2*'OddsRatio_working_3-way'!R45^3/27-'OddsRatio_working_3-way'!T45</f>
        <v>0.29064360119047633</v>
      </c>
      <c r="W45" s="11">
        <f>'OddsRatio_working_3-way'!V45^2+4*'OddsRatio_working_3-way'!U45^3/27</f>
        <v>-1.3733261969109969E-2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0.15668995251936116</v>
      </c>
      <c r="Y45" s="11">
        <f>IF('OddsRatio_working_3-way'!W45&gt;=0,IF('OddsRatio_working_3-way'!V45+SQRT('OddsRatio_working_3-way'!W45)&gt;0,0,PI()),ACOS('OddsRatio_working_3-way'!V45/(2*'OddsRatio_working_3-way'!X45)))</f>
        <v>0.38326639257962603</v>
      </c>
      <c r="Z45" s="11">
        <f>'OddsRatio_working_3-way'!X45^(1/3)*COS('OddsRatio_working_3-way'!Y45/3)</f>
        <v>0.53472013779465943</v>
      </c>
      <c r="AA45" s="11">
        <f>'OddsRatio_working_3-way'!X45^(1/3)*COS(('OddsRatio_working_3-way'!Y45+2*PI())/3)</f>
        <v>-0.32684520628897235</v>
      </c>
      <c r="AB45" s="11">
        <f>'OddsRatio_working_3-way'!X45^(1/3)*COS(('OddsRatio_working_3-way'!Y45+4*PI())/3)</f>
        <v>-0.20787493150568725</v>
      </c>
      <c r="AC45" s="11">
        <f>'OddsRatio_working_3-way'!X45^(1/3)*SIN('OddsRatio_working_3-way'!Y45/3)</f>
        <v>6.8687520171693509E-2</v>
      </c>
      <c r="AD45" s="11">
        <f>'OddsRatio_working_3-way'!X45^(1/3)*SIN(('OddsRatio_working_3-way'!Y45+2*PI())/3)</f>
        <v>0.42873746315944394</v>
      </c>
      <c r="AE45" s="11">
        <f>'OddsRatio_working_3-way'!X45^(1/3)*SIN(('OddsRatio_working_3-way'!Y45+4*PI())/3)</f>
        <v>-0.49742498333113738</v>
      </c>
      <c r="AF45" s="11">
        <f>-'OddsRatio_working_3-way'!U45/(3*'OddsRatio_working_3-way'!X45^(1/3))*COS(('OddsRatio_working_3-way'!Y45)/3)</f>
        <v>0.53472013779465932</v>
      </c>
      <c r="AG45" s="11">
        <f>-'OddsRatio_working_3-way'!U45/(3*'OddsRatio_working_3-way'!X45^(1/3))*COS(('OddsRatio_working_3-way'!Y45+2*PI())/3)</f>
        <v>-0.32684520628897229</v>
      </c>
      <c r="AH45" s="11">
        <f>-'OddsRatio_working_3-way'!U45/(3*'OddsRatio_working_3-way'!X45^(1/3))*COS(('OddsRatio_working_3-way'!Y45+4*PI())/3)</f>
        <v>-0.20787493150568723</v>
      </c>
      <c r="AI45" s="11">
        <f>'OddsRatio_working_3-way'!U45/(3*'OddsRatio_working_3-way'!X45^(1/3))*SIN(('OddsRatio_working_3-way'!Y45)/3)</f>
        <v>-6.8687520171693495E-2</v>
      </c>
      <c r="AJ45" s="11">
        <f>'OddsRatio_working_3-way'!U45/(3*'OddsRatio_working_3-way'!X45^(1/3))*SIN(('OddsRatio_working_3-way'!Y45+2*PI())/3)</f>
        <v>-0.42873746315944389</v>
      </c>
      <c r="AK45" s="11">
        <f>'OddsRatio_working_3-way'!U45/(3*'OddsRatio_working_3-way'!X45^(1/3))*SIN(('OddsRatio_working_3-way'!Y45+4*PI())/3)</f>
        <v>0.49742498333113727</v>
      </c>
      <c r="AL45" s="11">
        <f>'OddsRatio_working_3-way'!Z45+'OddsRatio_working_3-way'!AF45</f>
        <v>1.0694402755893186</v>
      </c>
      <c r="AM45" s="11">
        <f>'OddsRatio_working_3-way'!AA45+'OddsRatio_working_3-way'!AG45</f>
        <v>-0.65369041257794458</v>
      </c>
      <c r="AN45" s="11">
        <f>'OddsRatio_working_3-way'!AB45+'OddsRatio_working_3-way'!AH45</f>
        <v>-0.41574986301137451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1.0694402755893186</v>
      </c>
      <c r="AS45" s="11">
        <f>IF(('OddsRatio_working_3-way'!X45=0),IF(Q45&gt;0,-Q45^(1/3),(-Q45)^(1/3)),'OddsRatio_working_3-way'!AM45-'OddsRatio_working_3-way'!R45/3)</f>
        <v>-0.65369041257794458</v>
      </c>
      <c r="AT45" s="11">
        <f>IF(('OddsRatio_working_3-way'!X45=0),IF(Q45&gt;0,-Q45^(1/3),(-Q45)^(1/3)),'OddsRatio_working_3-way'!AN45-'OddsRatio_working_3-way'!R45/3)</f>
        <v>-0.41574986301137451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2.0699999999999998</v>
      </c>
      <c r="B46" s="4">
        <f>IF('True_Odds_Calculator_3-way'!B47="","",'True_Odds_Calculator_3-way'!B47)</f>
        <v>3.74</v>
      </c>
      <c r="C46" s="4">
        <f>IF('True_Odds_Calculator_3-way'!C47="","",'True_Odds_Calculator_3-way'!C47)</f>
        <v>3.41</v>
      </c>
      <c r="D46" s="9">
        <f t="shared" si="13"/>
        <v>0.46622620121124037</v>
      </c>
      <c r="E46" s="9">
        <f t="shared" si="14"/>
        <v>0.2543394843295686</v>
      </c>
      <c r="F46" s="9">
        <f t="shared" si="15"/>
        <v>0.27943431445919115</v>
      </c>
      <c r="G46" s="9">
        <f t="shared" si="16"/>
        <v>1.0699828029046463</v>
      </c>
      <c r="H46" s="9">
        <f t="shared" si="17"/>
        <v>2.144881599107971</v>
      </c>
      <c r="I46" s="9">
        <f t="shared" si="18"/>
        <v>3.9317528799587316</v>
      </c>
      <c r="J46" s="9">
        <f t="shared" si="19"/>
        <v>3.5786585550001981</v>
      </c>
      <c r="K46" s="11">
        <f t="shared" si="20"/>
        <v>0.48309178743961356</v>
      </c>
      <c r="L46" s="11">
        <f t="shared" si="21"/>
        <v>0.26737967914438499</v>
      </c>
      <c r="M46" s="11">
        <f t="shared" si="22"/>
        <v>0.29325513196480935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-0.26764248677382174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0.23561018378427684</v>
      </c>
      <c r="Q46" s="11">
        <f>2*'OddsRatio_working_3-way'!K46*'OddsRatio_working_3-way'!L46*'OddsRatio_working_3-way'!M46</f>
        <v>7.5758901538352658E-2</v>
      </c>
      <c r="R46" s="11">
        <f t="shared" si="23"/>
        <v>0</v>
      </c>
      <c r="S46" s="11">
        <f t="shared" si="24"/>
        <v>-0.88031682347722828</v>
      </c>
      <c r="T46" s="11">
        <f t="shared" si="25"/>
        <v>-0.2830600718576296</v>
      </c>
      <c r="U46" s="11">
        <f>'OddsRatio_working_3-way'!S46-'OddsRatio_working_3-way'!R46^2/3</f>
        <v>-0.88031682347722828</v>
      </c>
      <c r="V46" s="11">
        <f>'OddsRatio_working_3-way'!S46*'OddsRatio_working_3-way'!R46/3-2*'OddsRatio_working_3-way'!R46^3/27-'OddsRatio_working_3-way'!T46</f>
        <v>0.2830600718576296</v>
      </c>
      <c r="W46" s="11">
        <f>'OddsRatio_working_3-way'!V46^2+4*'OddsRatio_working_3-way'!U46^3/27</f>
        <v>-2.0944893398425271E-2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0.15895588828230908</v>
      </c>
      <c r="Y46" s="11">
        <f>IF('OddsRatio_working_3-way'!W46&gt;=0,IF('OddsRatio_working_3-way'!V46+SQRT('OddsRatio_working_3-way'!W46)&gt;0,0,PI()),ACOS('OddsRatio_working_3-way'!V46/(2*'OddsRatio_working_3-way'!X46)))</f>
        <v>0.47263238324842205</v>
      </c>
      <c r="Z46" s="11">
        <f>'OddsRatio_working_3-way'!X46^(1/3)*COS('OddsRatio_working_3-way'!Y46/3)</f>
        <v>0.53499140145232316</v>
      </c>
      <c r="AA46" s="11">
        <f>'OddsRatio_working_3-way'!X46^(1/3)*COS(('OddsRatio_working_3-way'!Y46+2*PI())/3)</f>
        <v>-0.34109839190227614</v>
      </c>
      <c r="AB46" s="11">
        <f>'OddsRatio_working_3-way'!X46^(1/3)*COS(('OddsRatio_working_3-way'!Y46+4*PI())/3)</f>
        <v>-0.1938930095500469</v>
      </c>
      <c r="AC46" s="11">
        <f>'OddsRatio_working_3-way'!X46^(1/3)*SIN('OddsRatio_working_3-way'!Y46/3)</f>
        <v>8.4989067127221304E-2</v>
      </c>
      <c r="AD46" s="11">
        <f>'OddsRatio_working_3-way'!X46^(1/3)*SIN(('OddsRatio_working_3-way'!Y46+2*PI())/3)</f>
        <v>0.42082161090034026</v>
      </c>
      <c r="AE46" s="11">
        <f>'OddsRatio_working_3-way'!X46^(1/3)*SIN(('OddsRatio_working_3-way'!Y46+4*PI())/3)</f>
        <v>-0.50581067802756163</v>
      </c>
      <c r="AF46" s="11">
        <f>-'OddsRatio_working_3-way'!U46/(3*'OddsRatio_working_3-way'!X46^(1/3))*COS(('OddsRatio_working_3-way'!Y46)/3)</f>
        <v>0.53499140145232305</v>
      </c>
      <c r="AG46" s="11">
        <f>-'OddsRatio_working_3-way'!U46/(3*'OddsRatio_working_3-way'!X46^(1/3))*COS(('OddsRatio_working_3-way'!Y46+2*PI())/3)</f>
        <v>-0.34109839190227609</v>
      </c>
      <c r="AH46" s="11">
        <f>-'OddsRatio_working_3-way'!U46/(3*'OddsRatio_working_3-way'!X46^(1/3))*COS(('OddsRatio_working_3-way'!Y46+4*PI())/3)</f>
        <v>-0.19389300955004685</v>
      </c>
      <c r="AI46" s="11">
        <f>'OddsRatio_working_3-way'!U46/(3*'OddsRatio_working_3-way'!X46^(1/3))*SIN(('OddsRatio_working_3-way'!Y46)/3)</f>
        <v>-8.4989067127221291E-2</v>
      </c>
      <c r="AJ46" s="11">
        <f>'OddsRatio_working_3-way'!U46/(3*'OddsRatio_working_3-way'!X46^(1/3))*SIN(('OddsRatio_working_3-way'!Y46+2*PI())/3)</f>
        <v>-0.42082161090034015</v>
      </c>
      <c r="AK46" s="11">
        <f>'OddsRatio_working_3-way'!U46/(3*'OddsRatio_working_3-way'!X46^(1/3))*SIN(('OddsRatio_working_3-way'!Y46+4*PI())/3)</f>
        <v>0.50581067802756152</v>
      </c>
      <c r="AL46" s="11">
        <f>'OddsRatio_working_3-way'!Z46+'OddsRatio_working_3-way'!AF46</f>
        <v>1.0699828029046463</v>
      </c>
      <c r="AM46" s="11">
        <f>'OddsRatio_working_3-way'!AA46+'OddsRatio_working_3-way'!AG46</f>
        <v>-0.68219678380455218</v>
      </c>
      <c r="AN46" s="11">
        <f>'OddsRatio_working_3-way'!AB46+'OddsRatio_working_3-way'!AH46</f>
        <v>-0.38778601910009375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1.0699828029046463</v>
      </c>
      <c r="AS46" s="11">
        <f>IF(('OddsRatio_working_3-way'!X46=0),IF(Q46&gt;0,-Q46^(1/3),(-Q46)^(1/3)),'OddsRatio_working_3-way'!AM46-'OddsRatio_working_3-way'!R46/3)</f>
        <v>-0.68219678380455218</v>
      </c>
      <c r="AT46" s="11">
        <f>IF(('OddsRatio_working_3-way'!X46=0),IF(Q46&gt;0,-Q46^(1/3),(-Q46)^(1/3)),'OddsRatio_working_3-way'!AN46-'OddsRatio_working_3-way'!R46/3)</f>
        <v>-0.38778601910009375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2.96</v>
      </c>
      <c r="B47" s="4">
        <f>IF('True_Odds_Calculator_3-way'!B48="","",'True_Odds_Calculator_3-way'!B48)</f>
        <v>2.93</v>
      </c>
      <c r="C47" s="4">
        <f>IF('True_Odds_Calculator_3-way'!C48="","",'True_Odds_Calculator_3-way'!C48)</f>
        <v>2.74</v>
      </c>
      <c r="D47" s="9">
        <f t="shared" si="13"/>
        <v>0.32334635741770573</v>
      </c>
      <c r="E47" s="9">
        <f t="shared" si="14"/>
        <v>0.32673028451710029</v>
      </c>
      <c r="F47" s="9">
        <f t="shared" si="15"/>
        <v>0.34992335806519409</v>
      </c>
      <c r="G47" s="9">
        <f t="shared" si="16"/>
        <v>1.0676831279441679</v>
      </c>
      <c r="H47" s="9">
        <f t="shared" si="17"/>
        <v>3.0926589307705687</v>
      </c>
      <c r="I47" s="9">
        <f t="shared" si="18"/>
        <v>3.0606284369322441</v>
      </c>
      <c r="J47" s="9">
        <f t="shared" si="19"/>
        <v>2.8577686426228524</v>
      </c>
      <c r="K47" s="11">
        <f t="shared" si="20"/>
        <v>0.33783783783783783</v>
      </c>
      <c r="L47" s="11">
        <f t="shared" si="21"/>
        <v>0.34129692832764502</v>
      </c>
      <c r="M47" s="11">
        <f t="shared" si="22"/>
        <v>0.36496350364963503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-0.27698275740178047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0.23691824157682007</v>
      </c>
      <c r="Q47" s="11">
        <f>2*'OddsRatio_working_3-way'!K47*'OddsRatio_working_3-way'!L47*'OddsRatio_working_3-way'!M47</f>
        <v>8.4162785640078175E-2</v>
      </c>
      <c r="R47" s="11">
        <f t="shared" si="23"/>
        <v>0</v>
      </c>
      <c r="S47" s="11">
        <f t="shared" si="24"/>
        <v>-0.85535375486624832</v>
      </c>
      <c r="T47" s="11">
        <f t="shared" si="25"/>
        <v>-0.3038556855652747</v>
      </c>
      <c r="U47" s="11">
        <f>'OddsRatio_working_3-way'!S47-'OddsRatio_working_3-way'!R47^2/3</f>
        <v>-0.85535375486624832</v>
      </c>
      <c r="V47" s="11">
        <f>'OddsRatio_working_3-way'!S47*'OddsRatio_working_3-way'!R47/3-2*'OddsRatio_working_3-way'!R47^3/27-'OddsRatio_working_3-way'!T47</f>
        <v>0.3038556855652747</v>
      </c>
      <c r="W47" s="11">
        <f>'OddsRatio_working_3-way'!V47^2+4*'OddsRatio_working_3-way'!U47^3/27</f>
        <v>-3.8320486641152396E-4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0.1522428015677216</v>
      </c>
      <c r="Y47" s="11">
        <f>IF('OddsRatio_working_3-way'!W47&gt;=0,IF('OddsRatio_working_3-way'!V47+SQRT('OddsRatio_working_3-way'!W47)&gt;0,0,PI()),ACOS('OddsRatio_working_3-way'!V47/(2*'OddsRatio_working_3-way'!X47)))</f>
        <v>6.4335158908365164E-2</v>
      </c>
      <c r="Z47" s="11">
        <f>'OddsRatio_working_3-way'!X47^(1/3)*COS('OddsRatio_working_3-way'!Y47/3)</f>
        <v>0.53384156397208393</v>
      </c>
      <c r="AA47" s="11">
        <f>'OddsRatio_working_3-way'!X47^(1/3)*COS(('OddsRatio_working_3-way'!Y47+2*PI())/3)</f>
        <v>-0.27683678664727968</v>
      </c>
      <c r="AB47" s="11">
        <f>'OddsRatio_working_3-way'!X47^(1/3)*COS(('OddsRatio_working_3-way'!Y47+4*PI())/3)</f>
        <v>-0.25700477732480437</v>
      </c>
      <c r="AC47" s="11">
        <f>'OddsRatio_working_3-way'!X47^(1/3)*SIN('OddsRatio_working_3-way'!Y47/3)</f>
        <v>1.1450015920902249E-2</v>
      </c>
      <c r="AD47" s="11">
        <f>'OddsRatio_working_3-way'!X47^(1/3)*SIN(('OddsRatio_working_3-way'!Y47+2*PI())/3)</f>
        <v>0.45659534803538904</v>
      </c>
      <c r="AE47" s="11">
        <f>'OddsRatio_working_3-way'!X47^(1/3)*SIN(('OddsRatio_working_3-way'!Y47+4*PI())/3)</f>
        <v>-0.46804536395629132</v>
      </c>
      <c r="AF47" s="11">
        <f>-'OddsRatio_working_3-way'!U47/(3*'OddsRatio_working_3-way'!X47^(1/3))*COS(('OddsRatio_working_3-way'!Y47)/3)</f>
        <v>0.53384156397208382</v>
      </c>
      <c r="AG47" s="11">
        <f>-'OddsRatio_working_3-way'!U47/(3*'OddsRatio_working_3-way'!X47^(1/3))*COS(('OddsRatio_working_3-way'!Y47+2*PI())/3)</f>
        <v>-0.27683678664727962</v>
      </c>
      <c r="AH47" s="11">
        <f>-'OddsRatio_working_3-way'!U47/(3*'OddsRatio_working_3-way'!X47^(1/3))*COS(('OddsRatio_working_3-way'!Y47+4*PI())/3)</f>
        <v>-0.25700477732480431</v>
      </c>
      <c r="AI47" s="11">
        <f>'OddsRatio_working_3-way'!U47/(3*'OddsRatio_working_3-way'!X47^(1/3))*SIN(('OddsRatio_working_3-way'!Y47)/3)</f>
        <v>-1.1450015920902248E-2</v>
      </c>
      <c r="AJ47" s="11">
        <f>'OddsRatio_working_3-way'!U47/(3*'OddsRatio_working_3-way'!X47^(1/3))*SIN(('OddsRatio_working_3-way'!Y47+2*PI())/3)</f>
        <v>-0.45659534803538898</v>
      </c>
      <c r="AK47" s="11">
        <f>'OddsRatio_working_3-way'!U47/(3*'OddsRatio_working_3-way'!X47^(1/3))*SIN(('OddsRatio_working_3-way'!Y47+4*PI())/3)</f>
        <v>0.4680453639562912</v>
      </c>
      <c r="AL47" s="11">
        <f>'OddsRatio_working_3-way'!Z47+'OddsRatio_working_3-way'!AF47</f>
        <v>1.0676831279441679</v>
      </c>
      <c r="AM47" s="11">
        <f>'OddsRatio_working_3-way'!AA47+'OddsRatio_working_3-way'!AG47</f>
        <v>-0.55367357329455924</v>
      </c>
      <c r="AN47" s="11">
        <f>'OddsRatio_working_3-way'!AB47+'OddsRatio_working_3-way'!AH47</f>
        <v>-0.51400955464960862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1.0676831279441679</v>
      </c>
      <c r="AS47" s="11">
        <f>IF(('OddsRatio_working_3-way'!X47=0),IF(Q47&gt;0,-Q47^(1/3),(-Q47)^(1/3)),'OddsRatio_working_3-way'!AM47-'OddsRatio_working_3-way'!R47/3)</f>
        <v>-0.55367357329455924</v>
      </c>
      <c r="AT47" s="11">
        <f>IF(('OddsRatio_working_3-way'!X47=0),IF(Q47&gt;0,-Q47^(1/3),(-Q47)^(1/3)),'OddsRatio_working_3-way'!AN47-'OddsRatio_working_3-way'!R47/3)</f>
        <v>-0.51400955464960862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5.35</v>
      </c>
      <c r="B48" s="4">
        <f>IF('True_Odds_Calculator_3-way'!B49="","",'True_Odds_Calculator_3-way'!B49)</f>
        <v>4.3499999999999996</v>
      </c>
      <c r="C48" s="4">
        <f>IF('True_Odds_Calculator_3-way'!C49="","",'True_Odds_Calculator_3-way'!C49)</f>
        <v>1.58</v>
      </c>
      <c r="D48" s="9">
        <f t="shared" si="13"/>
        <v>0.17369349547106791</v>
      </c>
      <c r="E48" s="9">
        <f t="shared" si="14"/>
        <v>0.21442463888254187</v>
      </c>
      <c r="F48" s="9">
        <f t="shared" si="15"/>
        <v>0.61188186564639002</v>
      </c>
      <c r="G48" s="9">
        <f t="shared" si="16"/>
        <v>1.0936248232401657</v>
      </c>
      <c r="H48" s="9">
        <f t="shared" si="17"/>
        <v>5.7572679810947198</v>
      </c>
      <c r="I48" s="9">
        <f t="shared" si="18"/>
        <v>4.6636431578545539</v>
      </c>
      <c r="J48" s="9">
        <f t="shared" si="19"/>
        <v>1.6343023974792965</v>
      </c>
      <c r="K48" s="11">
        <f t="shared" si="20"/>
        <v>0.18691588785046731</v>
      </c>
      <c r="L48" s="11">
        <f t="shared" si="21"/>
        <v>0.22988505747126439</v>
      </c>
      <c r="M48" s="11">
        <f t="shared" si="22"/>
        <v>0.63291139240506322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-0.22985922157813787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0.22518020535455685</v>
      </c>
      <c r="Q48" s="11">
        <f>2*'OddsRatio_working_3-way'!K48*'OddsRatio_working_3-way'!L48*'OddsRatio_working_3-way'!M48</f>
        <v>5.4391353950376059E-2</v>
      </c>
      <c r="R48" s="11">
        <f t="shared" si="23"/>
        <v>0</v>
      </c>
      <c r="S48" s="11">
        <f t="shared" si="24"/>
        <v>-0.97964399169432304</v>
      </c>
      <c r="T48" s="11">
        <f t="shared" si="25"/>
        <v>-0.23662898350104425</v>
      </c>
      <c r="U48" s="11">
        <f>'OddsRatio_working_3-way'!S48-'OddsRatio_working_3-way'!R48^2/3</f>
        <v>-0.97964399169432304</v>
      </c>
      <c r="V48" s="11">
        <f>'OddsRatio_working_3-way'!S48*'OddsRatio_working_3-way'!R48/3-2*'OddsRatio_working_3-way'!R48^3/27-'OddsRatio_working_3-way'!T48</f>
        <v>0.23662898350104425</v>
      </c>
      <c r="W48" s="11">
        <f>'OddsRatio_working_3-way'!V48^2+4*'OddsRatio_working_3-way'!U48^3/27</f>
        <v>-8.3290671048120102E-2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0.18660382289817751</v>
      </c>
      <c r="Y48" s="11">
        <f>IF('OddsRatio_working_3-way'!W48&gt;=0,IF('OddsRatio_working_3-way'!V48+SQRT('OddsRatio_working_3-way'!W48)&gt;0,0,PI()),ACOS('OddsRatio_working_3-way'!V48/(2*'OddsRatio_working_3-way'!X48)))</f>
        <v>0.88402845906370386</v>
      </c>
      <c r="Z48" s="11">
        <f>'OddsRatio_working_3-way'!X48^(1/3)*COS('OddsRatio_working_3-way'!Y48/3)</f>
        <v>0.54681241162008287</v>
      </c>
      <c r="AA48" s="11">
        <f>'OddsRatio_working_3-way'!X48^(1/3)*COS(('OddsRatio_working_3-way'!Y48+2*PI())/3)</f>
        <v>-0.4171355966709665</v>
      </c>
      <c r="AB48" s="11">
        <f>'OddsRatio_working_3-way'!X48^(1/3)*COS(('OddsRatio_working_3-way'!Y48+4*PI())/3)</f>
        <v>-0.12967681494911648</v>
      </c>
      <c r="AC48" s="11">
        <f>'OddsRatio_working_3-way'!X48^(1/3)*SIN('OddsRatio_working_3-way'!Y48/3)</f>
        <v>0.16596440500803214</v>
      </c>
      <c r="AD48" s="11">
        <f>'OddsRatio_working_3-way'!X48^(1/3)*SIN(('OddsRatio_working_3-way'!Y48+2*PI())/3)</f>
        <v>0.39057123706360891</v>
      </c>
      <c r="AE48" s="11">
        <f>'OddsRatio_working_3-way'!X48^(1/3)*SIN(('OddsRatio_working_3-way'!Y48+4*PI())/3)</f>
        <v>-0.55653564207164097</v>
      </c>
      <c r="AF48" s="11">
        <f>-'OddsRatio_working_3-way'!U48/(3*'OddsRatio_working_3-way'!X48^(1/3))*COS(('OddsRatio_working_3-way'!Y48)/3)</f>
        <v>0.54681241162008287</v>
      </c>
      <c r="AG48" s="11">
        <f>-'OddsRatio_working_3-way'!U48/(3*'OddsRatio_working_3-way'!X48^(1/3))*COS(('OddsRatio_working_3-way'!Y48+2*PI())/3)</f>
        <v>-0.4171355966709665</v>
      </c>
      <c r="AH48" s="11">
        <f>-'OddsRatio_working_3-way'!U48/(3*'OddsRatio_working_3-way'!X48^(1/3))*COS(('OddsRatio_working_3-way'!Y48+4*PI())/3)</f>
        <v>-0.12967681494911648</v>
      </c>
      <c r="AI48" s="11">
        <f>'OddsRatio_working_3-way'!U48/(3*'OddsRatio_working_3-way'!X48^(1/3))*SIN(('OddsRatio_working_3-way'!Y48)/3)</f>
        <v>-0.16596440500803214</v>
      </c>
      <c r="AJ48" s="11">
        <f>'OddsRatio_working_3-way'!U48/(3*'OddsRatio_working_3-way'!X48^(1/3))*SIN(('OddsRatio_working_3-way'!Y48+2*PI())/3)</f>
        <v>-0.39057123706360891</v>
      </c>
      <c r="AK48" s="11">
        <f>'OddsRatio_working_3-way'!U48/(3*'OddsRatio_working_3-way'!X48^(1/3))*SIN(('OddsRatio_working_3-way'!Y48+4*PI())/3)</f>
        <v>0.55653564207164097</v>
      </c>
      <c r="AL48" s="11">
        <f>'OddsRatio_working_3-way'!Z48+'OddsRatio_working_3-way'!AF48</f>
        <v>1.0936248232401657</v>
      </c>
      <c r="AM48" s="11">
        <f>'OddsRatio_working_3-way'!AA48+'OddsRatio_working_3-way'!AG48</f>
        <v>-0.834271193341933</v>
      </c>
      <c r="AN48" s="11">
        <f>'OddsRatio_working_3-way'!AB48+'OddsRatio_working_3-way'!AH48</f>
        <v>-0.25935362989823296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1.0936248232401657</v>
      </c>
      <c r="AS48" s="11">
        <f>IF(('OddsRatio_working_3-way'!X48=0),IF(Q48&gt;0,-Q48^(1/3),(-Q48)^(1/3)),'OddsRatio_working_3-way'!AM48-'OddsRatio_working_3-way'!R48/3)</f>
        <v>-0.834271193341933</v>
      </c>
      <c r="AT48" s="11">
        <f>IF(('OddsRatio_working_3-way'!X48=0),IF(Q48&gt;0,-Q48^(1/3),(-Q48)^(1/3)),'OddsRatio_working_3-way'!AN48-'OddsRatio_working_3-way'!R48/3)</f>
        <v>-0.25935362989823296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1.24</v>
      </c>
      <c r="B49" s="4">
        <f>IF('True_Odds_Calculator_3-way'!B50="","",'True_Odds_Calculator_3-way'!B50)</f>
        <v>6.98</v>
      </c>
      <c r="C49" s="4">
        <f>IF('True_Odds_Calculator_3-way'!C50="","",'True_Odds_Calculator_3-way'!C50)</f>
        <v>12.36</v>
      </c>
      <c r="D49" s="9">
        <f t="shared" si="13"/>
        <v>0.79246521780934465</v>
      </c>
      <c r="E49" s="9">
        <f t="shared" si="14"/>
        <v>0.13288502973903035</v>
      </c>
      <c r="F49" s="9">
        <f t="shared" si="15"/>
        <v>7.464975245162464E-2</v>
      </c>
      <c r="G49" s="9">
        <f t="shared" si="16"/>
        <v>1.0911876505042657</v>
      </c>
      <c r="H49" s="9">
        <f t="shared" si="17"/>
        <v>1.2618850361210239</v>
      </c>
      <c r="I49" s="9">
        <f t="shared" si="18"/>
        <v>7.5253021500155093</v>
      </c>
      <c r="J49" s="9">
        <f t="shared" si="19"/>
        <v>13.395891709728456</v>
      </c>
      <c r="K49" s="11">
        <f t="shared" si="20"/>
        <v>0.80645161290322587</v>
      </c>
      <c r="L49" s="11">
        <f t="shared" si="21"/>
        <v>0.14326647564469913</v>
      </c>
      <c r="M49" s="11">
        <f t="shared" si="22"/>
        <v>8.0906148867313926E-2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-0.15240358341177906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0.16433243565571898</v>
      </c>
      <c r="Q49" s="11">
        <f>2*'OddsRatio_working_3-way'!K49*'OddsRatio_working_3-way'!L49*'OddsRatio_working_3-way'!M49</f>
        <v>1.8695385171299088E-2</v>
      </c>
      <c r="R49" s="11">
        <f t="shared" si="23"/>
        <v>0</v>
      </c>
      <c r="S49" s="11">
        <f t="shared" si="24"/>
        <v>-1.0782714682745311</v>
      </c>
      <c r="T49" s="11">
        <f t="shared" si="25"/>
        <v>-0.12267024667514574</v>
      </c>
      <c r="U49" s="11">
        <f>'OddsRatio_working_3-way'!S49-'OddsRatio_working_3-way'!R49^2/3</f>
        <v>-1.0782714682745311</v>
      </c>
      <c r="V49" s="11">
        <f>'OddsRatio_working_3-way'!S49*'OddsRatio_working_3-way'!R49/3-2*'OddsRatio_working_3-way'!R49^3/27-'OddsRatio_working_3-way'!T49</f>
        <v>0.12267024667514574</v>
      </c>
      <c r="W49" s="11">
        <f>'OddsRatio_working_3-way'!V49^2+4*'OddsRatio_working_3-way'!U49^3/27</f>
        <v>-0.1706813731235825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0.2154816480253734</v>
      </c>
      <c r="Y49" s="11">
        <f>IF('OddsRatio_working_3-way'!W49&gt;=0,IF('OddsRatio_working_3-way'!V49+SQRT('OddsRatio_working_3-way'!W49)&gt;0,0,PI()),ACOS('OddsRatio_working_3-way'!V49/(2*'OddsRatio_working_3-way'!X49)))</f>
        <v>1.282163386408256</v>
      </c>
      <c r="Z49" s="11">
        <f>'OddsRatio_working_3-way'!X49^(1/3)*COS('OddsRatio_working_3-way'!Y49/3)</f>
        <v>0.54559382525213285</v>
      </c>
      <c r="AA49" s="11">
        <f>'OddsRatio_working_3-way'!X49^(1/3)*COS(('OddsRatio_working_3-way'!Y49+2*PI())/3)</f>
        <v>-0.48800239688167668</v>
      </c>
      <c r="AB49" s="11">
        <f>'OddsRatio_working_3-way'!X49^(1/3)*COS(('OddsRatio_working_3-way'!Y49+4*PI())/3)</f>
        <v>-5.7591428370456312E-2</v>
      </c>
      <c r="AC49" s="11">
        <f>'OddsRatio_working_3-way'!X49^(1/3)*SIN('OddsRatio_working_3-way'!Y49/3)</f>
        <v>0.24849788853212082</v>
      </c>
      <c r="AD49" s="11">
        <f>'OddsRatio_working_3-way'!X49^(1/3)*SIN(('OddsRatio_working_3-way'!Y49+2*PI())/3)</f>
        <v>0.34824916855021443</v>
      </c>
      <c r="AE49" s="11">
        <f>'OddsRatio_working_3-way'!X49^(1/3)*SIN(('OddsRatio_working_3-way'!Y49+4*PI())/3)</f>
        <v>-0.59674705708233522</v>
      </c>
      <c r="AF49" s="11">
        <f>-'OddsRatio_working_3-way'!U49/(3*'OddsRatio_working_3-way'!X49^(1/3))*COS(('OddsRatio_working_3-way'!Y49)/3)</f>
        <v>0.54559382525213274</v>
      </c>
      <c r="AG49" s="11">
        <f>-'OddsRatio_working_3-way'!U49/(3*'OddsRatio_working_3-way'!X49^(1/3))*COS(('OddsRatio_working_3-way'!Y49+2*PI())/3)</f>
        <v>-0.48800239688167657</v>
      </c>
      <c r="AH49" s="11">
        <f>-'OddsRatio_working_3-way'!U49/(3*'OddsRatio_working_3-way'!X49^(1/3))*COS(('OddsRatio_working_3-way'!Y49+4*PI())/3)</f>
        <v>-5.7591428370456298E-2</v>
      </c>
      <c r="AI49" s="11">
        <f>'OddsRatio_working_3-way'!U49/(3*'OddsRatio_working_3-way'!X49^(1/3))*SIN(('OddsRatio_working_3-way'!Y49)/3)</f>
        <v>-0.24849788853212076</v>
      </c>
      <c r="AJ49" s="11">
        <f>'OddsRatio_working_3-way'!U49/(3*'OddsRatio_working_3-way'!X49^(1/3))*SIN(('OddsRatio_working_3-way'!Y49+2*PI())/3)</f>
        <v>-0.34824916855021437</v>
      </c>
      <c r="AK49" s="11">
        <f>'OddsRatio_working_3-way'!U49/(3*'OddsRatio_working_3-way'!X49^(1/3))*SIN(('OddsRatio_working_3-way'!Y49+4*PI())/3)</f>
        <v>0.59674705708233511</v>
      </c>
      <c r="AL49" s="11">
        <f>'OddsRatio_working_3-way'!Z49+'OddsRatio_working_3-way'!AF49</f>
        <v>1.0911876505042657</v>
      </c>
      <c r="AM49" s="11">
        <f>'OddsRatio_working_3-way'!AA49+'OddsRatio_working_3-way'!AG49</f>
        <v>-0.97600479376335325</v>
      </c>
      <c r="AN49" s="11">
        <f>'OddsRatio_working_3-way'!AB49+'OddsRatio_working_3-way'!AH49</f>
        <v>-0.11518285674091261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1.0911876505042657</v>
      </c>
      <c r="AS49" s="11">
        <f>IF(('OddsRatio_working_3-way'!X49=0),IF(Q49&gt;0,-Q49^(1/3),(-Q49)^(1/3)),'OddsRatio_working_3-way'!AM49-'OddsRatio_working_3-way'!R49/3)</f>
        <v>-0.97600479376335325</v>
      </c>
      <c r="AT49" s="11">
        <f>IF(('OddsRatio_working_3-way'!X49=0),IF(Q49&gt;0,-Q49^(1/3),(-Q49)^(1/3)),'OddsRatio_working_3-way'!AN49-'OddsRatio_working_3-way'!R49/3)</f>
        <v>-0.11518285674091261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6.3</v>
      </c>
      <c r="B50" s="4">
        <f>IF('True_Odds_Calculator_3-way'!B51="","",'True_Odds_Calculator_3-way'!B51)</f>
        <v>4.83</v>
      </c>
      <c r="C50" s="4">
        <f>IF('True_Odds_Calculator_3-way'!C51="","",'True_Odds_Calculator_3-way'!C51)</f>
        <v>1.52</v>
      </c>
      <c r="D50" s="9">
        <f t="shared" si="13"/>
        <v>0.15274850189045486</v>
      </c>
      <c r="E50" s="9">
        <f t="shared" si="14"/>
        <v>0.19966925978337968</v>
      </c>
      <c r="F50" s="9">
        <f t="shared" si="15"/>
        <v>0.64758223832616546</v>
      </c>
      <c r="G50" s="9">
        <f t="shared" si="16"/>
        <v>1.0465488777288332</v>
      </c>
      <c r="H50" s="9">
        <f t="shared" si="17"/>
        <v>6.5467090519628153</v>
      </c>
      <c r="I50" s="9">
        <f t="shared" si="18"/>
        <v>5.0082822017014319</v>
      </c>
      <c r="J50" s="9">
        <f t="shared" si="19"/>
        <v>1.5442054164189931</v>
      </c>
      <c r="K50" s="11">
        <f t="shared" si="20"/>
        <v>0.15873015873015872</v>
      </c>
      <c r="L50" s="11">
        <f t="shared" si="21"/>
        <v>0.20703933747412007</v>
      </c>
      <c r="M50" s="11">
        <f t="shared" si="22"/>
        <v>0.65789473684210531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-0.22821633102770733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0.2086392655205993</v>
      </c>
      <c r="Q50" s="11">
        <f>2*'OddsRatio_working_3-way'!K50*'OddsRatio_working_3-way'!L50*'OddsRatio_working_3-way'!M50</f>
        <v>4.3241298553492076E-2</v>
      </c>
      <c r="R50" s="11">
        <f t="shared" si="23"/>
        <v>0</v>
      </c>
      <c r="S50" s="11">
        <f t="shared" si="24"/>
        <v>-0.91421707018534437</v>
      </c>
      <c r="T50" s="11">
        <f t="shared" si="25"/>
        <v>-0.18947504045292107</v>
      </c>
      <c r="U50" s="11">
        <f>'OddsRatio_working_3-way'!S50-'OddsRatio_working_3-way'!R50^2/3</f>
        <v>-0.91421707018534437</v>
      </c>
      <c r="V50" s="11">
        <f>'OddsRatio_working_3-way'!S50*'OddsRatio_working_3-way'!R50/3-2*'OddsRatio_working_3-way'!R50^3/27-'OddsRatio_working_3-way'!T50</f>
        <v>0.18947504045292107</v>
      </c>
      <c r="W50" s="11">
        <f>'OddsRatio_working_3-way'!V50^2+4*'OddsRatio_working_3-way'!U50^3/27</f>
        <v>-7.7298630068396532E-2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0.16822560820445309</v>
      </c>
      <c r="Y50" s="11">
        <f>IF('OddsRatio_working_3-way'!W50&gt;=0,IF('OddsRatio_working_3-way'!V50+SQRT('OddsRatio_working_3-way'!W50)&gt;0,0,PI()),ACOS('OddsRatio_working_3-way'!V50/(2*'OddsRatio_working_3-way'!X50)))</f>
        <v>0.97259440524848861</v>
      </c>
      <c r="Z50" s="11">
        <f>'OddsRatio_working_3-way'!X50^(1/3)*COS('OddsRatio_working_3-way'!Y50/3)</f>
        <v>0.5232744388644166</v>
      </c>
      <c r="AA50" s="11">
        <f>'OddsRatio_working_3-way'!X50^(1/3)*COS(('OddsRatio_working_3-way'!Y50+2*PI())/3)</f>
        <v>-0.41392695569070864</v>
      </c>
      <c r="AB50" s="11">
        <f>'OddsRatio_working_3-way'!X50^(1/3)*COS(('OddsRatio_working_3-way'!Y50+4*PI())/3)</f>
        <v>-0.10934748317370827</v>
      </c>
      <c r="AC50" s="11">
        <f>'OddsRatio_working_3-way'!X50^(1/3)*SIN('OddsRatio_working_3-way'!Y50/3)</f>
        <v>0.17584904044732458</v>
      </c>
      <c r="AD50" s="11">
        <f>'OddsRatio_working_3-way'!X50^(1/3)*SIN(('OddsRatio_working_3-way'!Y50+2*PI())/3)</f>
        <v>0.36524443698396958</v>
      </c>
      <c r="AE50" s="11">
        <f>'OddsRatio_working_3-way'!X50^(1/3)*SIN(('OddsRatio_working_3-way'!Y50+4*PI())/3)</f>
        <v>-0.5410934774312941</v>
      </c>
      <c r="AF50" s="11">
        <f>-'OddsRatio_working_3-way'!U50/(3*'OddsRatio_working_3-way'!X50^(1/3))*COS(('OddsRatio_working_3-way'!Y50)/3)</f>
        <v>0.5232744388644166</v>
      </c>
      <c r="AG50" s="11">
        <f>-'OddsRatio_working_3-way'!U50/(3*'OddsRatio_working_3-way'!X50^(1/3))*COS(('OddsRatio_working_3-way'!Y50+2*PI())/3)</f>
        <v>-0.41392695569070864</v>
      </c>
      <c r="AH50" s="11">
        <f>-'OddsRatio_working_3-way'!U50/(3*'OddsRatio_working_3-way'!X50^(1/3))*COS(('OddsRatio_working_3-way'!Y50+4*PI())/3)</f>
        <v>-0.10934748317370827</v>
      </c>
      <c r="AI50" s="11">
        <f>'OddsRatio_working_3-way'!U50/(3*'OddsRatio_working_3-way'!X50^(1/3))*SIN(('OddsRatio_working_3-way'!Y50)/3)</f>
        <v>-0.17584904044732458</v>
      </c>
      <c r="AJ50" s="11">
        <f>'OddsRatio_working_3-way'!U50/(3*'OddsRatio_working_3-way'!X50^(1/3))*SIN(('OddsRatio_working_3-way'!Y50+2*PI())/3)</f>
        <v>-0.36524443698396958</v>
      </c>
      <c r="AK50" s="11">
        <f>'OddsRatio_working_3-way'!U50/(3*'OddsRatio_working_3-way'!X50^(1/3))*SIN(('OddsRatio_working_3-way'!Y50+4*PI())/3)</f>
        <v>0.5410934774312941</v>
      </c>
      <c r="AL50" s="11">
        <f>'OddsRatio_working_3-way'!Z50+'OddsRatio_working_3-way'!AF50</f>
        <v>1.0465488777288332</v>
      </c>
      <c r="AM50" s="11">
        <f>'OddsRatio_working_3-way'!AA50+'OddsRatio_working_3-way'!AG50</f>
        <v>-0.82785391138141728</v>
      </c>
      <c r="AN50" s="11">
        <f>'OddsRatio_working_3-way'!AB50+'OddsRatio_working_3-way'!AH50</f>
        <v>-0.21869496634741653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1.0465488777288332</v>
      </c>
      <c r="AS50" s="11">
        <f>IF(('OddsRatio_working_3-way'!X50=0),IF(Q50&gt;0,-Q50^(1/3),(-Q50)^(1/3)),'OddsRatio_working_3-way'!AM50-'OddsRatio_working_3-way'!R50/3)</f>
        <v>-0.82785391138141728</v>
      </c>
      <c r="AT50" s="11">
        <f>IF(('OddsRatio_working_3-way'!X50=0),IF(Q50&gt;0,-Q50^(1/3),(-Q50)^(1/3)),'OddsRatio_working_3-way'!AN50-'OddsRatio_working_3-way'!R50/3)</f>
        <v>-0.21869496634741653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2.44</v>
      </c>
      <c r="B51" s="4">
        <f>IF('True_Odds_Calculator_3-way'!B52="","",'True_Odds_Calculator_3-way'!B52)</f>
        <v>3.56</v>
      </c>
      <c r="C51" s="4">
        <f>IF('True_Odds_Calculator_3-way'!C52="","",'True_Odds_Calculator_3-way'!C52)</f>
        <v>3.02</v>
      </c>
      <c r="D51" s="9">
        <f t="shared" si="13"/>
        <v>0.40187204449681724</v>
      </c>
      <c r="E51" s="9">
        <f t="shared" si="14"/>
        <v>0.27427595439459024</v>
      </c>
      <c r="F51" s="9">
        <f t="shared" si="15"/>
        <v>0.32385200110859219</v>
      </c>
      <c r="G51" s="9">
        <f t="shared" si="16"/>
        <v>1.033579323205172</v>
      </c>
      <c r="H51" s="9">
        <f t="shared" si="17"/>
        <v>2.4883542254154478</v>
      </c>
      <c r="I51" s="9">
        <f t="shared" si="18"/>
        <v>3.6459630674052401</v>
      </c>
      <c r="J51" s="9">
        <f t="shared" si="19"/>
        <v>3.0878302328744471</v>
      </c>
      <c r="K51" s="11">
        <f t="shared" si="20"/>
        <v>0.4098360655737705</v>
      </c>
      <c r="L51" s="11">
        <f t="shared" si="21"/>
        <v>0.2808988764044944</v>
      </c>
      <c r="M51" s="11">
        <f t="shared" si="22"/>
        <v>0.33112582781456956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-0.28386187008937758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0.22948258006121169</v>
      </c>
      <c r="Q51" s="11">
        <f>2*'OddsRatio_working_3-way'!K51*'OddsRatio_working_3-way'!L51*'OddsRatio_working_3-way'!M51</f>
        <v>7.6240059821000544E-2</v>
      </c>
      <c r="R51" s="11">
        <f t="shared" si="23"/>
        <v>0</v>
      </c>
      <c r="S51" s="11">
        <f t="shared" si="24"/>
        <v>-0.80843045242024281</v>
      </c>
      <c r="T51" s="11">
        <f t="shared" si="25"/>
        <v>-0.26858154565456566</v>
      </c>
      <c r="U51" s="11">
        <f>'OddsRatio_working_3-way'!S51-'OddsRatio_working_3-way'!R51^2/3</f>
        <v>-0.80843045242024281</v>
      </c>
      <c r="V51" s="11">
        <f>'OddsRatio_working_3-way'!S51*'OddsRatio_working_3-way'!R51/3-2*'OddsRatio_working_3-way'!R51^3/27-'OddsRatio_working_3-way'!T51</f>
        <v>0.26858154565456566</v>
      </c>
      <c r="W51" s="11">
        <f>'OddsRatio_working_3-way'!V51^2+4*'OddsRatio_working_3-way'!U51^3/27</f>
        <v>-6.1391595393831266E-3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0.13988853259432907</v>
      </c>
      <c r="Y51" s="11">
        <f>IF('OddsRatio_working_3-way'!W51&gt;=0,IF('OddsRatio_working_3-way'!V51+SQRT('OddsRatio_working_3-way'!W51)&gt;0,0,PI()),ACOS('OddsRatio_working_3-way'!V51/(2*'OddsRatio_working_3-way'!X51)))</f>
        <v>0.28385074225633966</v>
      </c>
      <c r="Z51" s="11">
        <f>'OddsRatio_working_3-way'!X51^(1/3)*COS('OddsRatio_working_3-way'!Y51/3)</f>
        <v>0.51678966160258588</v>
      </c>
      <c r="AA51" s="11">
        <f>'OddsRatio_working_3-way'!X51^(1/3)*COS(('OddsRatio_working_3-way'!Y51+2*PI())/3)</f>
        <v>-0.30086773216880297</v>
      </c>
      <c r="AB51" s="11">
        <f>'OddsRatio_working_3-way'!X51^(1/3)*COS(('OddsRatio_working_3-way'!Y51+4*PI())/3)</f>
        <v>-0.21592192943378305</v>
      </c>
      <c r="AC51" s="11">
        <f>'OddsRatio_working_3-way'!X51^(1/3)*SIN('OddsRatio_working_3-way'!Y51/3)</f>
        <v>4.9043482075592698E-2</v>
      </c>
      <c r="AD51" s="11">
        <f>'OddsRatio_working_3-way'!X51^(1/3)*SIN(('OddsRatio_working_3-way'!Y51+2*PI())/3)</f>
        <v>0.42303123432320655</v>
      </c>
      <c r="AE51" s="11">
        <f>'OddsRatio_working_3-way'!X51^(1/3)*SIN(('OddsRatio_working_3-way'!Y51+4*PI())/3)</f>
        <v>-0.47207471639879917</v>
      </c>
      <c r="AF51" s="11">
        <f>-'OddsRatio_working_3-way'!U51/(3*'OddsRatio_working_3-way'!X51^(1/3))*COS(('OddsRatio_working_3-way'!Y51)/3)</f>
        <v>0.51678966160258599</v>
      </c>
      <c r="AG51" s="11">
        <f>-'OddsRatio_working_3-way'!U51/(3*'OddsRatio_working_3-way'!X51^(1/3))*COS(('OddsRatio_working_3-way'!Y51+2*PI())/3)</f>
        <v>-0.30086773216880303</v>
      </c>
      <c r="AH51" s="11">
        <f>-'OddsRatio_working_3-way'!U51/(3*'OddsRatio_working_3-way'!X51^(1/3))*COS(('OddsRatio_working_3-way'!Y51+4*PI())/3)</f>
        <v>-0.21592192943378311</v>
      </c>
      <c r="AI51" s="11">
        <f>'OddsRatio_working_3-way'!U51/(3*'OddsRatio_working_3-way'!X51^(1/3))*SIN(('OddsRatio_working_3-way'!Y51)/3)</f>
        <v>-4.9043482075592705E-2</v>
      </c>
      <c r="AJ51" s="11">
        <f>'OddsRatio_working_3-way'!U51/(3*'OddsRatio_working_3-way'!X51^(1/3))*SIN(('OddsRatio_working_3-way'!Y51+2*PI())/3)</f>
        <v>-0.42303123432320661</v>
      </c>
      <c r="AK51" s="11">
        <f>'OddsRatio_working_3-way'!U51/(3*'OddsRatio_working_3-way'!X51^(1/3))*SIN(('OddsRatio_working_3-way'!Y51+4*PI())/3)</f>
        <v>0.47207471639879928</v>
      </c>
      <c r="AL51" s="11">
        <f>'OddsRatio_working_3-way'!Z51+'OddsRatio_working_3-way'!AF51</f>
        <v>1.033579323205172</v>
      </c>
      <c r="AM51" s="11">
        <f>'OddsRatio_working_3-way'!AA51+'OddsRatio_working_3-way'!AG51</f>
        <v>-0.60173546433760605</v>
      </c>
      <c r="AN51" s="11">
        <f>'OddsRatio_working_3-way'!AB51+'OddsRatio_working_3-way'!AH51</f>
        <v>-0.43184385886756615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1.033579323205172</v>
      </c>
      <c r="AS51" s="11">
        <f>IF(('OddsRatio_working_3-way'!X51=0),IF(Q51&gt;0,-Q51^(1/3),(-Q51)^(1/3)),'OddsRatio_working_3-way'!AM51-'OddsRatio_working_3-way'!R51/3)</f>
        <v>-0.60173546433760605</v>
      </c>
      <c r="AT51" s="11">
        <f>IF(('OddsRatio_working_3-way'!X51=0),IF(Q51&gt;0,-Q51^(1/3),(-Q51)^(1/3)),'OddsRatio_working_3-way'!AN51-'OddsRatio_working_3-way'!R51/3)</f>
        <v>-0.43184385886756615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2.09</v>
      </c>
      <c r="B52" s="4">
        <f>IF('True_Odds_Calculator_3-way'!B53="","",'True_Odds_Calculator_3-way'!B53)</f>
        <v>3.31</v>
      </c>
      <c r="C52" s="4">
        <f>IF('True_Odds_Calculator_3-way'!C53="","",'True_Odds_Calculator_3-way'!C53)</f>
        <v>4.1500000000000004</v>
      </c>
      <c r="D52" s="9">
        <f t="shared" si="13"/>
        <v>0.47007516719881709</v>
      </c>
      <c r="E52" s="9">
        <f t="shared" si="14"/>
        <v>0.29506448856122469</v>
      </c>
      <c r="F52" s="9">
        <f t="shared" si="15"/>
        <v>0.2348603442399585</v>
      </c>
      <c r="G52" s="9">
        <f t="shared" si="16"/>
        <v>1.0342379374650266</v>
      </c>
      <c r="H52" s="9">
        <f t="shared" si="17"/>
        <v>2.1273193518368787</v>
      </c>
      <c r="I52" s="9">
        <f t="shared" si="18"/>
        <v>3.3890896355442108</v>
      </c>
      <c r="J52" s="9">
        <f t="shared" si="19"/>
        <v>4.2578495030148336</v>
      </c>
      <c r="K52" s="11">
        <f t="shared" si="20"/>
        <v>0.47846889952153115</v>
      </c>
      <c r="L52" s="11">
        <f t="shared" si="21"/>
        <v>0.30211480362537763</v>
      </c>
      <c r="M52" s="11">
        <f t="shared" si="22"/>
        <v>0.24096385542168672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-0.27626550086496415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0.22814918588184976</v>
      </c>
      <c r="Q52" s="11">
        <f>2*'OddsRatio_working_3-way'!K52*'OddsRatio_working_3-way'!L52*'OddsRatio_working_3-way'!M52</f>
        <v>6.9663873551709832E-2</v>
      </c>
      <c r="R52" s="11">
        <f t="shared" si="23"/>
        <v>0</v>
      </c>
      <c r="S52" s="11">
        <f t="shared" si="24"/>
        <v>-0.82583306698640901</v>
      </c>
      <c r="T52" s="11">
        <f t="shared" si="25"/>
        <v>-0.25216276854546832</v>
      </c>
      <c r="U52" s="11">
        <f>'OddsRatio_working_3-way'!S52-'OddsRatio_working_3-way'!R52^2/3</f>
        <v>-0.82583306698640901</v>
      </c>
      <c r="V52" s="11">
        <f>'OddsRatio_working_3-way'!S52*'OddsRatio_working_3-way'!R52/3-2*'OddsRatio_working_3-way'!R52^3/27-'OddsRatio_working_3-way'!T52</f>
        <v>0.25216276854546832</v>
      </c>
      <c r="W52" s="11">
        <f>'OddsRatio_working_3-way'!V52^2+4*'OddsRatio_working_3-way'!U52^3/27</f>
        <v>-1.9853695475413088E-2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0.14442970376270295</v>
      </c>
      <c r="Y52" s="11">
        <f>IF('OddsRatio_working_3-way'!W52&gt;=0,IF('OddsRatio_working_3-way'!V52+SQRT('OddsRatio_working_3-way'!W52)&gt;0,0,PI()),ACOS('OddsRatio_working_3-way'!V52/(2*'OddsRatio_working_3-way'!X52)))</f>
        <v>0.50955797640466161</v>
      </c>
      <c r="Z52" s="11">
        <f>'OddsRatio_working_3-way'!X52^(1/3)*COS('OddsRatio_working_3-way'!Y52/3)</f>
        <v>0.5171189687325134</v>
      </c>
      <c r="AA52" s="11">
        <f>'OddsRatio_working_3-way'!X52^(1/3)*COS(('OddsRatio_working_3-way'!Y52+2*PI())/3)</f>
        <v>-0.33536603278088478</v>
      </c>
      <c r="AB52" s="11">
        <f>'OddsRatio_working_3-way'!X52^(1/3)*COS(('OddsRatio_working_3-way'!Y52+4*PI())/3)</f>
        <v>-0.18175293595162859</v>
      </c>
      <c r="AC52" s="11">
        <f>'OddsRatio_working_3-way'!X52^(1/3)*SIN('OddsRatio_working_3-way'!Y52/3)</f>
        <v>8.8688562805423157E-2</v>
      </c>
      <c r="AD52" s="11">
        <f>'OddsRatio_working_3-way'!X52^(1/3)*SIN(('OddsRatio_working_3-way'!Y52+2*PI())/3)</f>
        <v>0.40349388229845595</v>
      </c>
      <c r="AE52" s="11">
        <f>'OddsRatio_working_3-way'!X52^(1/3)*SIN(('OddsRatio_working_3-way'!Y52+4*PI())/3)</f>
        <v>-0.49218244510387898</v>
      </c>
      <c r="AF52" s="11">
        <f>-'OddsRatio_working_3-way'!U52/(3*'OddsRatio_working_3-way'!X52^(1/3))*COS(('OddsRatio_working_3-way'!Y52)/3)</f>
        <v>0.51711896873251328</v>
      </c>
      <c r="AG52" s="11">
        <f>-'OddsRatio_working_3-way'!U52/(3*'OddsRatio_working_3-way'!X52^(1/3))*COS(('OddsRatio_working_3-way'!Y52+2*PI())/3)</f>
        <v>-0.33536603278088467</v>
      </c>
      <c r="AH52" s="11">
        <f>-'OddsRatio_working_3-way'!U52/(3*'OddsRatio_working_3-way'!X52^(1/3))*COS(('OddsRatio_working_3-way'!Y52+4*PI())/3)</f>
        <v>-0.18175293595162856</v>
      </c>
      <c r="AI52" s="11">
        <f>'OddsRatio_working_3-way'!U52/(3*'OddsRatio_working_3-way'!X52^(1/3))*SIN(('OddsRatio_working_3-way'!Y52)/3)</f>
        <v>-8.868856280542313E-2</v>
      </c>
      <c r="AJ52" s="11">
        <f>'OddsRatio_working_3-way'!U52/(3*'OddsRatio_working_3-way'!X52^(1/3))*SIN(('OddsRatio_working_3-way'!Y52+2*PI())/3)</f>
        <v>-0.40349388229845584</v>
      </c>
      <c r="AK52" s="11">
        <f>'OddsRatio_working_3-way'!U52/(3*'OddsRatio_working_3-way'!X52^(1/3))*SIN(('OddsRatio_working_3-way'!Y52+4*PI())/3)</f>
        <v>0.49218244510387887</v>
      </c>
      <c r="AL52" s="11">
        <f>'OddsRatio_working_3-way'!Z52+'OddsRatio_working_3-way'!AF52</f>
        <v>1.0342379374650266</v>
      </c>
      <c r="AM52" s="11">
        <f>'OddsRatio_working_3-way'!AA52+'OddsRatio_working_3-way'!AG52</f>
        <v>-0.67073206556176945</v>
      </c>
      <c r="AN52" s="11">
        <f>'OddsRatio_working_3-way'!AB52+'OddsRatio_working_3-way'!AH52</f>
        <v>-0.36350587190325712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1.0342379374650266</v>
      </c>
      <c r="AS52" s="11">
        <f>IF(('OddsRatio_working_3-way'!X52=0),IF(Q52&gt;0,-Q52^(1/3),(-Q52)^(1/3)),'OddsRatio_working_3-way'!AM52-'OddsRatio_working_3-way'!R52/3)</f>
        <v>-0.67073206556176945</v>
      </c>
      <c r="AT52" s="11">
        <f>IF(('OddsRatio_working_3-way'!X52=0),IF(Q52&gt;0,-Q52^(1/3),(-Q52)^(1/3)),'OddsRatio_working_3-way'!AN52-'OddsRatio_working_3-way'!R52/3)</f>
        <v>-0.36350587190325712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1.74</v>
      </c>
      <c r="B53" s="4">
        <f>IF('True_Odds_Calculator_3-way'!B54="","",'True_Odds_Calculator_3-way'!B54)</f>
        <v>4.3899999999999997</v>
      </c>
      <c r="C53" s="4">
        <f>IF('True_Odds_Calculator_3-way'!C54="","",'True_Odds_Calculator_3-way'!C54)</f>
        <v>4.49</v>
      </c>
      <c r="D53" s="9">
        <f t="shared" si="13"/>
        <v>0.56423421867379142</v>
      </c>
      <c r="E53" s="9">
        <f t="shared" si="14"/>
        <v>0.22035986845435965</v>
      </c>
      <c r="F53" s="9">
        <f t="shared" si="15"/>
        <v>0.21540591287184876</v>
      </c>
      <c r="G53" s="9">
        <f t="shared" si="16"/>
        <v>1.0436670765058693</v>
      </c>
      <c r="H53" s="9">
        <f t="shared" si="17"/>
        <v>1.7723136366143435</v>
      </c>
      <c r="I53" s="9">
        <f t="shared" si="18"/>
        <v>4.5380313893548969</v>
      </c>
      <c r="J53" s="9">
        <f t="shared" si="19"/>
        <v>4.6423980970054846</v>
      </c>
      <c r="K53" s="11">
        <f t="shared" si="20"/>
        <v>0.57471264367816088</v>
      </c>
      <c r="L53" s="11">
        <f t="shared" si="21"/>
        <v>0.22779043280182235</v>
      </c>
      <c r="M53" s="11">
        <f t="shared" si="22"/>
        <v>0.22271714922048996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-0.25526821138238398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0.22217483269972682</v>
      </c>
      <c r="Q53" s="11">
        <f>2*'OddsRatio_working_3-way'!K53*'OddsRatio_working_3-way'!L53*'OddsRatio_working_3-way'!M53</f>
        <v>5.8313604383130414E-2</v>
      </c>
      <c r="R53" s="11">
        <f t="shared" si="23"/>
        <v>0</v>
      </c>
      <c r="S53" s="11">
        <f t="shared" si="24"/>
        <v>-0.87035840262505582</v>
      </c>
      <c r="T53" s="11">
        <f t="shared" si="25"/>
        <v>-0.2284405256233743</v>
      </c>
      <c r="U53" s="11">
        <f>'OddsRatio_working_3-way'!S53-'OddsRatio_working_3-way'!R53^2/3</f>
        <v>-0.87035840262505582</v>
      </c>
      <c r="V53" s="11">
        <f>'OddsRatio_working_3-way'!S53*'OddsRatio_working_3-way'!R53/3-2*'OddsRatio_working_3-way'!R53^3/27-'OddsRatio_working_3-way'!T53</f>
        <v>0.2284405256233743</v>
      </c>
      <c r="W53" s="11">
        <f>'OddsRatio_working_3-way'!V53^2+4*'OddsRatio_working_3-way'!U53^3/27</f>
        <v>-4.5491542571083066E-2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0.15626629220513824</v>
      </c>
      <c r="Y53" s="11">
        <f>IF('OddsRatio_working_3-way'!W53&gt;=0,IF('OddsRatio_working_3-way'!V53+SQRT('OddsRatio_working_3-way'!W53)&gt;0,0,PI()),ACOS('OddsRatio_working_3-way'!V53/(2*'OddsRatio_working_3-way'!X53)))</f>
        <v>0.75110755552513286</v>
      </c>
      <c r="Z53" s="11">
        <f>'OddsRatio_working_3-way'!X53^(1/3)*COS('OddsRatio_working_3-way'!Y53/3)</f>
        <v>0.52183353825293455</v>
      </c>
      <c r="AA53" s="11">
        <f>'OddsRatio_working_3-way'!X53^(1/3)*COS(('OddsRatio_working_3-way'!Y53+2*PI())/3)</f>
        <v>-0.37648890859823264</v>
      </c>
      <c r="AB53" s="11">
        <f>'OddsRatio_working_3-way'!X53^(1/3)*COS(('OddsRatio_working_3-way'!Y53+4*PI())/3)</f>
        <v>-0.1453446296547021</v>
      </c>
      <c r="AC53" s="11">
        <f>'OddsRatio_working_3-way'!X53^(1/3)*SIN('OddsRatio_working_3-way'!Y53/3)</f>
        <v>0.13345121166968951</v>
      </c>
      <c r="AD53" s="11">
        <f>'OddsRatio_working_3-way'!X53^(1/3)*SIN(('OddsRatio_working_3-way'!Y53+2*PI())/3)</f>
        <v>0.3851954948389153</v>
      </c>
      <c r="AE53" s="11">
        <f>'OddsRatio_working_3-way'!X53^(1/3)*SIN(('OddsRatio_working_3-way'!Y53+4*PI())/3)</f>
        <v>-0.51864670650860467</v>
      </c>
      <c r="AF53" s="11">
        <f>-'OddsRatio_working_3-way'!U53/(3*'OddsRatio_working_3-way'!X53^(1/3))*COS(('OddsRatio_working_3-way'!Y53)/3)</f>
        <v>0.52183353825293466</v>
      </c>
      <c r="AG53" s="11">
        <f>-'OddsRatio_working_3-way'!U53/(3*'OddsRatio_working_3-way'!X53^(1/3))*COS(('OddsRatio_working_3-way'!Y53+2*PI())/3)</f>
        <v>-0.37648890859823275</v>
      </c>
      <c r="AH53" s="11">
        <f>-'OddsRatio_working_3-way'!U53/(3*'OddsRatio_working_3-way'!X53^(1/3))*COS(('OddsRatio_working_3-way'!Y53+4*PI())/3)</f>
        <v>-0.14534462965470213</v>
      </c>
      <c r="AI53" s="11">
        <f>'OddsRatio_working_3-way'!U53/(3*'OddsRatio_working_3-way'!X53^(1/3))*SIN(('OddsRatio_working_3-way'!Y53)/3)</f>
        <v>-0.13345121166968954</v>
      </c>
      <c r="AJ53" s="11">
        <f>'OddsRatio_working_3-way'!U53/(3*'OddsRatio_working_3-way'!X53^(1/3))*SIN(('OddsRatio_working_3-way'!Y53+2*PI())/3)</f>
        <v>-0.38519549483891541</v>
      </c>
      <c r="AK53" s="11">
        <f>'OddsRatio_working_3-way'!U53/(3*'OddsRatio_working_3-way'!X53^(1/3))*SIN(('OddsRatio_working_3-way'!Y53+4*PI())/3)</f>
        <v>0.51864670650860478</v>
      </c>
      <c r="AL53" s="11">
        <f>'OddsRatio_working_3-way'!Z53+'OddsRatio_working_3-way'!AF53</f>
        <v>1.0436670765058693</v>
      </c>
      <c r="AM53" s="11">
        <f>'OddsRatio_working_3-way'!AA53+'OddsRatio_working_3-way'!AG53</f>
        <v>-0.75297781719646539</v>
      </c>
      <c r="AN53" s="11">
        <f>'OddsRatio_working_3-way'!AB53+'OddsRatio_working_3-way'!AH53</f>
        <v>-0.29068925930940426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1.0436670765058693</v>
      </c>
      <c r="AS53" s="11">
        <f>IF(('OddsRatio_working_3-way'!X53=0),IF(Q53&gt;0,-Q53^(1/3),(-Q53)^(1/3)),'OddsRatio_working_3-way'!AM53-'OddsRatio_working_3-way'!R53/3)</f>
        <v>-0.75297781719646539</v>
      </c>
      <c r="AT53" s="11">
        <f>IF(('OddsRatio_working_3-way'!X53=0),IF(Q53&gt;0,-Q53^(1/3),(-Q53)^(1/3)),'OddsRatio_working_3-way'!AN53-'OddsRatio_working_3-way'!R53/3)</f>
        <v>-0.29068925930940426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1.88</v>
      </c>
      <c r="B54" s="4">
        <f>IF('True_Odds_Calculator_3-way'!B55="","",'True_Odds_Calculator_3-way'!B55)</f>
        <v>3.69</v>
      </c>
      <c r="C54" s="4">
        <f>IF('True_Odds_Calculator_3-way'!C55="","",'True_Odds_Calculator_3-way'!C55)</f>
        <v>4.49</v>
      </c>
      <c r="D54" s="9">
        <f t="shared" si="13"/>
        <v>0.52154228461652463</v>
      </c>
      <c r="E54" s="9">
        <f t="shared" si="14"/>
        <v>0.26286081637268827</v>
      </c>
      <c r="F54" s="9">
        <f t="shared" si="15"/>
        <v>0.21559689901078727</v>
      </c>
      <c r="G54" s="9">
        <f t="shared" si="16"/>
        <v>1.0424887211190799</v>
      </c>
      <c r="H54" s="9">
        <f t="shared" si="17"/>
        <v>1.91739007458479</v>
      </c>
      <c r="I54" s="9">
        <f t="shared" si="18"/>
        <v>3.8042946598103233</v>
      </c>
      <c r="J54" s="9">
        <f t="shared" si="19"/>
        <v>4.6382856367055894</v>
      </c>
      <c r="K54" s="11">
        <f t="shared" si="20"/>
        <v>0.53191489361702127</v>
      </c>
      <c r="L54" s="11">
        <f t="shared" si="21"/>
        <v>0.2710027100271003</v>
      </c>
      <c r="M54" s="11">
        <f t="shared" si="22"/>
        <v>0.22271714922048996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-0.26523438337733618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0.22665961389273184</v>
      </c>
      <c r="Q54" s="11">
        <f>2*'OddsRatio_working_3-way'!K54*'OddsRatio_working_3-way'!L54*'OddsRatio_working_3-way'!M54</f>
        <v>6.4209522349215814E-2</v>
      </c>
      <c r="R54" s="11">
        <f t="shared" si="23"/>
        <v>0</v>
      </c>
      <c r="S54" s="11">
        <f t="shared" si="24"/>
        <v>-0.85456346574144626</v>
      </c>
      <c r="T54" s="11">
        <f t="shared" si="25"/>
        <v>-0.24208596763213772</v>
      </c>
      <c r="U54" s="11">
        <f>'OddsRatio_working_3-way'!S54-'OddsRatio_working_3-way'!R54^2/3</f>
        <v>-0.85456346574144626</v>
      </c>
      <c r="V54" s="11">
        <f>'OddsRatio_working_3-way'!S54*'OddsRatio_working_3-way'!R54/3-2*'OddsRatio_working_3-way'!R54^3/27-'OddsRatio_working_3-way'!T54</f>
        <v>0.24208596763213772</v>
      </c>
      <c r="W54" s="11">
        <f>'OddsRatio_working_3-way'!V54^2+4*'OddsRatio_working_3-way'!U54^3/27</f>
        <v>-3.3849126696303848E-2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0.15203185720490647</v>
      </c>
      <c r="Y54" s="11">
        <f>IF('OddsRatio_working_3-way'!W54&gt;=0,IF('OddsRatio_working_3-way'!V54+SQRT('OddsRatio_working_3-way'!W54)&gt;0,0,PI()),ACOS('OddsRatio_working_3-way'!V54/(2*'OddsRatio_working_3-way'!X54)))</f>
        <v>0.64985993964381439</v>
      </c>
      <c r="Z54" s="11">
        <f>'OddsRatio_working_3-way'!X54^(1/3)*COS('OddsRatio_working_3-way'!Y54/3)</f>
        <v>0.52124436055954004</v>
      </c>
      <c r="AA54" s="11">
        <f>'OddsRatio_working_3-way'!X54^(1/3)*COS(('OddsRatio_working_3-way'!Y54+2*PI())/3)</f>
        <v>-0.35996554379248197</v>
      </c>
      <c r="AB54" s="11">
        <f>'OddsRatio_working_3-way'!X54^(1/3)*COS(('OddsRatio_working_3-way'!Y54+4*PI())/3)</f>
        <v>-0.16127881676705813</v>
      </c>
      <c r="AC54" s="11">
        <f>'OddsRatio_working_3-way'!X54^(1/3)*SIN('OddsRatio_working_3-way'!Y54/3)</f>
        <v>0.11471183533253416</v>
      </c>
      <c r="AD54" s="11">
        <f>'OddsRatio_working_3-way'!X54^(1/3)*SIN(('OddsRatio_working_3-way'!Y54+2*PI())/3)</f>
        <v>0.39405494015767006</v>
      </c>
      <c r="AE54" s="11">
        <f>'OddsRatio_working_3-way'!X54^(1/3)*SIN(('OddsRatio_working_3-way'!Y54+4*PI())/3)</f>
        <v>-0.50876677549020421</v>
      </c>
      <c r="AF54" s="11">
        <f>-'OddsRatio_working_3-way'!U54/(3*'OddsRatio_working_3-way'!X54^(1/3))*COS(('OddsRatio_working_3-way'!Y54)/3)</f>
        <v>0.52124436055953982</v>
      </c>
      <c r="AG54" s="11">
        <f>-'OddsRatio_working_3-way'!U54/(3*'OddsRatio_working_3-way'!X54^(1/3))*COS(('OddsRatio_working_3-way'!Y54+2*PI())/3)</f>
        <v>-0.3599655437924818</v>
      </c>
      <c r="AH54" s="11">
        <f>-'OddsRatio_working_3-way'!U54/(3*'OddsRatio_working_3-way'!X54^(1/3))*COS(('OddsRatio_working_3-way'!Y54+4*PI())/3)</f>
        <v>-0.16127881676705805</v>
      </c>
      <c r="AI54" s="11">
        <f>'OddsRatio_working_3-way'!U54/(3*'OddsRatio_working_3-way'!X54^(1/3))*SIN(('OddsRatio_working_3-way'!Y54)/3)</f>
        <v>-0.11471183533253412</v>
      </c>
      <c r="AJ54" s="11">
        <f>'OddsRatio_working_3-way'!U54/(3*'OddsRatio_working_3-way'!X54^(1/3))*SIN(('OddsRatio_working_3-way'!Y54+2*PI())/3)</f>
        <v>-0.3940549401576699</v>
      </c>
      <c r="AK54" s="11">
        <f>'OddsRatio_working_3-way'!U54/(3*'OddsRatio_working_3-way'!X54^(1/3))*SIN(('OddsRatio_working_3-way'!Y54+4*PI())/3)</f>
        <v>0.50876677549020399</v>
      </c>
      <c r="AL54" s="11">
        <f>'OddsRatio_working_3-way'!Z54+'OddsRatio_working_3-way'!AF54</f>
        <v>1.0424887211190799</v>
      </c>
      <c r="AM54" s="11">
        <f>'OddsRatio_working_3-way'!AA54+'OddsRatio_working_3-way'!AG54</f>
        <v>-0.71993108758496382</v>
      </c>
      <c r="AN54" s="11">
        <f>'OddsRatio_working_3-way'!AB54+'OddsRatio_working_3-way'!AH54</f>
        <v>-0.32255763353411615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1.0424887211190799</v>
      </c>
      <c r="AS54" s="11">
        <f>IF(('OddsRatio_working_3-way'!X54=0),IF(Q54&gt;0,-Q54^(1/3),(-Q54)^(1/3)),'OddsRatio_working_3-way'!AM54-'OddsRatio_working_3-way'!R54/3)</f>
        <v>-0.71993108758496382</v>
      </c>
      <c r="AT54" s="11">
        <f>IF(('OddsRatio_working_3-way'!X54=0),IF(Q54&gt;0,-Q54^(1/3),(-Q54)^(1/3)),'OddsRatio_working_3-way'!AN54-'OddsRatio_working_3-way'!R54/3)</f>
        <v>-0.32255763353411615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1.62</v>
      </c>
      <c r="B55" s="4">
        <f>IF('True_Odds_Calculator_3-way'!B56="","",'True_Odds_Calculator_3-way'!B56)</f>
        <v>4.22</v>
      </c>
      <c r="C55" s="4">
        <f>IF('True_Odds_Calculator_3-way'!C56="","",'True_Odds_Calculator_3-way'!C56)</f>
        <v>5.69</v>
      </c>
      <c r="D55" s="9">
        <f t="shared" si="13"/>
        <v>0.60451261656840793</v>
      </c>
      <c r="E55" s="9">
        <f t="shared" si="14"/>
        <v>0.22738899552953834</v>
      </c>
      <c r="F55" s="9">
        <f t="shared" si="15"/>
        <v>0.1680983879020537</v>
      </c>
      <c r="G55" s="9">
        <f t="shared" si="16"/>
        <v>1.0552019246903235</v>
      </c>
      <c r="H55" s="9">
        <f t="shared" si="17"/>
        <v>1.6542251933080008</v>
      </c>
      <c r="I55" s="9">
        <f t="shared" si="18"/>
        <v>4.3977501975028419</v>
      </c>
      <c r="J55" s="9">
        <f t="shared" si="19"/>
        <v>5.9488970267976189</v>
      </c>
      <c r="K55" s="11">
        <f t="shared" si="20"/>
        <v>0.61728395061728392</v>
      </c>
      <c r="L55" s="11">
        <f t="shared" si="21"/>
        <v>0.23696682464454977</v>
      </c>
      <c r="M55" s="11">
        <f t="shared" si="22"/>
        <v>0.17574692442882248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-0.24070253935847807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0.2192851888973518</v>
      </c>
      <c r="Q55" s="11">
        <f>2*'OddsRatio_working_3-way'!K55*'OddsRatio_working_3-way'!L55*'OddsRatio_working_3-way'!M55</f>
        <v>5.1415050151782361E-2</v>
      </c>
      <c r="R55" s="11">
        <f t="shared" si="23"/>
        <v>0</v>
      </c>
      <c r="S55" s="11">
        <f t="shared" si="24"/>
        <v>-0.91102150181627528</v>
      </c>
      <c r="T55" s="11">
        <f t="shared" si="25"/>
        <v>-0.21360410359115478</v>
      </c>
      <c r="U55" s="11">
        <f>'OddsRatio_working_3-way'!S55-'OddsRatio_working_3-way'!R55^2/3</f>
        <v>-0.91102150181627528</v>
      </c>
      <c r="V55" s="11">
        <f>'OddsRatio_working_3-way'!S55*'OddsRatio_working_3-way'!R55/3-2*'OddsRatio_working_3-way'!R55^3/27-'OddsRatio_working_3-way'!T55</f>
        <v>0.21360410359115478</v>
      </c>
      <c r="W55" s="11">
        <f>'OddsRatio_working_3-way'!V55^2+4*'OddsRatio_working_3-way'!U55^3/27</f>
        <v>-6.6389815327559609E-2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0.1673443518605725</v>
      </c>
      <c r="Y55" s="11">
        <f>IF('OddsRatio_working_3-way'!W55&gt;=0,IF('OddsRatio_working_3-way'!V55+SQRT('OddsRatio_working_3-way'!W55)&gt;0,0,PI()),ACOS('OddsRatio_working_3-way'!V55/(2*'OddsRatio_working_3-way'!X55)))</f>
        <v>0.87861598409363229</v>
      </c>
      <c r="Z55" s="11">
        <f>'OddsRatio_working_3-way'!X55^(1/3)*COS('OddsRatio_working_3-way'!Y55/3)</f>
        <v>0.52760096234516174</v>
      </c>
      <c r="AA55" s="11">
        <f>'OddsRatio_working_3-way'!X55^(1/3)*COS(('OddsRatio_working_3-way'!Y55+2*PI())/3)</f>
        <v>-0.40158035580386814</v>
      </c>
      <c r="AB55" s="11">
        <f>'OddsRatio_working_3-way'!X55^(1/3)*COS(('OddsRatio_working_3-way'!Y55+4*PI())/3)</f>
        <v>-0.12602060654129366</v>
      </c>
      <c r="AC55" s="11">
        <f>'OddsRatio_working_3-way'!X55^(1/3)*SIN('OddsRatio_working_3-way'!Y55/3)</f>
        <v>0.15909449541457324</v>
      </c>
      <c r="AD55" s="11">
        <f>'OddsRatio_working_3-way'!X55^(1/3)*SIN(('OddsRatio_working_3-way'!Y55+2*PI())/3)</f>
        <v>0.37736858874474044</v>
      </c>
      <c r="AE55" s="11">
        <f>'OddsRatio_working_3-way'!X55^(1/3)*SIN(('OddsRatio_working_3-way'!Y55+4*PI())/3)</f>
        <v>-0.53646308415931365</v>
      </c>
      <c r="AF55" s="11">
        <f>-'OddsRatio_working_3-way'!U55/(3*'OddsRatio_working_3-way'!X55^(1/3))*COS(('OddsRatio_working_3-way'!Y55)/3)</f>
        <v>0.52760096234516174</v>
      </c>
      <c r="AG55" s="11">
        <f>-'OddsRatio_working_3-way'!U55/(3*'OddsRatio_working_3-way'!X55^(1/3))*COS(('OddsRatio_working_3-way'!Y55+2*PI())/3)</f>
        <v>-0.40158035580386814</v>
      </c>
      <c r="AH55" s="11">
        <f>-'OddsRatio_working_3-way'!U55/(3*'OddsRatio_working_3-way'!X55^(1/3))*COS(('OddsRatio_working_3-way'!Y55+4*PI())/3)</f>
        <v>-0.12602060654129366</v>
      </c>
      <c r="AI55" s="11">
        <f>'OddsRatio_working_3-way'!U55/(3*'OddsRatio_working_3-way'!X55^(1/3))*SIN(('OddsRatio_working_3-way'!Y55)/3)</f>
        <v>-0.15909449541457324</v>
      </c>
      <c r="AJ55" s="11">
        <f>'OddsRatio_working_3-way'!U55/(3*'OddsRatio_working_3-way'!X55^(1/3))*SIN(('OddsRatio_working_3-way'!Y55+2*PI())/3)</f>
        <v>-0.37736858874474044</v>
      </c>
      <c r="AK55" s="11">
        <f>'OddsRatio_working_3-way'!U55/(3*'OddsRatio_working_3-way'!X55^(1/3))*SIN(('OddsRatio_working_3-way'!Y55+4*PI())/3)</f>
        <v>0.53646308415931365</v>
      </c>
      <c r="AL55" s="11">
        <f>'OddsRatio_working_3-way'!Z55+'OddsRatio_working_3-way'!AF55</f>
        <v>1.0552019246903235</v>
      </c>
      <c r="AM55" s="11">
        <f>'OddsRatio_working_3-way'!AA55+'OddsRatio_working_3-way'!AG55</f>
        <v>-0.80316071160773628</v>
      </c>
      <c r="AN55" s="11">
        <f>'OddsRatio_working_3-way'!AB55+'OddsRatio_working_3-way'!AH55</f>
        <v>-0.25204121308258731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1.0552019246903235</v>
      </c>
      <c r="AS55" s="11">
        <f>IF(('OddsRatio_working_3-way'!X55=0),IF(Q55&gt;0,-Q55^(1/3),(-Q55)^(1/3)),'OddsRatio_working_3-way'!AM55-'OddsRatio_working_3-way'!R55/3)</f>
        <v>-0.80316071160773628</v>
      </c>
      <c r="AT55" s="11">
        <f>IF(('OddsRatio_working_3-way'!X55=0),IF(Q55&gt;0,-Q55^(1/3),(-Q55)^(1/3)),'OddsRatio_working_3-way'!AN55-'OddsRatio_working_3-way'!R55/3)</f>
        <v>-0.25204121308258731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3.41</v>
      </c>
      <c r="B56" s="4">
        <f>IF('True_Odds_Calculator_3-way'!B57="","",'True_Odds_Calculator_3-way'!B57)</f>
        <v>3.59</v>
      </c>
      <c r="C56" s="4">
        <f>IF('True_Odds_Calculator_3-way'!C57="","",'True_Odds_Calculator_3-way'!C57)</f>
        <v>2.19</v>
      </c>
      <c r="D56" s="9">
        <f t="shared" si="13"/>
        <v>0.28430060971298449</v>
      </c>
      <c r="E56" s="9">
        <f t="shared" si="14"/>
        <v>0.26987454005377876</v>
      </c>
      <c r="F56" s="9">
        <f t="shared" si="15"/>
        <v>0.44582485023323665</v>
      </c>
      <c r="G56" s="9">
        <f t="shared" si="16"/>
        <v>1.0445658265162123</v>
      </c>
      <c r="H56" s="9">
        <f t="shared" si="17"/>
        <v>3.5174036419040728</v>
      </c>
      <c r="I56" s="9">
        <f t="shared" si="18"/>
        <v>3.7054254906769897</v>
      </c>
      <c r="J56" s="9">
        <f t="shared" si="19"/>
        <v>2.2430333335542927</v>
      </c>
      <c r="K56" s="11">
        <f t="shared" si="20"/>
        <v>0.29325513196480935</v>
      </c>
      <c r="L56" s="11">
        <f t="shared" si="21"/>
        <v>0.2785515320334262</v>
      </c>
      <c r="M56" s="11">
        <f t="shared" si="22"/>
        <v>0.45662100456621008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-0.27705808343461169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0.23088605676119231</v>
      </c>
      <c r="Q56" s="11">
        <f>2*'OddsRatio_working_3-way'!K56*'OddsRatio_working_3-way'!L56*'OddsRatio_working_3-way'!M56</f>
        <v>7.4599695237865041E-2</v>
      </c>
      <c r="R56" s="11">
        <f t="shared" si="23"/>
        <v>0</v>
      </c>
      <c r="S56" s="11">
        <f t="shared" si="24"/>
        <v>-0.83334892777341973</v>
      </c>
      <c r="T56" s="11">
        <f t="shared" si="25"/>
        <v>-0.26925651947444901</v>
      </c>
      <c r="U56" s="11">
        <f>'OddsRatio_working_3-way'!S56-'OddsRatio_working_3-way'!R56^2/3</f>
        <v>-0.83334892777341973</v>
      </c>
      <c r="V56" s="11">
        <f>'OddsRatio_working_3-way'!S56*'OddsRatio_working_3-way'!R56/3-2*'OddsRatio_working_3-way'!R56^3/27-'OddsRatio_working_3-way'!T56</f>
        <v>0.26925651947444901</v>
      </c>
      <c r="W56" s="11">
        <f>'OddsRatio_working_3-way'!V56^2+4*'OddsRatio_working_3-way'!U56^3/27</f>
        <v>-1.323962193954574E-2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0.14640585304133172</v>
      </c>
      <c r="Y56" s="11">
        <f>IF('OddsRatio_working_3-way'!W56&gt;=0,IF('OddsRatio_working_3-way'!V56+SQRT('OddsRatio_working_3-way'!W56)&gt;0,0,PI()),ACOS('OddsRatio_working_3-way'!V56/(2*'OddsRatio_working_3-way'!X56)))</f>
        <v>0.40384932922486261</v>
      </c>
      <c r="Z56" s="11">
        <f>'OddsRatio_working_3-way'!X56^(1/3)*COS('OddsRatio_working_3-way'!Y56/3)</f>
        <v>0.52228291325810616</v>
      </c>
      <c r="AA56" s="11">
        <f>'OddsRatio_working_3-way'!X56^(1/3)*COS(('OddsRatio_working_3-way'!Y56+2*PI())/3)</f>
        <v>-0.32240034033031001</v>
      </c>
      <c r="AB56" s="11">
        <f>'OddsRatio_working_3-way'!X56^(1/3)*COS(('OddsRatio_working_3-way'!Y56+4*PI())/3)</f>
        <v>-0.19988257292779649</v>
      </c>
      <c r="AC56" s="11">
        <f>'OddsRatio_working_3-way'!X56^(1/3)*SIN('OddsRatio_working_3-way'!Y56/3)</f>
        <v>7.0735665990353358E-2</v>
      </c>
      <c r="AD56" s="11">
        <f>'OddsRatio_working_3-way'!X56^(1/3)*SIN(('OddsRatio_working_3-way'!Y56+2*PI())/3)</f>
        <v>0.41694243784888768</v>
      </c>
      <c r="AE56" s="11">
        <f>'OddsRatio_working_3-way'!X56^(1/3)*SIN(('OddsRatio_working_3-way'!Y56+4*PI())/3)</f>
        <v>-0.48767810383924082</v>
      </c>
      <c r="AF56" s="11">
        <f>-'OddsRatio_working_3-way'!U56/(3*'OddsRatio_working_3-way'!X56^(1/3))*COS(('OddsRatio_working_3-way'!Y56)/3)</f>
        <v>0.52228291325810616</v>
      </c>
      <c r="AG56" s="11">
        <f>-'OddsRatio_working_3-way'!U56/(3*'OddsRatio_working_3-way'!X56^(1/3))*COS(('OddsRatio_working_3-way'!Y56+2*PI())/3)</f>
        <v>-0.32240034033031001</v>
      </c>
      <c r="AH56" s="11">
        <f>-'OddsRatio_working_3-way'!U56/(3*'OddsRatio_working_3-way'!X56^(1/3))*COS(('OddsRatio_working_3-way'!Y56+4*PI())/3)</f>
        <v>-0.19988257292779649</v>
      </c>
      <c r="AI56" s="11">
        <f>'OddsRatio_working_3-way'!U56/(3*'OddsRatio_working_3-way'!X56^(1/3))*SIN(('OddsRatio_working_3-way'!Y56)/3)</f>
        <v>-7.0735665990353358E-2</v>
      </c>
      <c r="AJ56" s="11">
        <f>'OddsRatio_working_3-way'!U56/(3*'OddsRatio_working_3-way'!X56^(1/3))*SIN(('OddsRatio_working_3-way'!Y56+2*PI())/3)</f>
        <v>-0.41694243784888768</v>
      </c>
      <c r="AK56" s="11">
        <f>'OddsRatio_working_3-way'!U56/(3*'OddsRatio_working_3-way'!X56^(1/3))*SIN(('OddsRatio_working_3-way'!Y56+4*PI())/3)</f>
        <v>0.48767810383924082</v>
      </c>
      <c r="AL56" s="11">
        <f>'OddsRatio_working_3-way'!Z56+'OddsRatio_working_3-way'!AF56</f>
        <v>1.0445658265162123</v>
      </c>
      <c r="AM56" s="11">
        <f>'OddsRatio_working_3-way'!AA56+'OddsRatio_working_3-way'!AG56</f>
        <v>-0.64480068066062002</v>
      </c>
      <c r="AN56" s="11">
        <f>'OddsRatio_working_3-way'!AB56+'OddsRatio_working_3-way'!AH56</f>
        <v>-0.39976514585559297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1.0445658265162123</v>
      </c>
      <c r="AS56" s="11">
        <f>IF(('OddsRatio_working_3-way'!X56=0),IF(Q56&gt;0,-Q56^(1/3),(-Q56)^(1/3)),'OddsRatio_working_3-way'!AM56-'OddsRatio_working_3-way'!R56/3)</f>
        <v>-0.64480068066062002</v>
      </c>
      <c r="AT56" s="11">
        <f>IF(('OddsRatio_working_3-way'!X56=0),IF(Q56&gt;0,-Q56^(1/3),(-Q56)^(1/3)),'OddsRatio_working_3-way'!AN56-'OddsRatio_working_3-way'!R56/3)</f>
        <v>-0.39976514585559297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2.56</v>
      </c>
      <c r="B57" s="4">
        <f>IF('True_Odds_Calculator_3-way'!B58="","",'True_Odds_Calculator_3-way'!B58)</f>
        <v>3.65</v>
      </c>
      <c r="C57" s="4">
        <f>IF('True_Odds_Calculator_3-way'!C58="","",'True_Odds_Calculator_3-way'!C58)</f>
        <v>2.76</v>
      </c>
      <c r="D57" s="9">
        <f t="shared" si="13"/>
        <v>0.38101620515622575</v>
      </c>
      <c r="E57" s="9">
        <f t="shared" si="14"/>
        <v>0.26598081103488219</v>
      </c>
      <c r="F57" s="9">
        <f t="shared" si="15"/>
        <v>0.35300298380889206</v>
      </c>
      <c r="G57" s="9">
        <f t="shared" si="16"/>
        <v>1.0413847980862734</v>
      </c>
      <c r="H57" s="9">
        <f t="shared" si="17"/>
        <v>2.6245602850145864</v>
      </c>
      <c r="I57" s="9">
        <f t="shared" si="18"/>
        <v>3.7596697149286249</v>
      </c>
      <c r="J57" s="9">
        <f t="shared" si="19"/>
        <v>2.8328372446318406</v>
      </c>
      <c r="K57" s="11">
        <f t="shared" si="20"/>
        <v>0.390625</v>
      </c>
      <c r="L57" s="11">
        <f t="shared" si="21"/>
        <v>0.27397260273972601</v>
      </c>
      <c r="M57" s="11">
        <f t="shared" si="22"/>
        <v>0.3623188405797102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-0.28212477665276947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0.23149009827278139</v>
      </c>
      <c r="Q57" s="11">
        <f>2*'OddsRatio_working_3-way'!K57*'OddsRatio_working_3-way'!L57*'OddsRatio_working_3-way'!M57</f>
        <v>7.7551121699424269E-2</v>
      </c>
      <c r="R57" s="11">
        <f t="shared" si="23"/>
        <v>0</v>
      </c>
      <c r="S57" s="11">
        <f t="shared" si="24"/>
        <v>-0.82052381580683464</v>
      </c>
      <c r="T57" s="11">
        <f t="shared" si="25"/>
        <v>-0.27488235035404851</v>
      </c>
      <c r="U57" s="11">
        <f>'OddsRatio_working_3-way'!S57-'OddsRatio_working_3-way'!R57^2/3</f>
        <v>-0.82052381580683464</v>
      </c>
      <c r="V57" s="11">
        <f>'OddsRatio_working_3-way'!S57*'OddsRatio_working_3-way'!R57/3-2*'OddsRatio_working_3-way'!R57^3/27-'OddsRatio_working_3-way'!T57</f>
        <v>0.27488235035404851</v>
      </c>
      <c r="W57" s="11">
        <f>'OddsRatio_working_3-way'!V57^2+4*'OddsRatio_working_3-way'!U57^3/27</f>
        <v>-6.2804810744195722E-3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0.1430391446515476</v>
      </c>
      <c r="Y57" s="11">
        <f>IF('OddsRatio_working_3-way'!W57&gt;=0,IF('OddsRatio_working_3-way'!V57+SQRT('OddsRatio_working_3-way'!W57)&gt;0,0,PI()),ACOS('OddsRatio_working_3-way'!V57/(2*'OddsRatio_working_3-way'!X57)))</f>
        <v>0.28069162735361819</v>
      </c>
      <c r="Z57" s="11">
        <f>'OddsRatio_working_3-way'!X57^(1/3)*COS('OddsRatio_working_3-way'!Y57/3)</f>
        <v>0.52069239904313658</v>
      </c>
      <c r="AA57" s="11">
        <f>'OddsRatio_working_3-way'!X57^(1/3)*COS(('OddsRatio_working_3-way'!Y57+2*PI())/3)</f>
        <v>-0.30266077308359135</v>
      </c>
      <c r="AB57" s="11">
        <f>'OddsRatio_working_3-way'!X57^(1/3)*COS(('OddsRatio_working_3-way'!Y57+4*PI())/3)</f>
        <v>-0.21803162595954534</v>
      </c>
      <c r="AC57" s="11">
        <f>'OddsRatio_working_3-way'!X57^(1/3)*SIN('OddsRatio_working_3-way'!Y57/3)</f>
        <v>4.8860660873356471E-2</v>
      </c>
      <c r="AD57" s="11">
        <f>'OddsRatio_working_3-way'!X57^(1/3)*SIN(('OddsRatio_working_3-way'!Y57+2*PI())/3)</f>
        <v>0.42650251469214223</v>
      </c>
      <c r="AE57" s="11">
        <f>'OddsRatio_working_3-way'!X57^(1/3)*SIN(('OddsRatio_working_3-way'!Y57+4*PI())/3)</f>
        <v>-0.47536317556549862</v>
      </c>
      <c r="AF57" s="11">
        <f>-'OddsRatio_working_3-way'!U57/(3*'OddsRatio_working_3-way'!X57^(1/3))*COS(('OddsRatio_working_3-way'!Y57)/3)</f>
        <v>0.52069239904313669</v>
      </c>
      <c r="AG57" s="11">
        <f>-'OddsRatio_working_3-way'!U57/(3*'OddsRatio_working_3-way'!X57^(1/3))*COS(('OddsRatio_working_3-way'!Y57+2*PI())/3)</f>
        <v>-0.30266077308359146</v>
      </c>
      <c r="AH57" s="11">
        <f>-'OddsRatio_working_3-way'!U57/(3*'OddsRatio_working_3-way'!X57^(1/3))*COS(('OddsRatio_working_3-way'!Y57+4*PI())/3)</f>
        <v>-0.21803162595954539</v>
      </c>
      <c r="AI57" s="11">
        <f>'OddsRatio_working_3-way'!U57/(3*'OddsRatio_working_3-way'!X57^(1/3))*SIN(('OddsRatio_working_3-way'!Y57)/3)</f>
        <v>-4.8860660873356485E-2</v>
      </c>
      <c r="AJ57" s="11">
        <f>'OddsRatio_working_3-way'!U57/(3*'OddsRatio_working_3-way'!X57^(1/3))*SIN(('OddsRatio_working_3-way'!Y57+2*PI())/3)</f>
        <v>-0.42650251469214234</v>
      </c>
      <c r="AK57" s="11">
        <f>'OddsRatio_working_3-way'!U57/(3*'OddsRatio_working_3-way'!X57^(1/3))*SIN(('OddsRatio_working_3-way'!Y57+4*PI())/3)</f>
        <v>0.47536317556549873</v>
      </c>
      <c r="AL57" s="11">
        <f>'OddsRatio_working_3-way'!Z57+'OddsRatio_working_3-way'!AF57</f>
        <v>1.0413847980862734</v>
      </c>
      <c r="AM57" s="11">
        <f>'OddsRatio_working_3-way'!AA57+'OddsRatio_working_3-way'!AG57</f>
        <v>-0.60532154616718281</v>
      </c>
      <c r="AN57" s="11">
        <f>'OddsRatio_working_3-way'!AB57+'OddsRatio_working_3-way'!AH57</f>
        <v>-0.43606325191909073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1.0413847980862734</v>
      </c>
      <c r="AS57" s="11">
        <f>IF(('OddsRatio_working_3-way'!X57=0),IF(Q57&gt;0,-Q57^(1/3),(-Q57)^(1/3)),'OddsRatio_working_3-way'!AM57-'OddsRatio_working_3-way'!R57/3)</f>
        <v>-0.60532154616718281</v>
      </c>
      <c r="AT57" s="11">
        <f>IF(('OddsRatio_working_3-way'!X57=0),IF(Q57&gt;0,-Q57^(1/3),(-Q57)^(1/3)),'OddsRatio_working_3-way'!AN57-'OddsRatio_working_3-way'!R57/3)</f>
        <v>-0.43606325191909073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3.02</v>
      </c>
      <c r="B58" s="4">
        <f>IF('True_Odds_Calculator_3-way'!B59="","",'True_Odds_Calculator_3-way'!B59)</f>
        <v>3.57</v>
      </c>
      <c r="C58" s="4">
        <f>IF('True_Odds_Calculator_3-way'!C59="","",'True_Odds_Calculator_3-way'!C59)</f>
        <v>2.41</v>
      </c>
      <c r="D58" s="9">
        <f t="shared" si="13"/>
        <v>0.32242483427701452</v>
      </c>
      <c r="E58" s="9">
        <f t="shared" si="14"/>
        <v>0.2722060130319609</v>
      </c>
      <c r="F58" s="9">
        <f t="shared" si="15"/>
        <v>0.40536915269102453</v>
      </c>
      <c r="G58" s="9">
        <f t="shared" si="16"/>
        <v>1.0403455773190315</v>
      </c>
      <c r="H58" s="9">
        <f t="shared" si="17"/>
        <v>3.1014980661844427</v>
      </c>
      <c r="I58" s="9">
        <f t="shared" si="18"/>
        <v>3.6736881337099105</v>
      </c>
      <c r="J58" s="9">
        <f t="shared" si="19"/>
        <v>2.4668872640198343</v>
      </c>
      <c r="K58" s="11">
        <f t="shared" si="20"/>
        <v>0.33112582781456956</v>
      </c>
      <c r="L58" s="11">
        <f t="shared" si="21"/>
        <v>0.28011204481792717</v>
      </c>
      <c r="M58" s="11">
        <f t="shared" si="22"/>
        <v>0.41493775933609955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-0.28171592893154607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0.23091867067510688</v>
      </c>
      <c r="Q58" s="11">
        <f>2*'OddsRatio_working_3-way'!K58*'OddsRatio_working_3-way'!L58*'OddsRatio_working_3-way'!M58</f>
        <v>7.6972890225035645E-2</v>
      </c>
      <c r="R58" s="11">
        <f t="shared" si="23"/>
        <v>0</v>
      </c>
      <c r="S58" s="11">
        <f t="shared" si="24"/>
        <v>-0.81968624050086147</v>
      </c>
      <c r="T58" s="11">
        <f t="shared" si="25"/>
        <v>-0.27322874683362058</v>
      </c>
      <c r="U58" s="11">
        <f>'OddsRatio_working_3-way'!S58-'OddsRatio_working_3-way'!R58^2/3</f>
        <v>-0.81968624050086147</v>
      </c>
      <c r="V58" s="11">
        <f>'OddsRatio_working_3-way'!S58*'OddsRatio_working_3-way'!R58/3-2*'OddsRatio_working_3-way'!R58^3/27-'OddsRatio_working_3-way'!T58</f>
        <v>0.27322874683362058</v>
      </c>
      <c r="W58" s="11">
        <f>'OddsRatio_working_3-way'!V58^2+4*'OddsRatio_working_3-way'!U58^3/27</f>
        <v>-6.9364706418340166E-3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0.14282018304331565</v>
      </c>
      <c r="Y58" s="11">
        <f>IF('OddsRatio_working_3-way'!W58&gt;=0,IF('OddsRatio_working_3-way'!V58+SQRT('OddsRatio_working_3-way'!W58)&gt;0,0,PI()),ACOS('OddsRatio_working_3-way'!V58/(2*'OddsRatio_working_3-way'!X58)))</f>
        <v>0.29587255780697364</v>
      </c>
      <c r="Z58" s="11">
        <f>'OddsRatio_working_3-way'!X58^(1/3)*COS('OddsRatio_working_3-way'!Y58/3)</f>
        <v>0.52017278865951577</v>
      </c>
      <c r="AA58" s="11">
        <f>'OddsRatio_working_3-way'!X58^(1/3)*COS(('OddsRatio_working_3-way'!Y58+2*PI())/3)</f>
        <v>-0.30465950930787489</v>
      </c>
      <c r="AB58" s="11">
        <f>'OddsRatio_working_3-way'!X58^(1/3)*COS(('OddsRatio_working_3-way'!Y58+4*PI())/3)</f>
        <v>-0.21551327935164105</v>
      </c>
      <c r="AC58" s="11">
        <f>'OddsRatio_working_3-way'!X58^(1/3)*SIN('OddsRatio_working_3-way'!Y58/3)</f>
        <v>5.1468599862472E-2</v>
      </c>
      <c r="AD58" s="11">
        <f>'OddsRatio_working_3-way'!X58^(1/3)*SIN(('OddsRatio_working_3-way'!Y58+2*PI())/3)</f>
        <v>0.42474854940529871</v>
      </c>
      <c r="AE58" s="11">
        <f>'OddsRatio_working_3-way'!X58^(1/3)*SIN(('OddsRatio_working_3-way'!Y58+4*PI())/3)</f>
        <v>-0.47621714926777059</v>
      </c>
      <c r="AF58" s="11">
        <f>-'OddsRatio_working_3-way'!U58/(3*'OddsRatio_working_3-way'!X58^(1/3))*COS(('OddsRatio_working_3-way'!Y58)/3)</f>
        <v>0.52017278865951566</v>
      </c>
      <c r="AG58" s="11">
        <f>-'OddsRatio_working_3-way'!U58/(3*'OddsRatio_working_3-way'!X58^(1/3))*COS(('OddsRatio_working_3-way'!Y58+2*PI())/3)</f>
        <v>-0.30465950930787483</v>
      </c>
      <c r="AH58" s="11">
        <f>-'OddsRatio_working_3-way'!U58/(3*'OddsRatio_working_3-way'!X58^(1/3))*COS(('OddsRatio_working_3-way'!Y58+4*PI())/3)</f>
        <v>-0.215513279351641</v>
      </c>
      <c r="AI58" s="11">
        <f>'OddsRatio_working_3-way'!U58/(3*'OddsRatio_working_3-way'!X58^(1/3))*SIN(('OddsRatio_working_3-way'!Y58)/3)</f>
        <v>-5.1468599862471986E-2</v>
      </c>
      <c r="AJ58" s="11">
        <f>'OddsRatio_working_3-way'!U58/(3*'OddsRatio_working_3-way'!X58^(1/3))*SIN(('OddsRatio_working_3-way'!Y58+2*PI())/3)</f>
        <v>-0.4247485494052986</v>
      </c>
      <c r="AK58" s="11">
        <f>'OddsRatio_working_3-way'!U58/(3*'OddsRatio_working_3-way'!X58^(1/3))*SIN(('OddsRatio_working_3-way'!Y58+4*PI())/3)</f>
        <v>0.47621714926777053</v>
      </c>
      <c r="AL58" s="11">
        <f>'OddsRatio_working_3-way'!Z58+'OddsRatio_working_3-way'!AF58</f>
        <v>1.0403455773190315</v>
      </c>
      <c r="AM58" s="11">
        <f>'OddsRatio_working_3-way'!AA58+'OddsRatio_working_3-way'!AG58</f>
        <v>-0.60931901861574977</v>
      </c>
      <c r="AN58" s="11">
        <f>'OddsRatio_working_3-way'!AB58+'OddsRatio_working_3-way'!AH58</f>
        <v>-0.43102655870328205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1.0403455773190315</v>
      </c>
      <c r="AS58" s="11">
        <f>IF(('OddsRatio_working_3-way'!X58=0),IF(Q58&gt;0,-Q58^(1/3),(-Q58)^(1/3)),'OddsRatio_working_3-way'!AM58-'OddsRatio_working_3-way'!R58/3)</f>
        <v>-0.60931901861574977</v>
      </c>
      <c r="AT58" s="11">
        <f>IF(('OddsRatio_working_3-way'!X58=0),IF(Q58&gt;0,-Q58^(1/3),(-Q58)^(1/3)),'OddsRatio_working_3-way'!AN58-'OddsRatio_working_3-way'!R58/3)</f>
        <v>-0.43102655870328205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1.17</v>
      </c>
      <c r="B59" s="4">
        <f>IF('True_Odds_Calculator_3-way'!B60="","",'True_Odds_Calculator_3-way'!B60)</f>
        <v>8.2100000000000009</v>
      </c>
      <c r="C59" s="4">
        <f>IF('True_Odds_Calculator_3-way'!C60="","",'True_Odds_Calculator_3-way'!C60)</f>
        <v>20.21</v>
      </c>
      <c r="D59" s="9">
        <f t="shared" si="13"/>
        <v>0.84264548453824351</v>
      </c>
      <c r="E59" s="9">
        <f t="shared" si="14"/>
        <v>0.11210866070669598</v>
      </c>
      <c r="F59" s="9">
        <f t="shared" si="15"/>
        <v>4.5245854755060516E-2</v>
      </c>
      <c r="G59" s="9">
        <f t="shared" si="16"/>
        <v>1.0984628931359963</v>
      </c>
      <c r="H59" s="9">
        <f t="shared" si="17"/>
        <v>1.1867386918331193</v>
      </c>
      <c r="I59" s="9">
        <f t="shared" si="18"/>
        <v>8.9199174595105344</v>
      </c>
      <c r="J59" s="9">
        <f t="shared" si="19"/>
        <v>22.101472177142487</v>
      </c>
      <c r="K59" s="11">
        <f t="shared" si="20"/>
        <v>0.85470085470085477</v>
      </c>
      <c r="L59" s="11">
        <f t="shared" si="21"/>
        <v>0.12180267965895249</v>
      </c>
      <c r="M59" s="11">
        <f t="shared" si="22"/>
        <v>4.9480455220188027E-2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-0.12128754864680502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0.13696922705318712</v>
      </c>
      <c r="Q59" s="11">
        <f>2*'OddsRatio_working_3-way'!K59*'OddsRatio_working_3-way'!L59*'OddsRatio_working_3-way'!M59</f>
        <v>1.0302311173613174E-2</v>
      </c>
      <c r="R59" s="11">
        <f t="shared" si="23"/>
        <v>0</v>
      </c>
      <c r="S59" s="11">
        <f t="shared" si="24"/>
        <v>-1.1292933906352405</v>
      </c>
      <c r="T59" s="11">
        <f t="shared" si="25"/>
        <v>-8.4941210277189982E-2</v>
      </c>
      <c r="U59" s="11">
        <f>'OddsRatio_working_3-way'!S59-'OddsRatio_working_3-way'!R59^2/3</f>
        <v>-1.1292933906352405</v>
      </c>
      <c r="V59" s="11">
        <f>'OddsRatio_working_3-way'!S59*'OddsRatio_working_3-way'!R59/3-2*'OddsRatio_working_3-way'!R59^3/27-'OddsRatio_working_3-way'!T59</f>
        <v>8.4941210277189982E-2</v>
      </c>
      <c r="W59" s="11">
        <f>'OddsRatio_working_3-way'!V59^2+4*'OddsRatio_working_3-way'!U59^3/27</f>
        <v>-0.20614675135512631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0.23095549385026551</v>
      </c>
      <c r="Y59" s="11">
        <f>IF('OddsRatio_working_3-way'!W59&gt;=0,IF('OddsRatio_working_3-way'!V59+SQRT('OddsRatio_working_3-way'!W59)&gt;0,0,PI()),ACOS('OddsRatio_working_3-way'!V59/(2*'OddsRatio_working_3-way'!X59)))</f>
        <v>1.3858529631980714</v>
      </c>
      <c r="Z59" s="11">
        <f>'OddsRatio_working_3-way'!X59^(1/3)*COS('OddsRatio_working_3-way'!Y59/3)</f>
        <v>0.54923144656799805</v>
      </c>
      <c r="AA59" s="11">
        <f>'OddsRatio_working_3-way'!X59^(1/3)*COS(('OddsRatio_working_3-way'!Y59+2*PI())/3)</f>
        <v>-0.51143202600496529</v>
      </c>
      <c r="AB59" s="11">
        <f>'OddsRatio_working_3-way'!X59^(1/3)*COS(('OddsRatio_working_3-way'!Y59+4*PI())/3)</f>
        <v>-3.7799420563032683E-2</v>
      </c>
      <c r="AC59" s="11">
        <f>'OddsRatio_working_3-way'!X59^(1/3)*SIN('OddsRatio_working_3-way'!Y59/3)</f>
        <v>0.27345191224888354</v>
      </c>
      <c r="AD59" s="11">
        <f>'OddsRatio_working_3-way'!X59^(1/3)*SIN(('OddsRatio_working_3-way'!Y59+2*PI())/3)</f>
        <v>0.33892242916072007</v>
      </c>
      <c r="AE59" s="11">
        <f>'OddsRatio_working_3-way'!X59^(1/3)*SIN(('OddsRatio_working_3-way'!Y59+4*PI())/3)</f>
        <v>-0.61237434140960356</v>
      </c>
      <c r="AF59" s="11">
        <f>-'OddsRatio_working_3-way'!U59/(3*'OddsRatio_working_3-way'!X59^(1/3))*COS(('OddsRatio_working_3-way'!Y59)/3)</f>
        <v>0.54923144656799816</v>
      </c>
      <c r="AG59" s="11">
        <f>-'OddsRatio_working_3-way'!U59/(3*'OddsRatio_working_3-way'!X59^(1/3))*COS(('OddsRatio_working_3-way'!Y59+2*PI())/3)</f>
        <v>-0.51143202600496529</v>
      </c>
      <c r="AH59" s="11">
        <f>-'OddsRatio_working_3-way'!U59/(3*'OddsRatio_working_3-way'!X59^(1/3))*COS(('OddsRatio_working_3-way'!Y59+4*PI())/3)</f>
        <v>-3.779942056303269E-2</v>
      </c>
      <c r="AI59" s="11">
        <f>'OddsRatio_working_3-way'!U59/(3*'OddsRatio_working_3-way'!X59^(1/3))*SIN(('OddsRatio_working_3-way'!Y59)/3)</f>
        <v>-0.2734519122488836</v>
      </c>
      <c r="AJ59" s="11">
        <f>'OddsRatio_working_3-way'!U59/(3*'OddsRatio_working_3-way'!X59^(1/3))*SIN(('OddsRatio_working_3-way'!Y59+2*PI())/3)</f>
        <v>-0.33892242916072013</v>
      </c>
      <c r="AK59" s="11">
        <f>'OddsRatio_working_3-way'!U59/(3*'OddsRatio_working_3-way'!X59^(1/3))*SIN(('OddsRatio_working_3-way'!Y59+4*PI())/3)</f>
        <v>0.61237434140960367</v>
      </c>
      <c r="AL59" s="11">
        <f>'OddsRatio_working_3-way'!Z59+'OddsRatio_working_3-way'!AF59</f>
        <v>1.0984628931359963</v>
      </c>
      <c r="AM59" s="11">
        <f>'OddsRatio_working_3-way'!AA59+'OddsRatio_working_3-way'!AG59</f>
        <v>-1.0228640520099306</v>
      </c>
      <c r="AN59" s="11">
        <f>'OddsRatio_working_3-way'!AB59+'OddsRatio_working_3-way'!AH59</f>
        <v>-7.559884112606538E-2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1.0984628931359963</v>
      </c>
      <c r="AS59" s="11">
        <f>IF(('OddsRatio_working_3-way'!X59=0),IF(Q59&gt;0,-Q59^(1/3),(-Q59)^(1/3)),'OddsRatio_working_3-way'!AM59-'OddsRatio_working_3-way'!R59/3)</f>
        <v>-1.0228640520099306</v>
      </c>
      <c r="AT59" s="11">
        <f>IF(('OddsRatio_working_3-way'!X59=0),IF(Q59&gt;0,-Q59^(1/3),(-Q59)^(1/3)),'OddsRatio_working_3-way'!AN59-'OddsRatio_working_3-way'!R59/3)</f>
        <v>-7.559884112606538E-2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1.68</v>
      </c>
      <c r="B60" s="4">
        <f>IF('True_Odds_Calculator_3-way'!B61="","",'True_Odds_Calculator_3-way'!B61)</f>
        <v>4.01</v>
      </c>
      <c r="C60" s="4">
        <f>IF('True_Odds_Calculator_3-way'!C61="","",'True_Odds_Calculator_3-way'!C61)</f>
        <v>5.61</v>
      </c>
      <c r="D60" s="9">
        <f t="shared" si="13"/>
        <v>0.58556583538333773</v>
      </c>
      <c r="E60" s="9">
        <f t="shared" si="14"/>
        <v>0.24196470656010979</v>
      </c>
      <c r="F60" s="9">
        <f t="shared" si="15"/>
        <v>0.17246945805655231</v>
      </c>
      <c r="G60" s="9">
        <f t="shared" si="16"/>
        <v>1.0408086844585598</v>
      </c>
      <c r="H60" s="9">
        <f t="shared" si="17"/>
        <v>1.7077499054318206</v>
      </c>
      <c r="I60" s="9">
        <f t="shared" si="18"/>
        <v>4.1328341402202646</v>
      </c>
      <c r="J60" s="9">
        <f t="shared" si="19"/>
        <v>5.7981280353539608</v>
      </c>
      <c r="K60" s="11">
        <f t="shared" si="20"/>
        <v>0.59523809523809523</v>
      </c>
      <c r="L60" s="11">
        <f t="shared" si="21"/>
        <v>0.24937655860349128</v>
      </c>
      <c r="M60" s="11">
        <f t="shared" si="22"/>
        <v>0.17825311942959002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-0.24966623844429325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0.21961478613965052</v>
      </c>
      <c r="Q60" s="11">
        <f>2*'OddsRatio_working_3-way'!K60*'OddsRatio_working_3-way'!L60*'OddsRatio_working_3-way'!M60</f>
        <v>5.2919225575819386E-2</v>
      </c>
      <c r="R60" s="11">
        <f t="shared" si="23"/>
        <v>0</v>
      </c>
      <c r="S60" s="11">
        <f t="shared" si="24"/>
        <v>-0.87963349593482199</v>
      </c>
      <c r="T60" s="11">
        <f t="shared" si="25"/>
        <v>-0.21195987853851125</v>
      </c>
      <c r="U60" s="11">
        <f>'OddsRatio_working_3-way'!S60-'OddsRatio_working_3-way'!R60^2/3</f>
        <v>-0.87963349593482199</v>
      </c>
      <c r="V60" s="11">
        <f>'OddsRatio_working_3-way'!S60*'OddsRatio_working_3-way'!R60/3-2*'OddsRatio_working_3-way'!R60^3/27-'OddsRatio_working_3-way'!T60</f>
        <v>0.21195987853851125</v>
      </c>
      <c r="W60" s="11">
        <f>'OddsRatio_working_3-way'!V60^2+4*'OddsRatio_working_3-way'!U60^3/27</f>
        <v>-5.5905734678851307E-2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0.15877084492194385</v>
      </c>
      <c r="Y60" s="11">
        <f>IF('OddsRatio_working_3-way'!W60&gt;=0,IF('OddsRatio_working_3-way'!V60+SQRT('OddsRatio_working_3-way'!W60)&gt;0,0,PI()),ACOS('OddsRatio_working_3-way'!V60/(2*'OddsRatio_working_3-way'!X60)))</f>
        <v>0.83994669090716989</v>
      </c>
      <c r="Z60" s="11">
        <f>'OddsRatio_working_3-way'!X60^(1/3)*COS('OddsRatio_working_3-way'!Y60/3)</f>
        <v>0.52040434222927989</v>
      </c>
      <c r="AA60" s="11">
        <f>'OddsRatio_working_3-way'!X60^(1/3)*COS(('OddsRatio_working_3-way'!Y60+2*PI())/3)</f>
        <v>-0.38978945608268162</v>
      </c>
      <c r="AB60" s="11">
        <f>'OddsRatio_working_3-way'!X60^(1/3)*COS(('OddsRatio_working_3-way'!Y60+4*PI())/3)</f>
        <v>-0.13061488614659841</v>
      </c>
      <c r="AC60" s="11">
        <f>'OddsRatio_working_3-way'!X60^(1/3)*SIN('OddsRatio_working_3-way'!Y60/3)</f>
        <v>0.1496345077197033</v>
      </c>
      <c r="AD60" s="11">
        <f>'OddsRatio_working_3-way'!X60^(1/3)*SIN(('OddsRatio_working_3-way'!Y60+2*PI())/3)</f>
        <v>0.37586612675043574</v>
      </c>
      <c r="AE60" s="11">
        <f>'OddsRatio_working_3-way'!X60^(1/3)*SIN(('OddsRatio_working_3-way'!Y60+4*PI())/3)</f>
        <v>-0.52550063447013895</v>
      </c>
      <c r="AF60" s="11">
        <f>-'OddsRatio_working_3-way'!U60/(3*'OddsRatio_working_3-way'!X60^(1/3))*COS(('OddsRatio_working_3-way'!Y60)/3)</f>
        <v>0.52040434222927978</v>
      </c>
      <c r="AG60" s="11">
        <f>-'OddsRatio_working_3-way'!U60/(3*'OddsRatio_working_3-way'!X60^(1/3))*COS(('OddsRatio_working_3-way'!Y60+2*PI())/3)</f>
        <v>-0.38978945608268156</v>
      </c>
      <c r="AH60" s="11">
        <f>-'OddsRatio_working_3-way'!U60/(3*'OddsRatio_working_3-way'!X60^(1/3))*COS(('OddsRatio_working_3-way'!Y60+4*PI())/3)</f>
        <v>-0.13061488614659839</v>
      </c>
      <c r="AI60" s="11">
        <f>'OddsRatio_working_3-way'!U60/(3*'OddsRatio_working_3-way'!X60^(1/3))*SIN(('OddsRatio_working_3-way'!Y60)/3)</f>
        <v>-0.14963450771970327</v>
      </c>
      <c r="AJ60" s="11">
        <f>'OddsRatio_working_3-way'!U60/(3*'OddsRatio_working_3-way'!X60^(1/3))*SIN(('OddsRatio_working_3-way'!Y60+2*PI())/3)</f>
        <v>-0.37586612675043568</v>
      </c>
      <c r="AK60" s="11">
        <f>'OddsRatio_working_3-way'!U60/(3*'OddsRatio_working_3-way'!X60^(1/3))*SIN(('OddsRatio_working_3-way'!Y60+4*PI())/3)</f>
        <v>0.52550063447013884</v>
      </c>
      <c r="AL60" s="11">
        <f>'OddsRatio_working_3-way'!Z60+'OddsRatio_working_3-way'!AF60</f>
        <v>1.0408086844585598</v>
      </c>
      <c r="AM60" s="11">
        <f>'OddsRatio_working_3-way'!AA60+'OddsRatio_working_3-way'!AG60</f>
        <v>-0.77957891216536312</v>
      </c>
      <c r="AN60" s="11">
        <f>'OddsRatio_working_3-way'!AB60+'OddsRatio_working_3-way'!AH60</f>
        <v>-0.26122977229319677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1.0408086844585598</v>
      </c>
      <c r="AS60" s="11">
        <f>IF(('OddsRatio_working_3-way'!X60=0),IF(Q60&gt;0,-Q60^(1/3),(-Q60)^(1/3)),'OddsRatio_working_3-way'!AM60-'OddsRatio_working_3-way'!R60/3)</f>
        <v>-0.77957891216536312</v>
      </c>
      <c r="AT60" s="11">
        <f>IF(('OddsRatio_working_3-way'!X60=0),IF(Q60&gt;0,-Q60^(1/3),(-Q60)^(1/3)),'OddsRatio_working_3-way'!AN60-'OddsRatio_working_3-way'!R60/3)</f>
        <v>-0.26122977229319677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1.28</v>
      </c>
      <c r="B61" s="4">
        <f>IF('True_Odds_Calculator_3-way'!B62="","",'True_Odds_Calculator_3-way'!B62)</f>
        <v>6.1</v>
      </c>
      <c r="C61" s="4">
        <f>IF('True_Odds_Calculator_3-way'!C62="","",'True_Odds_Calculator_3-way'!C62)</f>
        <v>11.9</v>
      </c>
      <c r="D61" s="9">
        <f t="shared" si="13"/>
        <v>0.76792261349898117</v>
      </c>
      <c r="E61" s="9">
        <f t="shared" si="14"/>
        <v>0.1537368316528667</v>
      </c>
      <c r="F61" s="9">
        <f t="shared" si="15"/>
        <v>7.834055484815218E-2</v>
      </c>
      <c r="G61" s="9">
        <f t="shared" si="16"/>
        <v>1.0793376759093316</v>
      </c>
      <c r="H61" s="9">
        <f t="shared" si="17"/>
        <v>1.3022145492546129</v>
      </c>
      <c r="I61" s="9">
        <f t="shared" si="18"/>
        <v>6.5046221471375905</v>
      </c>
      <c r="J61" s="9">
        <f t="shared" si="19"/>
        <v>12.764780667411713</v>
      </c>
      <c r="K61" s="11">
        <f t="shared" si="20"/>
        <v>0.78125</v>
      </c>
      <c r="L61" s="11">
        <f t="shared" si="21"/>
        <v>0.16393442622950821</v>
      </c>
      <c r="M61" s="11">
        <f t="shared" si="22"/>
        <v>8.4033613445378144E-2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-0.16752049180327877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0.17521352803416451</v>
      </c>
      <c r="Q61" s="11">
        <f>2*'OddsRatio_working_3-way'!K61*'OddsRatio_working_3-way'!L61*'OddsRatio_working_3-way'!M61</f>
        <v>2.1525003444000552E-2</v>
      </c>
      <c r="R61" s="11">
        <f t="shared" si="23"/>
        <v>0</v>
      </c>
      <c r="S61" s="11">
        <f t="shared" si="24"/>
        <v>-1.0459229563384984</v>
      </c>
      <c r="T61" s="11">
        <f t="shared" si="25"/>
        <v>-0.12849176367794818</v>
      </c>
      <c r="U61" s="11">
        <f>'OddsRatio_working_3-way'!S61-'OddsRatio_working_3-way'!R61^2/3</f>
        <v>-1.0459229563384984</v>
      </c>
      <c r="V61" s="11">
        <f>'OddsRatio_working_3-way'!S61*'OddsRatio_working_3-way'!R61/3-2*'OddsRatio_working_3-way'!R61^3/27-'OddsRatio_working_3-way'!T61</f>
        <v>0.12849176367794818</v>
      </c>
      <c r="W61" s="11">
        <f>'OddsRatio_working_3-way'!V61^2+4*'OddsRatio_working_3-way'!U61^3/27</f>
        <v>-0.15299986229916848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0.20585795808775414</v>
      </c>
      <c r="Y61" s="11">
        <f>IF('OddsRatio_working_3-way'!W61&gt;=0,IF('OddsRatio_working_3-way'!V61+SQRT('OddsRatio_working_3-way'!W61)&gt;0,0,PI()),ACOS('OddsRatio_working_3-way'!V61/(2*'OddsRatio_working_3-way'!X61)))</f>
        <v>1.2534058871889278</v>
      </c>
      <c r="Z61" s="11">
        <f>'OddsRatio_working_3-way'!X61^(1/3)*COS('OddsRatio_working_3-way'!Y61/3)</f>
        <v>0.5396688379546658</v>
      </c>
      <c r="AA61" s="11">
        <f>'OddsRatio_working_3-way'!X61^(1/3)*COS(('OddsRatio_working_3-way'!Y61+2*PI())/3)</f>
        <v>-0.47731670277554084</v>
      </c>
      <c r="AB61" s="11">
        <f>'OddsRatio_working_3-way'!X61^(1/3)*COS(('OddsRatio_working_3-way'!Y61+4*PI())/3)</f>
        <v>-6.2352135179125072E-2</v>
      </c>
      <c r="AC61" s="11">
        <f>'OddsRatio_working_3-way'!X61^(1/3)*SIN('OddsRatio_working_3-way'!Y61/3)</f>
        <v>0.23957990480594757</v>
      </c>
      <c r="AD61" s="11">
        <f>'OddsRatio_working_3-way'!X61^(1/3)*SIN(('OddsRatio_working_3-way'!Y61+2*PI())/3)</f>
        <v>0.34757697089659456</v>
      </c>
      <c r="AE61" s="11">
        <f>'OddsRatio_working_3-way'!X61^(1/3)*SIN(('OddsRatio_working_3-way'!Y61+4*PI())/3)</f>
        <v>-0.58715687570254194</v>
      </c>
      <c r="AF61" s="11">
        <f>-'OddsRatio_working_3-way'!U61/(3*'OddsRatio_working_3-way'!X61^(1/3))*COS(('OddsRatio_working_3-way'!Y61)/3)</f>
        <v>0.5396688379546658</v>
      </c>
      <c r="AG61" s="11">
        <f>-'OddsRatio_working_3-way'!U61/(3*'OddsRatio_working_3-way'!X61^(1/3))*COS(('OddsRatio_working_3-way'!Y61+2*PI())/3)</f>
        <v>-0.47731670277554084</v>
      </c>
      <c r="AH61" s="11">
        <f>-'OddsRatio_working_3-way'!U61/(3*'OddsRatio_working_3-way'!X61^(1/3))*COS(('OddsRatio_working_3-way'!Y61+4*PI())/3)</f>
        <v>-6.2352135179125072E-2</v>
      </c>
      <c r="AI61" s="11">
        <f>'OddsRatio_working_3-way'!U61/(3*'OddsRatio_working_3-way'!X61^(1/3))*SIN(('OddsRatio_working_3-way'!Y61)/3)</f>
        <v>-0.23957990480594757</v>
      </c>
      <c r="AJ61" s="11">
        <f>'OddsRatio_working_3-way'!U61/(3*'OddsRatio_working_3-way'!X61^(1/3))*SIN(('OddsRatio_working_3-way'!Y61+2*PI())/3)</f>
        <v>-0.34757697089659456</v>
      </c>
      <c r="AK61" s="11">
        <f>'OddsRatio_working_3-way'!U61/(3*'OddsRatio_working_3-way'!X61^(1/3))*SIN(('OddsRatio_working_3-way'!Y61+4*PI())/3)</f>
        <v>0.58715687570254194</v>
      </c>
      <c r="AL61" s="11">
        <f>'OddsRatio_working_3-way'!Z61+'OddsRatio_working_3-way'!AF61</f>
        <v>1.0793376759093316</v>
      </c>
      <c r="AM61" s="11">
        <f>'OddsRatio_working_3-way'!AA61+'OddsRatio_working_3-way'!AG61</f>
        <v>-0.95463340555108167</v>
      </c>
      <c r="AN61" s="11">
        <f>'OddsRatio_working_3-way'!AB61+'OddsRatio_working_3-way'!AH61</f>
        <v>-0.12470427035825014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1.0793376759093316</v>
      </c>
      <c r="AS61" s="11">
        <f>IF(('OddsRatio_working_3-way'!X61=0),IF(Q61&gt;0,-Q61^(1/3),(-Q61)^(1/3)),'OddsRatio_working_3-way'!AM61-'OddsRatio_working_3-way'!R61/3)</f>
        <v>-0.95463340555108167</v>
      </c>
      <c r="AT61" s="11">
        <f>IF(('OddsRatio_working_3-way'!X61=0),IF(Q61&gt;0,-Q61^(1/3),(-Q61)^(1/3)),'OddsRatio_working_3-way'!AN61-'OddsRatio_working_3-way'!R61/3)</f>
        <v>-0.12470427035825014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1.23</v>
      </c>
      <c r="B62" s="4">
        <f>IF('True_Odds_Calculator_3-way'!B63="","",'True_Odds_Calculator_3-way'!B63)</f>
        <v>7.15</v>
      </c>
      <c r="C62" s="4">
        <f>IF('True_Odds_Calculator_3-way'!C63="","",'True_Odds_Calculator_3-way'!C63)</f>
        <v>12.65</v>
      </c>
      <c r="D62" s="9">
        <f t="shared" si="13"/>
        <v>0.79843800099656537</v>
      </c>
      <c r="E62" s="9">
        <f t="shared" si="14"/>
        <v>0.12902942063413006</v>
      </c>
      <c r="F62" s="9">
        <f t="shared" si="15"/>
        <v>7.2532578369304782E-2</v>
      </c>
      <c r="G62" s="9">
        <f t="shared" si="16"/>
        <v>1.097588687302482</v>
      </c>
      <c r="H62" s="9">
        <f t="shared" si="17"/>
        <v>1.2524453980795707</v>
      </c>
      <c r="I62" s="9">
        <f t="shared" si="18"/>
        <v>7.750170426910266</v>
      </c>
      <c r="J62" s="9">
        <f t="shared" si="19"/>
        <v>13.786908207073914</v>
      </c>
      <c r="K62" s="11">
        <f t="shared" si="20"/>
        <v>0.81300813008130079</v>
      </c>
      <c r="L62" s="11">
        <f t="shared" si="21"/>
        <v>0.13986013986013984</v>
      </c>
      <c r="M62" s="11">
        <f t="shared" si="22"/>
        <v>7.9051383399209488E-2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-0.14812460267005734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0.16206679659875456</v>
      </c>
      <c r="Q62" s="11">
        <f>2*'OddsRatio_working_3-way'!K62*'OddsRatio_working_3-way'!L62*'OddsRatio_working_3-way'!M62</f>
        <v>1.7977459411952806E-2</v>
      </c>
      <c r="R62" s="11">
        <f t="shared" si="23"/>
        <v>0</v>
      </c>
      <c r="S62" s="11">
        <f t="shared" si="24"/>
        <v>-1.0941247684542519</v>
      </c>
      <c r="T62" s="11">
        <f t="shared" si="25"/>
        <v>-0.12136714015022207</v>
      </c>
      <c r="U62" s="11">
        <f>'OddsRatio_working_3-way'!S62-'OddsRatio_working_3-way'!R62^2/3</f>
        <v>-1.0941247684542519</v>
      </c>
      <c r="V62" s="11">
        <f>'OddsRatio_working_3-way'!S62*'OddsRatio_working_3-way'!R62/3-2*'OddsRatio_working_3-way'!R62^3/27-'OddsRatio_working_3-way'!T62</f>
        <v>0.12136714015022207</v>
      </c>
      <c r="W62" s="11">
        <f>'OddsRatio_working_3-way'!V62^2+4*'OddsRatio_working_3-way'!U62^3/27</f>
        <v>-0.17931247910309325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0.22025125528095005</v>
      </c>
      <c r="Y62" s="11">
        <f>IF('OddsRatio_working_3-way'!W62&gt;=0,IF('OddsRatio_working_3-way'!V62+SQRT('OddsRatio_working_3-way'!W62)&gt;0,0,PI()),ACOS('OddsRatio_working_3-way'!V62/(2*'OddsRatio_working_3-way'!X62)))</f>
        <v>1.2916659929820415</v>
      </c>
      <c r="Z62" s="11">
        <f>'OddsRatio_working_3-way'!X62^(1/3)*COS('OddsRatio_working_3-way'!Y62/3)</f>
        <v>0.54879434365124113</v>
      </c>
      <c r="AA62" s="11">
        <f>'OddsRatio_working_3-way'!X62^(1/3)*COS(('OddsRatio_working_3-way'!Y62+2*PI())/3)</f>
        <v>-0.4926854408550525</v>
      </c>
      <c r="AB62" s="11">
        <f>'OddsRatio_working_3-way'!X62^(1/3)*COS(('OddsRatio_working_3-way'!Y62+4*PI())/3)</f>
        <v>-5.610890279618843E-2</v>
      </c>
      <c r="AC62" s="11">
        <f>'OddsRatio_working_3-way'!X62^(1/3)*SIN('OddsRatio_working_3-way'!Y62/3)</f>
        <v>0.25205758177016002</v>
      </c>
      <c r="AD62" s="11">
        <f>'OddsRatio_working_3-way'!X62^(1/3)*SIN(('OddsRatio_working_3-way'!Y62+2*PI())/3)</f>
        <v>0.34924105217010204</v>
      </c>
      <c r="AE62" s="11">
        <f>'OddsRatio_working_3-way'!X62^(1/3)*SIN(('OddsRatio_working_3-way'!Y62+4*PI())/3)</f>
        <v>-0.60129863394026206</v>
      </c>
      <c r="AF62" s="11">
        <f>-'OddsRatio_working_3-way'!U62/(3*'OddsRatio_working_3-way'!X62^(1/3))*COS(('OddsRatio_working_3-way'!Y62)/3)</f>
        <v>0.54879434365124102</v>
      </c>
      <c r="AG62" s="11">
        <f>-'OddsRatio_working_3-way'!U62/(3*'OddsRatio_working_3-way'!X62^(1/3))*COS(('OddsRatio_working_3-way'!Y62+2*PI())/3)</f>
        <v>-0.49268544085505245</v>
      </c>
      <c r="AH62" s="11">
        <f>-'OddsRatio_working_3-way'!U62/(3*'OddsRatio_working_3-way'!X62^(1/3))*COS(('OddsRatio_working_3-way'!Y62+4*PI())/3)</f>
        <v>-5.6108902796188423E-2</v>
      </c>
      <c r="AI62" s="11">
        <f>'OddsRatio_working_3-way'!U62/(3*'OddsRatio_working_3-way'!X62^(1/3))*SIN(('OddsRatio_working_3-way'!Y62)/3)</f>
        <v>-0.25205758177015997</v>
      </c>
      <c r="AJ62" s="11">
        <f>'OddsRatio_working_3-way'!U62/(3*'OddsRatio_working_3-way'!X62^(1/3))*SIN(('OddsRatio_working_3-way'!Y62+2*PI())/3)</f>
        <v>-0.34924105217010198</v>
      </c>
      <c r="AK62" s="11">
        <f>'OddsRatio_working_3-way'!U62/(3*'OddsRatio_working_3-way'!X62^(1/3))*SIN(('OddsRatio_working_3-way'!Y62+4*PI())/3)</f>
        <v>0.60129863394026195</v>
      </c>
      <c r="AL62" s="11">
        <f>'OddsRatio_working_3-way'!Z62+'OddsRatio_working_3-way'!AF62</f>
        <v>1.097588687302482</v>
      </c>
      <c r="AM62" s="11">
        <f>'OddsRatio_working_3-way'!AA62+'OddsRatio_working_3-way'!AG62</f>
        <v>-0.98537088171010501</v>
      </c>
      <c r="AN62" s="11">
        <f>'OddsRatio_working_3-way'!AB62+'OddsRatio_working_3-way'!AH62</f>
        <v>-0.11221780559237685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1.097588687302482</v>
      </c>
      <c r="AS62" s="11">
        <f>IF(('OddsRatio_working_3-way'!X62=0),IF(Q62&gt;0,-Q62^(1/3),(-Q62)^(1/3)),'OddsRatio_working_3-way'!AM62-'OddsRatio_working_3-way'!R62/3)</f>
        <v>-0.98537088171010501</v>
      </c>
      <c r="AT62" s="11">
        <f>IF(('OddsRatio_working_3-way'!X62=0),IF(Q62&gt;0,-Q62^(1/3),(-Q62)^(1/3)),'OddsRatio_working_3-way'!AN62-'OddsRatio_working_3-way'!R62/3)</f>
        <v>-0.11221780559237685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7.52</v>
      </c>
      <c r="B63" s="4">
        <f>IF('True_Odds_Calculator_3-way'!B64="","",'True_Odds_Calculator_3-way'!B64)</f>
        <v>4.9000000000000004</v>
      </c>
      <c r="C63" s="4">
        <f>IF('True_Odds_Calculator_3-way'!C64="","",'True_Odds_Calculator_3-way'!C64)</f>
        <v>1.45</v>
      </c>
      <c r="D63" s="9">
        <f t="shared" si="13"/>
        <v>0.1268054645469576</v>
      </c>
      <c r="E63" s="9">
        <f t="shared" si="14"/>
        <v>0.19535128452322437</v>
      </c>
      <c r="F63" s="9">
        <f t="shared" si="15"/>
        <v>0.67784325092981801</v>
      </c>
      <c r="G63" s="9">
        <f t="shared" si="16"/>
        <v>1.0561496125256093</v>
      </c>
      <c r="H63" s="9">
        <f t="shared" si="17"/>
        <v>7.8860954736669724</v>
      </c>
      <c r="I63" s="9">
        <f t="shared" si="18"/>
        <v>5.1189834888498771</v>
      </c>
      <c r="J63" s="9">
        <f t="shared" si="19"/>
        <v>1.4752673256365243</v>
      </c>
      <c r="K63" s="11">
        <f t="shared" si="20"/>
        <v>0.13297872340425532</v>
      </c>
      <c r="L63" s="11">
        <f t="shared" si="21"/>
        <v>0.2040816326530612</v>
      </c>
      <c r="M63" s="11">
        <f t="shared" si="22"/>
        <v>0.68965517241379315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-0.21416218725200997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0.20344528126731248</v>
      </c>
      <c r="Q63" s="11">
        <f>2*'OddsRatio_working_3-way'!K63*'OddsRatio_working_3-way'!L63*'OddsRatio_working_3-way'!M63</f>
        <v>3.7432434455807261E-2</v>
      </c>
      <c r="R63" s="11">
        <f t="shared" si="23"/>
        <v>0</v>
      </c>
      <c r="S63" s="11">
        <f t="shared" si="24"/>
        <v>-0.94995892541904869</v>
      </c>
      <c r="T63" s="11">
        <f t="shared" si="25"/>
        <v>-0.17478545085907057</v>
      </c>
      <c r="U63" s="11">
        <f>'OddsRatio_working_3-way'!S63-'OddsRatio_working_3-way'!R63^2/3</f>
        <v>-0.94995892541904869</v>
      </c>
      <c r="V63" s="11">
        <f>'OddsRatio_working_3-way'!S63*'OddsRatio_working_3-way'!R63/3-2*'OddsRatio_working_3-way'!R63^3/27-'OddsRatio_working_3-way'!T63</f>
        <v>0.17478545085907057</v>
      </c>
      <c r="W63" s="11">
        <f>'OddsRatio_working_3-way'!V63^2+4*'OddsRatio_working_3-way'!U63^3/27</f>
        <v>-9.6452089928035931E-2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0.17818673053853121</v>
      </c>
      <c r="Y63" s="11">
        <f>IF('OddsRatio_working_3-way'!W63&gt;=0,IF('OddsRatio_working_3-way'!V63+SQRT('OddsRatio_working_3-way'!W63)&gt;0,0,PI()),ACOS('OddsRatio_working_3-way'!V63/(2*'OddsRatio_working_3-way'!X63)))</f>
        <v>1.0581835600162226</v>
      </c>
      <c r="Z63" s="11">
        <f>'OddsRatio_working_3-way'!X63^(1/3)*COS('OddsRatio_working_3-way'!Y63/3)</f>
        <v>0.52807480626280479</v>
      </c>
      <c r="AA63" s="11">
        <f>'OddsRatio_working_3-way'!X63^(1/3)*COS(('OddsRatio_working_3-way'!Y63+2*PI())/3)</f>
        <v>-0.43238965466858276</v>
      </c>
      <c r="AB63" s="11">
        <f>'OddsRatio_working_3-way'!X63^(1/3)*COS(('OddsRatio_working_3-way'!Y63+4*PI())/3)</f>
        <v>-9.5685151594221779E-2</v>
      </c>
      <c r="AC63" s="11">
        <f>'OddsRatio_working_3-way'!X63^(1/3)*SIN('OddsRatio_working_3-way'!Y63/3)</f>
        <v>0.1943964354873414</v>
      </c>
      <c r="AD63" s="11">
        <f>'OddsRatio_working_3-way'!X63^(1/3)*SIN(('OddsRatio_working_3-way'!Y63+2*PI())/3)</f>
        <v>0.36012797957846421</v>
      </c>
      <c r="AE63" s="11">
        <f>'OddsRatio_working_3-way'!X63^(1/3)*SIN(('OddsRatio_working_3-way'!Y63+4*PI())/3)</f>
        <v>-0.55452441506580541</v>
      </c>
      <c r="AF63" s="11">
        <f>-'OddsRatio_working_3-way'!U63/(3*'OddsRatio_working_3-way'!X63^(1/3))*COS(('OddsRatio_working_3-way'!Y63)/3)</f>
        <v>0.52807480626280467</v>
      </c>
      <c r="AG63" s="11">
        <f>-'OddsRatio_working_3-way'!U63/(3*'OddsRatio_working_3-way'!X63^(1/3))*COS(('OddsRatio_working_3-way'!Y63+2*PI())/3)</f>
        <v>-0.43238965466858265</v>
      </c>
      <c r="AH63" s="11">
        <f>-'OddsRatio_working_3-way'!U63/(3*'OddsRatio_working_3-way'!X63^(1/3))*COS(('OddsRatio_working_3-way'!Y63+4*PI())/3)</f>
        <v>-9.5685151594221765E-2</v>
      </c>
      <c r="AI63" s="11">
        <f>'OddsRatio_working_3-way'!U63/(3*'OddsRatio_working_3-way'!X63^(1/3))*SIN(('OddsRatio_working_3-way'!Y63)/3)</f>
        <v>-0.19439643548734137</v>
      </c>
      <c r="AJ63" s="11">
        <f>'OddsRatio_working_3-way'!U63/(3*'OddsRatio_working_3-way'!X63^(1/3))*SIN(('OddsRatio_working_3-way'!Y63+2*PI())/3)</f>
        <v>-0.3601279795784641</v>
      </c>
      <c r="AK63" s="11">
        <f>'OddsRatio_working_3-way'!U63/(3*'OddsRatio_working_3-way'!X63^(1/3))*SIN(('OddsRatio_working_3-way'!Y63+4*PI())/3)</f>
        <v>0.55452441506580541</v>
      </c>
      <c r="AL63" s="11">
        <f>'OddsRatio_working_3-way'!Z63+'OddsRatio_working_3-way'!AF63</f>
        <v>1.0561496125256093</v>
      </c>
      <c r="AM63" s="11">
        <f>'OddsRatio_working_3-way'!AA63+'OddsRatio_working_3-way'!AG63</f>
        <v>-0.8647793093371654</v>
      </c>
      <c r="AN63" s="11">
        <f>'OddsRatio_working_3-way'!AB63+'OddsRatio_working_3-way'!AH63</f>
        <v>-0.19137030318844356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1.0561496125256093</v>
      </c>
      <c r="AS63" s="11">
        <f>IF(('OddsRatio_working_3-way'!X63=0),IF(Q63&gt;0,-Q63^(1/3),(-Q63)^(1/3)),'OddsRatio_working_3-way'!AM63-'OddsRatio_working_3-way'!R63/3)</f>
        <v>-0.8647793093371654</v>
      </c>
      <c r="AT63" s="11">
        <f>IF(('OddsRatio_working_3-way'!X63=0),IF(Q63&gt;0,-Q63^(1/3),(-Q63)^(1/3)),'OddsRatio_working_3-way'!AN63-'OddsRatio_working_3-way'!R63/3)</f>
        <v>-0.19137030318844356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2.93</v>
      </c>
      <c r="B64" s="4">
        <f>IF('True_Odds_Calculator_3-way'!B65="","",'True_Odds_Calculator_3-way'!B65)</f>
        <v>3.14</v>
      </c>
      <c r="C64" s="4">
        <f>IF('True_Odds_Calculator_3-way'!C65="","",'True_Odds_Calculator_3-way'!C65)</f>
        <v>2.72</v>
      </c>
      <c r="D64" s="9">
        <f t="shared" si="13"/>
        <v>0.33215782900044261</v>
      </c>
      <c r="E64" s="9">
        <f t="shared" si="14"/>
        <v>0.30965612054466618</v>
      </c>
      <c r="F64" s="9">
        <f t="shared" si="15"/>
        <v>0.35818605045489116</v>
      </c>
      <c r="G64" s="9">
        <f t="shared" si="16"/>
        <v>1.0417704559138283</v>
      </c>
      <c r="H64" s="9">
        <f t="shared" si="17"/>
        <v>3.0106169799136886</v>
      </c>
      <c r="I64" s="9">
        <f t="shared" si="18"/>
        <v>3.2293887756555923</v>
      </c>
      <c r="J64" s="9">
        <f t="shared" si="19"/>
        <v>2.7918451841717853</v>
      </c>
      <c r="K64" s="11">
        <f t="shared" si="20"/>
        <v>0.34129692832764502</v>
      </c>
      <c r="L64" s="11">
        <f t="shared" si="21"/>
        <v>0.31847133757961782</v>
      </c>
      <c r="M64" s="11">
        <f t="shared" si="22"/>
        <v>0.36764705882352938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-0.28387905889513909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0.23137284739334313</v>
      </c>
      <c r="Q64" s="11">
        <f>2*'OddsRatio_working_3-way'!K64*'OddsRatio_working_3-way'!L64*'OddsRatio_working_3-way'!M64</f>
        <v>7.9921536232588269E-2</v>
      </c>
      <c r="R64" s="11">
        <f t="shared" si="23"/>
        <v>0</v>
      </c>
      <c r="S64" s="11">
        <f t="shared" si="24"/>
        <v>-0.81504020865029347</v>
      </c>
      <c r="T64" s="11">
        <f t="shared" si="25"/>
        <v>-0.2815337508291168</v>
      </c>
      <c r="U64" s="11">
        <f>'OddsRatio_working_3-way'!S64-'OddsRatio_working_3-way'!R64^2/3</f>
        <v>-0.81504020865029347</v>
      </c>
      <c r="V64" s="11">
        <f>'OddsRatio_working_3-way'!S64*'OddsRatio_working_3-way'!R64/3-2*'OddsRatio_working_3-way'!R64^3/27-'OddsRatio_working_3-way'!T64</f>
        <v>0.2815337508291168</v>
      </c>
      <c r="W64" s="11">
        <f>'OddsRatio_working_3-way'!V64^2+4*'OddsRatio_working_3-way'!U64^3/27</f>
        <v>-9.4963628856388482E-4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0.14160763498526052</v>
      </c>
      <c r="Y64" s="11">
        <f>IF('OddsRatio_working_3-way'!W64&gt;=0,IF('OddsRatio_working_3-way'!V64+SQRT('OddsRatio_working_3-way'!W64)&gt;0,0,PI()),ACOS('OddsRatio_working_3-way'!V64/(2*'OddsRatio_working_3-way'!X64)))</f>
        <v>0.10902414345366207</v>
      </c>
      <c r="Z64" s="11">
        <f>'OddsRatio_working_3-way'!X64^(1/3)*COS('OddsRatio_working_3-way'!Y64/3)</f>
        <v>0.52088522795691417</v>
      </c>
      <c r="AA64" s="11">
        <f>'OddsRatio_working_3-way'!X64^(1/3)*COS(('OddsRatio_working_3-way'!Y64+2*PI())/3)</f>
        <v>-0.27684342599428574</v>
      </c>
      <c r="AB64" s="11">
        <f>'OddsRatio_working_3-way'!X64^(1/3)*COS(('OddsRatio_working_3-way'!Y64+4*PI())/3)</f>
        <v>-0.24404180196262848</v>
      </c>
      <c r="AC64" s="11">
        <f>'OddsRatio_working_3-way'!X64^(1/3)*SIN('OddsRatio_working_3-way'!Y64/3)</f>
        <v>1.8938026464534279E-2</v>
      </c>
      <c r="AD64" s="11">
        <f>'OddsRatio_working_3-way'!X64^(1/3)*SIN(('OddsRatio_working_3-way'!Y64+2*PI())/3)</f>
        <v>0.44163082663446879</v>
      </c>
      <c r="AE64" s="11">
        <f>'OddsRatio_working_3-way'!X64^(1/3)*SIN(('OddsRatio_working_3-way'!Y64+4*PI())/3)</f>
        <v>-0.46056885309900303</v>
      </c>
      <c r="AF64" s="11">
        <f>-'OddsRatio_working_3-way'!U64/(3*'OddsRatio_working_3-way'!X64^(1/3))*COS(('OddsRatio_working_3-way'!Y64)/3)</f>
        <v>0.52088522795691417</v>
      </c>
      <c r="AG64" s="11">
        <f>-'OddsRatio_working_3-way'!U64/(3*'OddsRatio_working_3-way'!X64^(1/3))*COS(('OddsRatio_working_3-way'!Y64+2*PI())/3)</f>
        <v>-0.27684342599428574</v>
      </c>
      <c r="AH64" s="11">
        <f>-'OddsRatio_working_3-way'!U64/(3*'OddsRatio_working_3-way'!X64^(1/3))*COS(('OddsRatio_working_3-way'!Y64+4*PI())/3)</f>
        <v>-0.24404180196262848</v>
      </c>
      <c r="AI64" s="11">
        <f>'OddsRatio_working_3-way'!U64/(3*'OddsRatio_working_3-way'!X64^(1/3))*SIN(('OddsRatio_working_3-way'!Y64)/3)</f>
        <v>-1.8938026464534279E-2</v>
      </c>
      <c r="AJ64" s="11">
        <f>'OddsRatio_working_3-way'!U64/(3*'OddsRatio_working_3-way'!X64^(1/3))*SIN(('OddsRatio_working_3-way'!Y64+2*PI())/3)</f>
        <v>-0.44163082663446879</v>
      </c>
      <c r="AK64" s="11">
        <f>'OddsRatio_working_3-way'!U64/(3*'OddsRatio_working_3-way'!X64^(1/3))*SIN(('OddsRatio_working_3-way'!Y64+4*PI())/3)</f>
        <v>0.46056885309900303</v>
      </c>
      <c r="AL64" s="11">
        <f>'OddsRatio_working_3-way'!Z64+'OddsRatio_working_3-way'!AF64</f>
        <v>1.0417704559138283</v>
      </c>
      <c r="AM64" s="11">
        <f>'OddsRatio_working_3-way'!AA64+'OddsRatio_working_3-way'!AG64</f>
        <v>-0.55368685198857148</v>
      </c>
      <c r="AN64" s="11">
        <f>'OddsRatio_working_3-way'!AB64+'OddsRatio_working_3-way'!AH64</f>
        <v>-0.48808360392525696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1.0417704559138283</v>
      </c>
      <c r="AS64" s="11">
        <f>IF(('OddsRatio_working_3-way'!X64=0),IF(Q64&gt;0,-Q64^(1/3),(-Q64)^(1/3)),'OddsRatio_working_3-way'!AM64-'OddsRatio_working_3-way'!R64/3)</f>
        <v>-0.55368685198857148</v>
      </c>
      <c r="AT64" s="11">
        <f>IF(('OddsRatio_working_3-way'!X64=0),IF(Q64&gt;0,-Q64^(1/3),(-Q64)^(1/3)),'OddsRatio_working_3-way'!AN64-'OddsRatio_working_3-way'!R64/3)</f>
        <v>-0.48808360392525696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2.52</v>
      </c>
      <c r="B65" s="4">
        <f>IF('True_Odds_Calculator_3-way'!B66="","",'True_Odds_Calculator_3-way'!B66)</f>
        <v>3.36</v>
      </c>
      <c r="C65" s="4">
        <f>IF('True_Odds_Calculator_3-way'!C66="","",'True_Odds_Calculator_3-way'!C66)</f>
        <v>3</v>
      </c>
      <c r="D65" s="9">
        <f t="shared" si="13"/>
        <v>0.38688969519876709</v>
      </c>
      <c r="E65" s="9">
        <f t="shared" si="14"/>
        <v>0.28897723803275427</v>
      </c>
      <c r="F65" s="9">
        <f t="shared" si="15"/>
        <v>0.32413306676847858</v>
      </c>
      <c r="G65" s="9">
        <f t="shared" si="16"/>
        <v>1.042576340590204</v>
      </c>
      <c r="H65" s="9">
        <f t="shared" si="17"/>
        <v>2.5847160376971101</v>
      </c>
      <c r="I65" s="9">
        <f t="shared" si="18"/>
        <v>3.4604801637928815</v>
      </c>
      <c r="J65" s="9">
        <f t="shared" si="19"/>
        <v>3.0851526811804084</v>
      </c>
      <c r="K65" s="11">
        <f t="shared" si="20"/>
        <v>0.3968253968253968</v>
      </c>
      <c r="L65" s="11">
        <f t="shared" si="21"/>
        <v>0.29761904761904762</v>
      </c>
      <c r="M65" s="11">
        <f t="shared" si="22"/>
        <v>0.33333333333333331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-0.28243890148652062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0.23148148148148145</v>
      </c>
      <c r="Q65" s="11">
        <f>2*'OddsRatio_working_3-way'!K65*'OddsRatio_working_3-way'!L65*'OddsRatio_working_3-way'!M65</f>
        <v>7.8735197782816818E-2</v>
      </c>
      <c r="R65" s="11">
        <f t="shared" si="23"/>
        <v>0</v>
      </c>
      <c r="S65" s="11">
        <f t="shared" si="24"/>
        <v>-0.81958073148974098</v>
      </c>
      <c r="T65" s="11">
        <f t="shared" si="25"/>
        <v>-0.27876895628902754</v>
      </c>
      <c r="U65" s="11">
        <f>'OddsRatio_working_3-way'!S65-'OddsRatio_working_3-way'!R65^2/3</f>
        <v>-0.81958073148974098</v>
      </c>
      <c r="V65" s="11">
        <f>'OddsRatio_working_3-way'!S65*'OddsRatio_working_3-way'!R65/3-2*'OddsRatio_working_3-way'!R65^3/27-'OddsRatio_working_3-way'!T65</f>
        <v>0.27876895628902754</v>
      </c>
      <c r="W65" s="11">
        <f>'OddsRatio_working_3-way'!V65^2+4*'OddsRatio_working_3-way'!U65^3/27</f>
        <v>-3.8467851459958458E-3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0.1427926084715781</v>
      </c>
      <c r="Y65" s="11">
        <f>IF('OddsRatio_working_3-way'!W65&gt;=0,IF('OddsRatio_working_3-way'!V65+SQRT('OddsRatio_working_3-way'!W65)&gt;0,0,PI()),ACOS('OddsRatio_working_3-way'!V65/(2*'OddsRatio_working_3-way'!X65)))</f>
        <v>0.21892120838671003</v>
      </c>
      <c r="Z65" s="11">
        <f>'OddsRatio_working_3-way'!X65^(1/3)*COS('OddsRatio_working_3-way'!Y65/3)</f>
        <v>0.52128817029510199</v>
      </c>
      <c r="AA65" s="11">
        <f>'OddsRatio_working_3-way'!X65^(1/3)*COS(('OddsRatio_working_3-way'!Y65+2*PI())/3)</f>
        <v>-0.2936465927071874</v>
      </c>
      <c r="AB65" s="11">
        <f>'OddsRatio_working_3-way'!X65^(1/3)*COS(('OddsRatio_working_3-way'!Y65+4*PI())/3)</f>
        <v>-0.22764157758791465</v>
      </c>
      <c r="AC65" s="11">
        <f>'OddsRatio_working_3-way'!X65^(1/3)*SIN('OddsRatio_working_3-way'!Y65/3)</f>
        <v>3.8108013246977435E-2</v>
      </c>
      <c r="AD65" s="11">
        <f>'OddsRatio_working_3-way'!X65^(1/3)*SIN(('OddsRatio_working_3-way'!Y65+2*PI())/3)</f>
        <v>0.43239479154437815</v>
      </c>
      <c r="AE65" s="11">
        <f>'OddsRatio_working_3-way'!X65^(1/3)*SIN(('OddsRatio_working_3-way'!Y65+4*PI())/3)</f>
        <v>-0.47050280479135564</v>
      </c>
      <c r="AF65" s="11">
        <f>-'OddsRatio_working_3-way'!U65/(3*'OddsRatio_working_3-way'!X65^(1/3))*COS(('OddsRatio_working_3-way'!Y65)/3)</f>
        <v>0.52128817029510188</v>
      </c>
      <c r="AG65" s="11">
        <f>-'OddsRatio_working_3-way'!U65/(3*'OddsRatio_working_3-way'!X65^(1/3))*COS(('OddsRatio_working_3-way'!Y65+2*PI())/3)</f>
        <v>-0.29364659270718735</v>
      </c>
      <c r="AH65" s="11">
        <f>-'OddsRatio_working_3-way'!U65/(3*'OddsRatio_working_3-way'!X65^(1/3))*COS(('OddsRatio_working_3-way'!Y65+4*PI())/3)</f>
        <v>-0.22764157758791459</v>
      </c>
      <c r="AI65" s="11">
        <f>'OddsRatio_working_3-way'!U65/(3*'OddsRatio_working_3-way'!X65^(1/3))*SIN(('OddsRatio_working_3-way'!Y65)/3)</f>
        <v>-3.8108013246977428E-2</v>
      </c>
      <c r="AJ65" s="11">
        <f>'OddsRatio_working_3-way'!U65/(3*'OddsRatio_working_3-way'!X65^(1/3))*SIN(('OddsRatio_working_3-way'!Y65+2*PI())/3)</f>
        <v>-0.43239479154437804</v>
      </c>
      <c r="AK65" s="11">
        <f>'OddsRatio_working_3-way'!U65/(3*'OddsRatio_working_3-way'!X65^(1/3))*SIN(('OddsRatio_working_3-way'!Y65+4*PI())/3)</f>
        <v>0.47050280479135553</v>
      </c>
      <c r="AL65" s="11">
        <f>'OddsRatio_working_3-way'!Z65+'OddsRatio_working_3-way'!AF65</f>
        <v>1.042576340590204</v>
      </c>
      <c r="AM65" s="11">
        <f>'OddsRatio_working_3-way'!AA65+'OddsRatio_working_3-way'!AG65</f>
        <v>-0.58729318541437481</v>
      </c>
      <c r="AN65" s="11">
        <f>'OddsRatio_working_3-way'!AB65+'OddsRatio_working_3-way'!AH65</f>
        <v>-0.45528315517582923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1.042576340590204</v>
      </c>
      <c r="AS65" s="11">
        <f>IF(('OddsRatio_working_3-way'!X65=0),IF(Q65&gt;0,-Q65^(1/3),(-Q65)^(1/3)),'OddsRatio_working_3-way'!AM65-'OddsRatio_working_3-way'!R65/3)</f>
        <v>-0.58729318541437481</v>
      </c>
      <c r="AT65" s="11">
        <f>IF(('OddsRatio_working_3-way'!X65=0),IF(Q65&gt;0,-Q65^(1/3),(-Q65)^(1/3)),'OddsRatio_working_3-way'!AN65-'OddsRatio_working_3-way'!R65/3)</f>
        <v>-0.45528315517582923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1.72</v>
      </c>
      <c r="B66" s="4">
        <f>IF('True_Odds_Calculator_3-way'!B67="","",'True_Odds_Calculator_3-way'!B67)</f>
        <v>3.87</v>
      </c>
      <c r="C66" s="4">
        <f>IF('True_Odds_Calculator_3-way'!C67="","",'True_Odds_Calculator_3-way'!C67)</f>
        <v>5.19</v>
      </c>
      <c r="D66" s="9">
        <f t="shared" si="13"/>
        <v>0.56786054935854469</v>
      </c>
      <c r="E66" s="9">
        <f t="shared" si="14"/>
        <v>0.24792895545646731</v>
      </c>
      <c r="F66" s="9">
        <f t="shared" si="15"/>
        <v>0.18421049518498817</v>
      </c>
      <c r="G66" s="9">
        <f t="shared" si="16"/>
        <v>1.0569385073931354</v>
      </c>
      <c r="H66" s="9">
        <f t="shared" si="17"/>
        <v>1.760995725323057</v>
      </c>
      <c r="I66" s="9">
        <f t="shared" si="18"/>
        <v>4.0334135162182996</v>
      </c>
      <c r="J66" s="9">
        <f t="shared" si="19"/>
        <v>5.4285723459772388</v>
      </c>
      <c r="K66" s="11">
        <f t="shared" si="20"/>
        <v>0.58139534883720934</v>
      </c>
      <c r="L66" s="11">
        <f t="shared" si="21"/>
        <v>0.25839793281653745</v>
      </c>
      <c r="M66" s="11">
        <f t="shared" si="22"/>
        <v>0.19267822736030826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-0.25062341670913091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0.22520230287590864</v>
      </c>
      <c r="Q66" s="11">
        <f>2*'OddsRatio_working_3-way'!K66*'OddsRatio_working_3-way'!L66*'OddsRatio_working_3-way'!M66</f>
        <v>5.7892622847277281E-2</v>
      </c>
      <c r="R66" s="11">
        <f t="shared" si="23"/>
        <v>0</v>
      </c>
      <c r="S66" s="11">
        <f t="shared" si="24"/>
        <v>-0.89856848108201492</v>
      </c>
      <c r="T66" s="11">
        <f t="shared" si="25"/>
        <v>-0.23099446814447683</v>
      </c>
      <c r="U66" s="11">
        <f>'OddsRatio_working_3-way'!S66-'OddsRatio_working_3-way'!R66^2/3</f>
        <v>-0.89856848108201492</v>
      </c>
      <c r="V66" s="11">
        <f>'OddsRatio_working_3-way'!S66*'OddsRatio_working_3-way'!R66/3-2*'OddsRatio_working_3-way'!R66^3/27-'OddsRatio_working_3-way'!T66</f>
        <v>0.23099446814447683</v>
      </c>
      <c r="W66" s="11">
        <f>'OddsRatio_working_3-way'!V66^2+4*'OddsRatio_working_3-way'!U66^3/27</f>
        <v>-5.4127028140142898E-2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0.16392488558291921</v>
      </c>
      <c r="Y66" s="11">
        <f>IF('OddsRatio_working_3-way'!W66&gt;=0,IF('OddsRatio_working_3-way'!V66+SQRT('OddsRatio_working_3-way'!W66)&gt;0,0,PI()),ACOS('OddsRatio_working_3-way'!V66/(2*'OddsRatio_working_3-way'!X66)))</f>
        <v>0.78897348552760604</v>
      </c>
      <c r="Z66" s="11">
        <f>'OddsRatio_working_3-way'!X66^(1/3)*COS('OddsRatio_working_3-way'!Y66/3)</f>
        <v>0.52846925369656772</v>
      </c>
      <c r="AA66" s="11">
        <f>'OddsRatio_working_3-way'!X66^(1/3)*COS(('OddsRatio_working_3-way'!Y66+2*PI())/3)</f>
        <v>-0.38745112815207933</v>
      </c>
      <c r="AB66" s="11">
        <f>'OddsRatio_working_3-way'!X66^(1/3)*COS(('OddsRatio_working_3-way'!Y66+4*PI())/3)</f>
        <v>-0.14101812554448856</v>
      </c>
      <c r="AC66" s="11">
        <f>'OddsRatio_working_3-way'!X66^(1/3)*SIN('OddsRatio_working_3-way'!Y66/3)</f>
        <v>0.1422781603927005</v>
      </c>
      <c r="AD66" s="11">
        <f>'OddsRatio_working_3-way'!X66^(1/3)*SIN(('OddsRatio_working_3-way'!Y66+2*PI())/3)</f>
        <v>0.38652871862388088</v>
      </c>
      <c r="AE66" s="11">
        <f>'OddsRatio_working_3-way'!X66^(1/3)*SIN(('OddsRatio_working_3-way'!Y66+4*PI())/3)</f>
        <v>-0.52880687901658119</v>
      </c>
      <c r="AF66" s="11">
        <f>-'OddsRatio_working_3-way'!U66/(3*'OddsRatio_working_3-way'!X66^(1/3))*COS(('OddsRatio_working_3-way'!Y66)/3)</f>
        <v>0.52846925369656772</v>
      </c>
      <c r="AG66" s="11">
        <f>-'OddsRatio_working_3-way'!U66/(3*'OddsRatio_working_3-way'!X66^(1/3))*COS(('OddsRatio_working_3-way'!Y66+2*PI())/3)</f>
        <v>-0.38745112815207933</v>
      </c>
      <c r="AH66" s="11">
        <f>-'OddsRatio_working_3-way'!U66/(3*'OddsRatio_working_3-way'!X66^(1/3))*COS(('OddsRatio_working_3-way'!Y66+4*PI())/3)</f>
        <v>-0.14101812554448856</v>
      </c>
      <c r="AI66" s="11">
        <f>'OddsRatio_working_3-way'!U66/(3*'OddsRatio_working_3-way'!X66^(1/3))*SIN(('OddsRatio_working_3-way'!Y66)/3)</f>
        <v>-0.1422781603927005</v>
      </c>
      <c r="AJ66" s="11">
        <f>'OddsRatio_working_3-way'!U66/(3*'OddsRatio_working_3-way'!X66^(1/3))*SIN(('OddsRatio_working_3-way'!Y66+2*PI())/3)</f>
        <v>-0.38652871862388088</v>
      </c>
      <c r="AK66" s="11">
        <f>'OddsRatio_working_3-way'!U66/(3*'OddsRatio_working_3-way'!X66^(1/3))*SIN(('OddsRatio_working_3-way'!Y66+4*PI())/3)</f>
        <v>0.52880687901658119</v>
      </c>
      <c r="AL66" s="11">
        <f>'OddsRatio_working_3-way'!Z66+'OddsRatio_working_3-way'!AF66</f>
        <v>1.0569385073931354</v>
      </c>
      <c r="AM66" s="11">
        <f>'OddsRatio_working_3-way'!AA66+'OddsRatio_working_3-way'!AG66</f>
        <v>-0.77490225630415865</v>
      </c>
      <c r="AN66" s="11">
        <f>'OddsRatio_working_3-way'!AB66+'OddsRatio_working_3-way'!AH66</f>
        <v>-0.28203625108897712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1.0569385073931354</v>
      </c>
      <c r="AS66" s="11">
        <f>IF(('OddsRatio_working_3-way'!X66=0),IF(Q66&gt;0,-Q66^(1/3),(-Q66)^(1/3)),'OddsRatio_working_3-way'!AM66-'OddsRatio_working_3-way'!R66/3)</f>
        <v>-0.77490225630415865</v>
      </c>
      <c r="AT66" s="11">
        <f>IF(('OddsRatio_working_3-way'!X66=0),IF(Q66&gt;0,-Q66^(1/3),(-Q66)^(1/3)),'OddsRatio_working_3-way'!AN66-'OddsRatio_working_3-way'!R66/3)</f>
        <v>-0.28203625108897712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2.4700000000000002</v>
      </c>
      <c r="B67" s="4">
        <f>IF('True_Odds_Calculator_3-way'!B68="","",'True_Odds_Calculator_3-way'!B68)</f>
        <v>3.16</v>
      </c>
      <c r="C67" s="4">
        <f>IF('True_Odds_Calculator_3-way'!C68="","",'True_Odds_Calculator_3-way'!C68)</f>
        <v>3.27</v>
      </c>
      <c r="D67" s="9">
        <f t="shared" si="13"/>
        <v>0.39507342370446974</v>
      </c>
      <c r="E67" s="9">
        <f t="shared" si="14"/>
        <v>0.30770273214705268</v>
      </c>
      <c r="F67" s="9">
        <f t="shared" si="15"/>
        <v>0.29722384414847786</v>
      </c>
      <c r="G67" s="9">
        <f t="shared" si="16"/>
        <v>1.0416156923273339</v>
      </c>
      <c r="H67" s="9">
        <f t="shared" si="17"/>
        <v>2.5311750677211808</v>
      </c>
      <c r="I67" s="9">
        <f t="shared" si="18"/>
        <v>3.2498898954270414</v>
      </c>
      <c r="J67" s="9">
        <f t="shared" si="19"/>
        <v>3.3644676215830485</v>
      </c>
      <c r="K67" s="11">
        <f t="shared" si="20"/>
        <v>0.40485829959514169</v>
      </c>
      <c r="L67" s="11">
        <f t="shared" si="21"/>
        <v>0.31645569620253161</v>
      </c>
      <c r="M67" s="11">
        <f t="shared" si="22"/>
        <v>0.3058103975535168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-0.28240030052888776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0.23116401188512131</v>
      </c>
      <c r="Q67" s="11">
        <f>2*'OddsRatio_working_3-way'!K67*'OddsRatio_working_3-way'!L67*'OddsRatio_working_3-way'!M67</f>
        <v>7.8360681994956369E-2</v>
      </c>
      <c r="R67" s="11">
        <f t="shared" si="23"/>
        <v>0</v>
      </c>
      <c r="S67" s="11">
        <f t="shared" si="24"/>
        <v>-0.818568576068051</v>
      </c>
      <c r="T67" s="11">
        <f t="shared" si="25"/>
        <v>-0.27748087324340709</v>
      </c>
      <c r="U67" s="11">
        <f>'OddsRatio_working_3-way'!S67-'OddsRatio_working_3-way'!R67^2/3</f>
        <v>-0.818568576068051</v>
      </c>
      <c r="V67" s="11">
        <f>'OddsRatio_working_3-way'!S67*'OddsRatio_working_3-way'!R67/3-2*'OddsRatio_working_3-way'!R67^3/27-'OddsRatio_working_3-way'!T67</f>
        <v>0.27748087324340709</v>
      </c>
      <c r="W67" s="11">
        <f>'OddsRatio_working_3-way'!V67^2+4*'OddsRatio_working_3-way'!U67^3/27</f>
        <v>-4.2614863453688118E-3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0.14252817384757002</v>
      </c>
      <c r="Y67" s="11">
        <f>IF('OddsRatio_working_3-way'!W67&gt;=0,IF('OddsRatio_working_3-way'!V67+SQRT('OddsRatio_working_3-way'!W67)&gt;0,0,PI()),ACOS('OddsRatio_working_3-way'!V67/(2*'OddsRatio_working_3-way'!X67)))</f>
        <v>0.23105803385096046</v>
      </c>
      <c r="Z67" s="11">
        <f>'OddsRatio_working_3-way'!X67^(1/3)*COS('OddsRatio_working_3-way'!Y67/3)</f>
        <v>0.52080784616366704</v>
      </c>
      <c r="AA67" s="11">
        <f>'OddsRatio_working_3-way'!X67^(1/3)*COS(('OddsRatio_working_3-way'!Y67+2*PI())/3)</f>
        <v>-0.29521102792817672</v>
      </c>
      <c r="AB67" s="11">
        <f>'OddsRatio_working_3-way'!X67^(1/3)*COS(('OddsRatio_working_3-way'!Y67+4*PI())/3)</f>
        <v>-0.2255968182354903</v>
      </c>
      <c r="AC67" s="11">
        <f>'OddsRatio_working_3-way'!X67^(1/3)*SIN('OddsRatio_working_3-way'!Y67/3)</f>
        <v>4.0191782705495581E-2</v>
      </c>
      <c r="AD67" s="11">
        <f>'OddsRatio_working_3-way'!X67^(1/3)*SIN(('OddsRatio_working_3-way'!Y67+2*PI())/3)</f>
        <v>0.43093693391524585</v>
      </c>
      <c r="AE67" s="11">
        <f>'OddsRatio_working_3-way'!X67^(1/3)*SIN(('OddsRatio_working_3-way'!Y67+4*PI())/3)</f>
        <v>-0.47112871662074141</v>
      </c>
      <c r="AF67" s="11">
        <f>-'OddsRatio_working_3-way'!U67/(3*'OddsRatio_working_3-way'!X67^(1/3))*COS(('OddsRatio_working_3-way'!Y67)/3)</f>
        <v>0.52080784616366693</v>
      </c>
      <c r="AG67" s="11">
        <f>-'OddsRatio_working_3-way'!U67/(3*'OddsRatio_working_3-way'!X67^(1/3))*COS(('OddsRatio_working_3-way'!Y67+2*PI())/3)</f>
        <v>-0.29521102792817666</v>
      </c>
      <c r="AH67" s="11">
        <f>-'OddsRatio_working_3-way'!U67/(3*'OddsRatio_working_3-way'!X67^(1/3))*COS(('OddsRatio_working_3-way'!Y67+4*PI())/3)</f>
        <v>-0.22559681823549027</v>
      </c>
      <c r="AI67" s="11">
        <f>'OddsRatio_working_3-way'!U67/(3*'OddsRatio_working_3-way'!X67^(1/3))*SIN(('OddsRatio_working_3-way'!Y67)/3)</f>
        <v>-4.0191782705495574E-2</v>
      </c>
      <c r="AJ67" s="11">
        <f>'OddsRatio_working_3-way'!U67/(3*'OddsRatio_working_3-way'!X67^(1/3))*SIN(('OddsRatio_working_3-way'!Y67+2*PI())/3)</f>
        <v>-0.43093693391524579</v>
      </c>
      <c r="AK67" s="11">
        <f>'OddsRatio_working_3-way'!U67/(3*'OddsRatio_working_3-way'!X67^(1/3))*SIN(('OddsRatio_working_3-way'!Y67+4*PI())/3)</f>
        <v>0.47112871662074129</v>
      </c>
      <c r="AL67" s="11">
        <f>'OddsRatio_working_3-way'!Z67+'OddsRatio_working_3-way'!AF67</f>
        <v>1.0416156923273339</v>
      </c>
      <c r="AM67" s="11">
        <f>'OddsRatio_working_3-way'!AA67+'OddsRatio_working_3-way'!AG67</f>
        <v>-0.59042205585635332</v>
      </c>
      <c r="AN67" s="11">
        <f>'OddsRatio_working_3-way'!AB67+'OddsRatio_working_3-way'!AH67</f>
        <v>-0.45119363647098054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1.0416156923273339</v>
      </c>
      <c r="AS67" s="11">
        <f>IF(('OddsRatio_working_3-way'!X67=0),IF(Q67&gt;0,-Q67^(1/3),(-Q67)^(1/3)),'OddsRatio_working_3-way'!AM67-'OddsRatio_working_3-way'!R67/3)</f>
        <v>-0.59042205585635332</v>
      </c>
      <c r="AT67" s="11">
        <f>IF(('OddsRatio_working_3-way'!X67=0),IF(Q67&gt;0,-Q67^(1/3),(-Q67)^(1/3)),'OddsRatio_working_3-way'!AN67-'OddsRatio_working_3-way'!R67/3)</f>
        <v>-0.45119363647098054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1.99</v>
      </c>
      <c r="B68" s="4">
        <f>IF('True_Odds_Calculator_3-way'!B69="","",'True_Odds_Calculator_3-way'!B69)</f>
        <v>3.62</v>
      </c>
      <c r="C68" s="4">
        <f>IF('True_Odds_Calculator_3-way'!C69="","",'True_Odds_Calculator_3-way'!C69)</f>
        <v>3.98</v>
      </c>
      <c r="D68" s="9">
        <f t="shared" ref="D68:D131" si="26">(K68/(AR68+K68-(AR68*K68)))</f>
        <v>0.49067329448023367</v>
      </c>
      <c r="E68" s="9">
        <f t="shared" ref="E68:E131" si="27">(L68/(AR68+L68-(AR68*L68)))</f>
        <v>0.26687500623140747</v>
      </c>
      <c r="F68" s="9">
        <f t="shared" ref="F68:F131" si="28">(M68/(AR68+M68-(AR68*M68)))</f>
        <v>0.24245169928835905</v>
      </c>
      <c r="G68" s="9">
        <f t="shared" ref="G68:G131" si="29">AR68</f>
        <v>1.0485009587935923</v>
      </c>
      <c r="H68" s="9">
        <f t="shared" ref="H68:H131" si="30">IF(A68="","",1/D68)</f>
        <v>2.0380159492056564</v>
      </c>
      <c r="I68" s="9">
        <f t="shared" ref="I68:I131" si="31">IF(B68="","",1/E68)</f>
        <v>3.7470725120392108</v>
      </c>
      <c r="J68" s="9">
        <f t="shared" ref="J68:J131" si="32">IF(C68="","",1/F68)</f>
        <v>4.1245328572049047</v>
      </c>
      <c r="K68" s="11">
        <f t="shared" ref="K68:K131" si="33">1/A68</f>
        <v>0.50251256281407031</v>
      </c>
      <c r="L68" s="11">
        <f t="shared" ref="L68:L131" si="34">1/B68</f>
        <v>0.27624309392265195</v>
      </c>
      <c r="M68" s="11">
        <f t="shared" ref="M68:M131" si="35">1/C68</f>
        <v>0.25125628140703515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-0.26959263961887237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0.22984798224164499</v>
      </c>
      <c r="Q68" s="11">
        <f>2*'OddsRatio_working_3-way'!K68*'OddsRatio_working_3-way'!L68*'OddsRatio_working_3-way'!M68</f>
        <v>6.9756595520984802E-2</v>
      </c>
      <c r="R68" s="11">
        <f t="shared" ref="R68:R131" si="36">O68/N68</f>
        <v>0</v>
      </c>
      <c r="S68" s="11">
        <f t="shared" ref="S68:S131" si="37">P68/N68</f>
        <v>-0.8525751391676899</v>
      </c>
      <c r="T68" s="11">
        <f t="shared" ref="T68:T131" si="38">Q68/N68</f>
        <v>-0.25874814542266761</v>
      </c>
      <c r="U68" s="11">
        <f>'OddsRatio_working_3-way'!S68-'OddsRatio_working_3-way'!R68^2/3</f>
        <v>-0.8525751391676899</v>
      </c>
      <c r="V68" s="11">
        <f>'OddsRatio_working_3-way'!S68*'OddsRatio_working_3-way'!R68/3-2*'OddsRatio_working_3-way'!R68^3/27-'OddsRatio_working_3-way'!T68</f>
        <v>0.25874814542266761</v>
      </c>
      <c r="W68" s="11">
        <f>'OddsRatio_working_3-way'!V68^2+4*'OddsRatio_working_3-way'!U68^3/27</f>
        <v>-2.486029222462853E-2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0.15150156351033023</v>
      </c>
      <c r="Y68" s="11">
        <f>IF('OddsRatio_working_3-way'!W68&gt;=0,IF('OddsRatio_working_3-way'!V68+SQRT('OddsRatio_working_3-way'!W68)&gt;0,0,PI()),ACOS('OddsRatio_working_3-way'!V68/(2*'OddsRatio_working_3-way'!X68)))</f>
        <v>0.54727541374948152</v>
      </c>
      <c r="Z68" s="11">
        <f>'OddsRatio_working_3-way'!X68^(1/3)*COS('OddsRatio_working_3-way'!Y68/3)</f>
        <v>0.52425047939679625</v>
      </c>
      <c r="AA68" s="11">
        <f>'OddsRatio_working_3-way'!X68^(1/3)*COS(('OddsRatio_working_3-way'!Y68+2*PI())/3)</f>
        <v>-0.34588000631555543</v>
      </c>
      <c r="AB68" s="11">
        <f>'OddsRatio_working_3-way'!X68^(1/3)*COS(('OddsRatio_working_3-way'!Y68+4*PI())/3)</f>
        <v>-0.17837047308124071</v>
      </c>
      <c r="AC68" s="11">
        <f>'OddsRatio_working_3-way'!X68^(1/3)*SIN('OddsRatio_working_3-way'!Y68/3)</f>
        <v>9.6711674104660111E-2</v>
      </c>
      <c r="AD68" s="11">
        <f>'OddsRatio_working_3-way'!X68^(1/3)*SIN(('OddsRatio_working_3-way'!Y68+2*PI())/3)</f>
        <v>0.40565839605146597</v>
      </c>
      <c r="AE68" s="11">
        <f>'OddsRatio_working_3-way'!X68^(1/3)*SIN(('OddsRatio_working_3-way'!Y68+4*PI())/3)</f>
        <v>-0.50237007015612611</v>
      </c>
      <c r="AF68" s="11">
        <f>-'OddsRatio_working_3-way'!U68/(3*'OddsRatio_working_3-way'!X68^(1/3))*COS(('OddsRatio_working_3-way'!Y68)/3)</f>
        <v>0.52425047939679614</v>
      </c>
      <c r="AG68" s="11">
        <f>-'OddsRatio_working_3-way'!U68/(3*'OddsRatio_working_3-way'!X68^(1/3))*COS(('OddsRatio_working_3-way'!Y68+2*PI())/3)</f>
        <v>-0.34588000631555538</v>
      </c>
      <c r="AH68" s="11">
        <f>-'OddsRatio_working_3-way'!U68/(3*'OddsRatio_working_3-way'!X68^(1/3))*COS(('OddsRatio_working_3-way'!Y68+4*PI())/3)</f>
        <v>-0.17837047308124068</v>
      </c>
      <c r="AI68" s="11">
        <f>'OddsRatio_working_3-way'!U68/(3*'OddsRatio_working_3-way'!X68^(1/3))*SIN(('OddsRatio_working_3-way'!Y68)/3)</f>
        <v>-9.6711674104660098E-2</v>
      </c>
      <c r="AJ68" s="11">
        <f>'OddsRatio_working_3-way'!U68/(3*'OddsRatio_working_3-way'!X68^(1/3))*SIN(('OddsRatio_working_3-way'!Y68+2*PI())/3)</f>
        <v>-0.40565839605146586</v>
      </c>
      <c r="AK68" s="11">
        <f>'OddsRatio_working_3-way'!U68/(3*'OddsRatio_working_3-way'!X68^(1/3))*SIN(('OddsRatio_working_3-way'!Y68+4*PI())/3)</f>
        <v>0.502370070156126</v>
      </c>
      <c r="AL68" s="11">
        <f>'OddsRatio_working_3-way'!Z68+'OddsRatio_working_3-way'!AF68</f>
        <v>1.0485009587935923</v>
      </c>
      <c r="AM68" s="11">
        <f>'OddsRatio_working_3-way'!AA68+'OddsRatio_working_3-way'!AG68</f>
        <v>-0.69176001263111075</v>
      </c>
      <c r="AN68" s="11">
        <f>'OddsRatio_working_3-way'!AB68+'OddsRatio_working_3-way'!AH68</f>
        <v>-0.35674094616248142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1.0485009587935923</v>
      </c>
      <c r="AS68" s="11">
        <f>IF(('OddsRatio_working_3-way'!X68=0),IF(Q68&gt;0,-Q68^(1/3),(-Q68)^(1/3)),'OddsRatio_working_3-way'!AM68-'OddsRatio_working_3-way'!R68/3)</f>
        <v>-0.69176001263111075</v>
      </c>
      <c r="AT68" s="11">
        <f>IF(('OddsRatio_working_3-way'!X68=0),IF(Q68&gt;0,-Q68^(1/3),(-Q68)^(1/3)),'OddsRatio_working_3-way'!AN68-'OddsRatio_working_3-way'!R68/3)</f>
        <v>-0.35674094616248142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4.13</v>
      </c>
      <c r="B69" s="4">
        <f>IF('True_Odds_Calculator_3-way'!B70="","",'True_Odds_Calculator_3-way'!B70)</f>
        <v>3.9</v>
      </c>
      <c r="C69" s="4">
        <f>IF('True_Odds_Calculator_3-way'!C70="","",'True_Odds_Calculator_3-way'!C70)</f>
        <v>1.88</v>
      </c>
      <c r="D69" s="9">
        <f t="shared" si="26"/>
        <v>0.23321493442627561</v>
      </c>
      <c r="E69" s="9">
        <f t="shared" si="27"/>
        <v>0.24714009981197912</v>
      </c>
      <c r="F69" s="9">
        <f t="shared" si="28"/>
        <v>0.51964496576174535</v>
      </c>
      <c r="G69" s="9">
        <f t="shared" si="29"/>
        <v>1.0504441097632711</v>
      </c>
      <c r="H69" s="9">
        <f t="shared" si="30"/>
        <v>4.2878900635590389</v>
      </c>
      <c r="I69" s="9">
        <f t="shared" si="31"/>
        <v>4.0462879183134852</v>
      </c>
      <c r="J69" s="9">
        <f t="shared" si="32"/>
        <v>1.9243908165916785</v>
      </c>
      <c r="K69" s="11">
        <f t="shared" si="33"/>
        <v>0.24213075060532688</v>
      </c>
      <c r="L69" s="11">
        <f t="shared" si="34"/>
        <v>0.25641025641025644</v>
      </c>
      <c r="M69" s="11">
        <f t="shared" si="35"/>
        <v>0.53191489361702127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-0.26378645996388506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0.22819469267359638</v>
      </c>
      <c r="Q69" s="11">
        <f>2*'OddsRatio_working_3-way'!K69*'OddsRatio_working_3-way'!L69*'OddsRatio_working_3-way'!M69</f>
        <v>6.6047667922893322E-2</v>
      </c>
      <c r="R69" s="11">
        <f t="shared" si="36"/>
        <v>0</v>
      </c>
      <c r="S69" s="11">
        <f t="shared" si="37"/>
        <v>-0.86507356255070278</v>
      </c>
      <c r="T69" s="11">
        <f t="shared" si="38"/>
        <v>-0.25038308612176641</v>
      </c>
      <c r="U69" s="11">
        <f>'OddsRatio_working_3-way'!S69-'OddsRatio_working_3-way'!R69^2/3</f>
        <v>-0.86507356255070278</v>
      </c>
      <c r="V69" s="11">
        <f>'OddsRatio_working_3-way'!S69*'OddsRatio_working_3-way'!R69/3-2*'OddsRatio_working_3-way'!R69^3/27-'OddsRatio_working_3-way'!T69</f>
        <v>0.25038308612176641</v>
      </c>
      <c r="W69" s="11">
        <f>'OddsRatio_working_3-way'!V69^2+4*'OddsRatio_working_3-way'!U69^3/27</f>
        <v>-3.3216423230304076E-2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0.15484517513161652</v>
      </c>
      <c r="Y69" s="11">
        <f>IF('OddsRatio_working_3-way'!W69&gt;=0,IF('OddsRatio_working_3-way'!V69+SQRT('OddsRatio_working_3-way'!W69)&gt;0,0,PI()),ACOS('OddsRatio_working_3-way'!V69/(2*'OddsRatio_working_3-way'!X69)))</f>
        <v>0.62920613331627262</v>
      </c>
      <c r="Z69" s="11">
        <f>'OddsRatio_working_3-way'!X69^(1/3)*COS('OddsRatio_working_3-way'!Y69/3)</f>
        <v>0.52522205488163565</v>
      </c>
      <c r="AA69" s="11">
        <f>'OddsRatio_working_3-way'!X69^(1/3)*COS(('OddsRatio_working_3-way'!Y69+2*PI())/3)</f>
        <v>-0.35943424488947412</v>
      </c>
      <c r="AB69" s="11">
        <f>'OddsRatio_working_3-way'!X69^(1/3)*COS(('OddsRatio_working_3-way'!Y69+4*PI())/3)</f>
        <v>-0.16578780999216172</v>
      </c>
      <c r="AC69" s="11">
        <f>'OddsRatio_working_3-way'!X69^(1/3)*SIN('OddsRatio_working_3-way'!Y69/3)</f>
        <v>0.1118018213155747</v>
      </c>
      <c r="AD69" s="11">
        <f>'OddsRatio_working_3-way'!X69^(1/3)*SIN(('OddsRatio_working_3-way'!Y69+2*PI())/3)</f>
        <v>0.39895473149757382</v>
      </c>
      <c r="AE69" s="11">
        <f>'OddsRatio_working_3-way'!X69^(1/3)*SIN(('OddsRatio_working_3-way'!Y69+4*PI())/3)</f>
        <v>-0.51075655281314847</v>
      </c>
      <c r="AF69" s="11">
        <f>-'OddsRatio_working_3-way'!U69/(3*'OddsRatio_working_3-way'!X69^(1/3))*COS(('OddsRatio_working_3-way'!Y69)/3)</f>
        <v>0.52522205488163554</v>
      </c>
      <c r="AG69" s="11">
        <f>-'OddsRatio_working_3-way'!U69/(3*'OddsRatio_working_3-way'!X69^(1/3))*COS(('OddsRatio_working_3-way'!Y69+2*PI())/3)</f>
        <v>-0.35943424488947406</v>
      </c>
      <c r="AH69" s="11">
        <f>-'OddsRatio_working_3-way'!U69/(3*'OddsRatio_working_3-way'!X69^(1/3))*COS(('OddsRatio_working_3-way'!Y69+4*PI())/3)</f>
        <v>-0.16578780999216167</v>
      </c>
      <c r="AI69" s="11">
        <f>'OddsRatio_working_3-way'!U69/(3*'OddsRatio_working_3-way'!X69^(1/3))*SIN(('OddsRatio_working_3-way'!Y69)/3)</f>
        <v>-0.11180182131557467</v>
      </c>
      <c r="AJ69" s="11">
        <f>'OddsRatio_working_3-way'!U69/(3*'OddsRatio_working_3-way'!X69^(1/3))*SIN(('OddsRatio_working_3-way'!Y69+2*PI())/3)</f>
        <v>-0.39895473149757371</v>
      </c>
      <c r="AK69" s="11">
        <f>'OddsRatio_working_3-way'!U69/(3*'OddsRatio_working_3-way'!X69^(1/3))*SIN(('OddsRatio_working_3-way'!Y69+4*PI())/3)</f>
        <v>0.51075655281314836</v>
      </c>
      <c r="AL69" s="11">
        <f>'OddsRatio_working_3-way'!Z69+'OddsRatio_working_3-way'!AF69</f>
        <v>1.0504441097632711</v>
      </c>
      <c r="AM69" s="11">
        <f>'OddsRatio_working_3-way'!AA69+'OddsRatio_working_3-way'!AG69</f>
        <v>-0.71886848977894813</v>
      </c>
      <c r="AN69" s="11">
        <f>'OddsRatio_working_3-way'!AB69+'OddsRatio_working_3-way'!AH69</f>
        <v>-0.33157561998432339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1.0504441097632711</v>
      </c>
      <c r="AS69" s="11">
        <f>IF(('OddsRatio_working_3-way'!X69=0),IF(Q69&gt;0,-Q69^(1/3),(-Q69)^(1/3)),'OddsRatio_working_3-way'!AM69-'OddsRatio_working_3-way'!R69/3)</f>
        <v>-0.71886848977894813</v>
      </c>
      <c r="AT69" s="11">
        <f>IF(('OddsRatio_working_3-way'!X69=0),IF(Q69&gt;0,-Q69^(1/3),(-Q69)^(1/3)),'OddsRatio_working_3-way'!AN69-'OddsRatio_working_3-way'!R69/3)</f>
        <v>-0.33157561998432339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3.25</v>
      </c>
      <c r="B70" s="4">
        <f>IF('True_Odds_Calculator_3-way'!B71="","",'True_Odds_Calculator_3-way'!B71)</f>
        <v>3.3</v>
      </c>
      <c r="C70" s="4">
        <f>IF('True_Odds_Calculator_3-way'!C71="","",'True_Odds_Calculator_3-way'!C71)</f>
        <v>2.4</v>
      </c>
      <c r="D70" s="9">
        <f t="shared" si="26"/>
        <v>0.29896243620290036</v>
      </c>
      <c r="E70" s="9">
        <f t="shared" si="27"/>
        <v>0.29437645940423457</v>
      </c>
      <c r="F70" s="9">
        <f t="shared" si="28"/>
        <v>0.40666110439286485</v>
      </c>
      <c r="G70" s="9">
        <f t="shared" si="29"/>
        <v>1.0421785911760177</v>
      </c>
      <c r="H70" s="9">
        <f t="shared" si="30"/>
        <v>3.3449018301460396</v>
      </c>
      <c r="I70" s="9">
        <f t="shared" si="31"/>
        <v>3.3970107597048402</v>
      </c>
      <c r="J70" s="9">
        <f t="shared" si="32"/>
        <v>2.4590500276464251</v>
      </c>
      <c r="K70" s="11">
        <f t="shared" si="33"/>
        <v>0.30769230769230771</v>
      </c>
      <c r="L70" s="11">
        <f t="shared" si="34"/>
        <v>0.30303030303030304</v>
      </c>
      <c r="M70" s="11">
        <f t="shared" si="35"/>
        <v>0.41666666666666669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-0.28146853146853135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0.23115773115773119</v>
      </c>
      <c r="Q70" s="11">
        <f>2*'OddsRatio_working_3-way'!K70*'OddsRatio_working_3-way'!L70*'OddsRatio_working_3-way'!M70</f>
        <v>7.770007770007771E-2</v>
      </c>
      <c r="R70" s="11">
        <f t="shared" si="36"/>
        <v>0</v>
      </c>
      <c r="S70" s="11">
        <f t="shared" si="37"/>
        <v>-0.82125603864734353</v>
      </c>
      <c r="T70" s="11">
        <f t="shared" si="38"/>
        <v>-0.27605244996549361</v>
      </c>
      <c r="U70" s="11">
        <f>'OddsRatio_working_3-way'!S70-'OddsRatio_working_3-way'!R70^2/3</f>
        <v>-0.82125603864734353</v>
      </c>
      <c r="V70" s="11">
        <f>'OddsRatio_working_3-way'!S70*'OddsRatio_working_3-way'!R70/3-2*'OddsRatio_working_3-way'!R70^3/27-'OddsRatio_working_3-way'!T70</f>
        <v>0.27605244996549361</v>
      </c>
      <c r="W70" s="11">
        <f>'OddsRatio_working_3-way'!V70^2+4*'OddsRatio_working_3-way'!U70^3/27</f>
        <v>-5.8551284411412635E-3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0.14323065626210457</v>
      </c>
      <c r="Y70" s="11">
        <f>IF('OddsRatio_working_3-way'!W70&gt;=0,IF('OddsRatio_working_3-way'!V70+SQRT('OddsRatio_working_3-way'!W70)&gt;0,0,PI()),ACOS('OddsRatio_working_3-way'!V70/(2*'OddsRatio_working_3-way'!X70)))</f>
        <v>0.2704005305798971</v>
      </c>
      <c r="Z70" s="11">
        <f>'OddsRatio_working_3-way'!X70^(1/3)*COS('OddsRatio_working_3-way'!Y70/3)</f>
        <v>0.52108929558800887</v>
      </c>
      <c r="AA70" s="11">
        <f>'OddsRatio_working_3-way'!X70^(1/3)*COS(('OddsRatio_working_3-way'!Y70+2*PI())/3)</f>
        <v>-0.30133029698009023</v>
      </c>
      <c r="AB70" s="11">
        <f>'OddsRatio_working_3-way'!X70^(1/3)*COS(('OddsRatio_working_3-way'!Y70+4*PI())/3)</f>
        <v>-0.21975899860791873</v>
      </c>
      <c r="AC70" s="11">
        <f>'OddsRatio_working_3-way'!X70^(1/3)*SIN('OddsRatio_working_3-way'!Y70/3)</f>
        <v>4.7095211073320709E-2</v>
      </c>
      <c r="AD70" s="11">
        <f>'OddsRatio_working_3-way'!X70^(1/3)*SIN(('OddsRatio_working_3-way'!Y70+2*PI())/3)</f>
        <v>0.42772896208269379</v>
      </c>
      <c r="AE70" s="11">
        <f>'OddsRatio_working_3-way'!X70^(1/3)*SIN(('OddsRatio_working_3-way'!Y70+4*PI())/3)</f>
        <v>-0.47482417315601427</v>
      </c>
      <c r="AF70" s="11">
        <f>-'OddsRatio_working_3-way'!U70/(3*'OddsRatio_working_3-way'!X70^(1/3))*COS(('OddsRatio_working_3-way'!Y70)/3)</f>
        <v>0.52108929558800887</v>
      </c>
      <c r="AG70" s="11">
        <f>-'OddsRatio_working_3-way'!U70/(3*'OddsRatio_working_3-way'!X70^(1/3))*COS(('OddsRatio_working_3-way'!Y70+2*PI())/3)</f>
        <v>-0.30133029698009023</v>
      </c>
      <c r="AH70" s="11">
        <f>-'OddsRatio_working_3-way'!U70/(3*'OddsRatio_working_3-way'!X70^(1/3))*COS(('OddsRatio_working_3-way'!Y70+4*PI())/3)</f>
        <v>-0.21975899860791873</v>
      </c>
      <c r="AI70" s="11">
        <f>'OddsRatio_working_3-way'!U70/(3*'OddsRatio_working_3-way'!X70^(1/3))*SIN(('OddsRatio_working_3-way'!Y70)/3)</f>
        <v>-4.7095211073320709E-2</v>
      </c>
      <c r="AJ70" s="11">
        <f>'OddsRatio_working_3-way'!U70/(3*'OddsRatio_working_3-way'!X70^(1/3))*SIN(('OddsRatio_working_3-way'!Y70+2*PI())/3)</f>
        <v>-0.42772896208269379</v>
      </c>
      <c r="AK70" s="11">
        <f>'OddsRatio_working_3-way'!U70/(3*'OddsRatio_working_3-way'!X70^(1/3))*SIN(('OddsRatio_working_3-way'!Y70+4*PI())/3)</f>
        <v>0.47482417315601427</v>
      </c>
      <c r="AL70" s="11">
        <f>'OddsRatio_working_3-way'!Z70+'OddsRatio_working_3-way'!AF70</f>
        <v>1.0421785911760177</v>
      </c>
      <c r="AM70" s="11">
        <f>'OddsRatio_working_3-way'!AA70+'OddsRatio_working_3-way'!AG70</f>
        <v>-0.60266059396018046</v>
      </c>
      <c r="AN70" s="11">
        <f>'OddsRatio_working_3-way'!AB70+'OddsRatio_working_3-way'!AH70</f>
        <v>-0.43951799721583745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1.0421785911760177</v>
      </c>
      <c r="AS70" s="11">
        <f>IF(('OddsRatio_working_3-way'!X70=0),IF(Q70&gt;0,-Q70^(1/3),(-Q70)^(1/3)),'OddsRatio_working_3-way'!AM70-'OddsRatio_working_3-way'!R70/3)</f>
        <v>-0.60266059396018046</v>
      </c>
      <c r="AT70" s="11">
        <f>IF(('OddsRatio_working_3-way'!X70=0),IF(Q70&gt;0,-Q70^(1/3),(-Q70)^(1/3)),'OddsRatio_working_3-way'!AN70-'OddsRatio_working_3-way'!R70/3)</f>
        <v>-0.43951799721583745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1.8</v>
      </c>
      <c r="B71" s="4">
        <f>IF('True_Odds_Calculator_3-way'!B72="","",'True_Odds_Calculator_3-way'!B72)</f>
        <v>3.81</v>
      </c>
      <c r="C71" s="4">
        <f>IF('True_Odds_Calculator_3-way'!C72="","",'True_Odds_Calculator_3-way'!C72)</f>
        <v>4.72</v>
      </c>
      <c r="D71" s="9">
        <f t="shared" si="26"/>
        <v>0.54329495579094822</v>
      </c>
      <c r="E71" s="9">
        <f t="shared" si="27"/>
        <v>0.2529928686484858</v>
      </c>
      <c r="F71" s="9">
        <f t="shared" si="28"/>
        <v>0.2037121755605657</v>
      </c>
      <c r="G71" s="9">
        <f t="shared" si="29"/>
        <v>1.0507760088260074</v>
      </c>
      <c r="H71" s="9">
        <f t="shared" si="30"/>
        <v>1.8406208070608059</v>
      </c>
      <c r="I71" s="9">
        <f t="shared" si="31"/>
        <v>3.9526805848010813</v>
      </c>
      <c r="J71" s="9">
        <f t="shared" si="32"/>
        <v>4.908886752832748</v>
      </c>
      <c r="K71" s="11">
        <f t="shared" si="33"/>
        <v>0.55555555555555558</v>
      </c>
      <c r="L71" s="11">
        <f t="shared" si="34"/>
        <v>0.26246719160104987</v>
      </c>
      <c r="M71" s="11">
        <f t="shared" si="35"/>
        <v>0.21186440677966104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-0.25834482554087501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0.22644591742416381</v>
      </c>
      <c r="Q71" s="11">
        <f>2*'OddsRatio_working_3-way'!K71*'OddsRatio_working_3-way'!L71*'OddsRatio_working_3-way'!M71</f>
        <v>6.1786062052977847E-2</v>
      </c>
      <c r="R71" s="11">
        <f t="shared" si="36"/>
        <v>0</v>
      </c>
      <c r="S71" s="11">
        <f t="shared" si="37"/>
        <v>-0.87652584854398718</v>
      </c>
      <c r="T71" s="11">
        <f t="shared" si="38"/>
        <v>-0.23916121379099242</v>
      </c>
      <c r="U71" s="11">
        <f>'OddsRatio_working_3-way'!S71-'OddsRatio_working_3-way'!R71^2/3</f>
        <v>-0.87652584854398718</v>
      </c>
      <c r="V71" s="11">
        <f>'OddsRatio_working_3-way'!S71*'OddsRatio_working_3-way'!R71/3-2*'OddsRatio_working_3-way'!R71^3/27-'OddsRatio_working_3-way'!T71</f>
        <v>0.23916121379099242</v>
      </c>
      <c r="W71" s="11">
        <f>'OddsRatio_working_3-way'!V71^2+4*'OddsRatio_working_3-way'!U71^3/27</f>
        <v>-4.2569717297744045E-2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0.15793020885799908</v>
      </c>
      <c r="Y71" s="11">
        <f>IF('OddsRatio_working_3-way'!W71&gt;=0,IF('OddsRatio_working_3-way'!V71+SQRT('OddsRatio_working_3-way'!W71)&gt;0,0,PI()),ACOS('OddsRatio_working_3-way'!V71/(2*'OddsRatio_working_3-way'!X71)))</f>
        <v>0.71182083159991649</v>
      </c>
      <c r="Z71" s="11">
        <f>'OddsRatio_working_3-way'!X71^(1/3)*COS('OddsRatio_working_3-way'!Y71/3)</f>
        <v>0.5253880044130036</v>
      </c>
      <c r="AA71" s="11">
        <f>'OddsRatio_working_3-way'!X71^(1/3)*COS(('OddsRatio_working_3-way'!Y71+2*PI())/3)</f>
        <v>-0.37272602368292485</v>
      </c>
      <c r="AB71" s="11">
        <f>'OddsRatio_working_3-way'!X71^(1/3)*COS(('OddsRatio_working_3-way'!Y71+4*PI())/3)</f>
        <v>-0.15266198073007889</v>
      </c>
      <c r="AC71" s="11">
        <f>'OddsRatio_working_3-way'!X71^(1/3)*SIN('OddsRatio_working_3-way'!Y71/3)</f>
        <v>0.12705403443778304</v>
      </c>
      <c r="AD71" s="11">
        <f>'OddsRatio_working_3-way'!X71^(1/3)*SIN(('OddsRatio_working_3-way'!Y71+2*PI())/3)</f>
        <v>0.39147234144638038</v>
      </c>
      <c r="AE71" s="11">
        <f>'OddsRatio_working_3-way'!X71^(1/3)*SIN(('OddsRatio_working_3-way'!Y71+4*PI())/3)</f>
        <v>-0.51852637588416339</v>
      </c>
      <c r="AF71" s="11">
        <f>-'OddsRatio_working_3-way'!U71/(3*'OddsRatio_working_3-way'!X71^(1/3))*COS(('OddsRatio_working_3-way'!Y71)/3)</f>
        <v>0.52538800441300371</v>
      </c>
      <c r="AG71" s="11">
        <f>-'OddsRatio_working_3-way'!U71/(3*'OddsRatio_working_3-way'!X71^(1/3))*COS(('OddsRatio_working_3-way'!Y71+2*PI())/3)</f>
        <v>-0.3727260236829249</v>
      </c>
      <c r="AH71" s="11">
        <f>-'OddsRatio_working_3-way'!U71/(3*'OddsRatio_working_3-way'!X71^(1/3))*COS(('OddsRatio_working_3-way'!Y71+4*PI())/3)</f>
        <v>-0.15266198073007894</v>
      </c>
      <c r="AI71" s="11">
        <f>'OddsRatio_working_3-way'!U71/(3*'OddsRatio_working_3-way'!X71^(1/3))*SIN(('OddsRatio_working_3-way'!Y71)/3)</f>
        <v>-0.12705403443778307</v>
      </c>
      <c r="AJ71" s="11">
        <f>'OddsRatio_working_3-way'!U71/(3*'OddsRatio_working_3-way'!X71^(1/3))*SIN(('OddsRatio_working_3-way'!Y71+2*PI())/3)</f>
        <v>-0.39147234144638049</v>
      </c>
      <c r="AK71" s="11">
        <f>'OddsRatio_working_3-way'!U71/(3*'OddsRatio_working_3-way'!X71^(1/3))*SIN(('OddsRatio_working_3-way'!Y71+4*PI())/3)</f>
        <v>0.5185263758841635</v>
      </c>
      <c r="AL71" s="11">
        <f>'OddsRatio_working_3-way'!Z71+'OddsRatio_working_3-way'!AF71</f>
        <v>1.0507760088260074</v>
      </c>
      <c r="AM71" s="11">
        <f>'OddsRatio_working_3-way'!AA71+'OddsRatio_working_3-way'!AG71</f>
        <v>-0.74545204736584969</v>
      </c>
      <c r="AN71" s="11">
        <f>'OddsRatio_working_3-way'!AB71+'OddsRatio_working_3-way'!AH71</f>
        <v>-0.30532396146015783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1.0507760088260074</v>
      </c>
      <c r="AS71" s="11">
        <f>IF(('OddsRatio_working_3-way'!X71=0),IF(Q71&gt;0,-Q71^(1/3),(-Q71)^(1/3)),'OddsRatio_working_3-way'!AM71-'OddsRatio_working_3-way'!R71/3)</f>
        <v>-0.74545204736584969</v>
      </c>
      <c r="AT71" s="11">
        <f>IF(('OddsRatio_working_3-way'!X71=0),IF(Q71&gt;0,-Q71^(1/3),(-Q71)^(1/3)),'OddsRatio_working_3-way'!AN71-'OddsRatio_working_3-way'!R71/3)</f>
        <v>-0.30532396146015783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2.5</v>
      </c>
      <c r="B72" s="4">
        <f>IF('True_Odds_Calculator_3-way'!B73="","",'True_Odds_Calculator_3-way'!B73)</f>
        <v>3.16</v>
      </c>
      <c r="C72" s="4">
        <f>IF('True_Odds_Calculator_3-way'!C73="","",'True_Odds_Calculator_3-way'!C73)</f>
        <v>3.22</v>
      </c>
      <c r="D72" s="9">
        <f t="shared" si="26"/>
        <v>0.39030754929288164</v>
      </c>
      <c r="E72" s="9">
        <f t="shared" si="27"/>
        <v>0.30774928606592555</v>
      </c>
      <c r="F72" s="9">
        <f t="shared" si="28"/>
        <v>0.30194316464119275</v>
      </c>
      <c r="G72" s="9">
        <f t="shared" si="29"/>
        <v>1.0413880913682818</v>
      </c>
      <c r="H72" s="9">
        <f t="shared" si="30"/>
        <v>2.5620821370524225</v>
      </c>
      <c r="I72" s="9">
        <f t="shared" si="31"/>
        <v>3.2493982773554886</v>
      </c>
      <c r="J72" s="9">
        <f t="shared" si="32"/>
        <v>3.3118815628375859</v>
      </c>
      <c r="K72" s="11">
        <f t="shared" si="33"/>
        <v>0.4</v>
      </c>
      <c r="L72" s="11">
        <f t="shared" si="34"/>
        <v>0.31645569620253161</v>
      </c>
      <c r="M72" s="11">
        <f t="shared" si="35"/>
        <v>0.3105590062111801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-0.28275807846528811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0.23115024766097961</v>
      </c>
      <c r="Q72" s="11">
        <f>2*'OddsRatio_working_3-way'!K72*'OddsRatio_working_3-way'!L72*'OddsRatio_working_3-way'!M72</f>
        <v>7.8622533218020263E-2</v>
      </c>
      <c r="R72" s="11">
        <f t="shared" si="36"/>
        <v>0</v>
      </c>
      <c r="S72" s="11">
        <f t="shared" si="37"/>
        <v>-0.81748415081748416</v>
      </c>
      <c r="T72" s="11">
        <f t="shared" si="38"/>
        <v>-0.27805583361138914</v>
      </c>
      <c r="U72" s="11">
        <f>'OddsRatio_working_3-way'!S72-'OddsRatio_working_3-way'!R72^2/3</f>
        <v>-0.81748415081748416</v>
      </c>
      <c r="V72" s="11">
        <f>'OddsRatio_working_3-way'!S72*'OddsRatio_working_3-way'!R72/3-2*'OddsRatio_working_3-way'!R72^3/27-'OddsRatio_working_3-way'!T72</f>
        <v>0.27805583361138914</v>
      </c>
      <c r="W72" s="11">
        <f>'OddsRatio_working_3-way'!V72^2+4*'OddsRatio_working_3-way'!U72^3/27</f>
        <v>-3.6195583825062161E-3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0.14224503944587202</v>
      </c>
      <c r="Y72" s="11">
        <f>IF('OddsRatio_working_3-way'!W72&gt;=0,IF('OddsRatio_working_3-way'!V72+SQRT('OddsRatio_working_3-way'!W72)&gt;0,0,PI()),ACOS('OddsRatio_working_3-way'!V72/(2*'OddsRatio_working_3-way'!X72)))</f>
        <v>0.21308465935317189</v>
      </c>
      <c r="Z72" s="11">
        <f>'OddsRatio_working_3-way'!X72^(1/3)*COS('OddsRatio_working_3-way'!Y72/3)</f>
        <v>0.52069404568414079</v>
      </c>
      <c r="AA72" s="11">
        <f>'OddsRatio_working_3-way'!X72^(1/3)*COS(('OddsRatio_working_3-way'!Y72+2*PI())/3)</f>
        <v>-0.29243005256468857</v>
      </c>
      <c r="AB72" s="11">
        <f>'OddsRatio_working_3-way'!X72^(1/3)*COS(('OddsRatio_working_3-way'!Y72+4*PI())/3)</f>
        <v>-0.22826399311945239</v>
      </c>
      <c r="AC72" s="11">
        <f>'OddsRatio_working_3-way'!X72^(1/3)*SIN('OddsRatio_working_3-way'!Y72/3)</f>
        <v>3.7046291693544724E-2</v>
      </c>
      <c r="AD72" s="11">
        <f>'OddsRatio_working_3-way'!X72^(1/3)*SIN(('OddsRatio_working_3-way'!Y72+2*PI())/3)</f>
        <v>0.43241112531498871</v>
      </c>
      <c r="AE72" s="11">
        <f>'OddsRatio_working_3-way'!X72^(1/3)*SIN(('OddsRatio_working_3-way'!Y72+4*PI())/3)</f>
        <v>-0.46945741700853333</v>
      </c>
      <c r="AF72" s="11">
        <f>-'OddsRatio_working_3-way'!U72/(3*'OddsRatio_working_3-way'!X72^(1/3))*COS(('OddsRatio_working_3-way'!Y72)/3)</f>
        <v>0.5206940456841409</v>
      </c>
      <c r="AG72" s="11">
        <f>-'OddsRatio_working_3-way'!U72/(3*'OddsRatio_working_3-way'!X72^(1/3))*COS(('OddsRatio_working_3-way'!Y72+2*PI())/3)</f>
        <v>-0.29243005256468863</v>
      </c>
      <c r="AH72" s="11">
        <f>-'OddsRatio_working_3-way'!U72/(3*'OddsRatio_working_3-way'!X72^(1/3))*COS(('OddsRatio_working_3-way'!Y72+4*PI())/3)</f>
        <v>-0.22826399311945245</v>
      </c>
      <c r="AI72" s="11">
        <f>'OddsRatio_working_3-way'!U72/(3*'OddsRatio_working_3-way'!X72^(1/3))*SIN(('OddsRatio_working_3-way'!Y72)/3)</f>
        <v>-3.7046291693544731E-2</v>
      </c>
      <c r="AJ72" s="11">
        <f>'OddsRatio_working_3-way'!U72/(3*'OddsRatio_working_3-way'!X72^(1/3))*SIN(('OddsRatio_working_3-way'!Y72+2*PI())/3)</f>
        <v>-0.43241112531498876</v>
      </c>
      <c r="AK72" s="11">
        <f>'OddsRatio_working_3-way'!U72/(3*'OddsRatio_working_3-way'!X72^(1/3))*SIN(('OddsRatio_working_3-way'!Y72+4*PI())/3)</f>
        <v>0.46945741700853338</v>
      </c>
      <c r="AL72" s="11">
        <f>'OddsRatio_working_3-way'!Z72+'OddsRatio_working_3-way'!AF72</f>
        <v>1.0413880913682818</v>
      </c>
      <c r="AM72" s="11">
        <f>'OddsRatio_working_3-way'!AA72+'OddsRatio_working_3-way'!AG72</f>
        <v>-0.58486010512937714</v>
      </c>
      <c r="AN72" s="11">
        <f>'OddsRatio_working_3-way'!AB72+'OddsRatio_working_3-way'!AH72</f>
        <v>-0.45652798623890484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1.0413880913682818</v>
      </c>
      <c r="AS72" s="11">
        <f>IF(('OddsRatio_working_3-way'!X72=0),IF(Q72&gt;0,-Q72^(1/3),(-Q72)^(1/3)),'OddsRatio_working_3-way'!AM72-'OddsRatio_working_3-way'!R72/3)</f>
        <v>-0.58486010512937714</v>
      </c>
      <c r="AT72" s="11">
        <f>IF(('OddsRatio_working_3-way'!X72=0),IF(Q72&gt;0,-Q72^(1/3),(-Q72)^(1/3)),'OddsRatio_working_3-way'!AN72-'OddsRatio_working_3-way'!R72/3)</f>
        <v>-0.45652798623890484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2.2599999999999998</v>
      </c>
      <c r="B73" s="4">
        <f>IF('True_Odds_Calculator_3-way'!B74="","",'True_Odds_Calculator_3-way'!B74)</f>
        <v>3.23</v>
      </c>
      <c r="C73" s="4">
        <f>IF('True_Odds_Calculator_3-way'!C74="","",'True_Odds_Calculator_3-way'!C74)</f>
        <v>3.63</v>
      </c>
      <c r="D73" s="9">
        <f t="shared" si="26"/>
        <v>0.43213776979536944</v>
      </c>
      <c r="E73" s="9">
        <f t="shared" si="27"/>
        <v>0.30068790745367158</v>
      </c>
      <c r="F73" s="9">
        <f t="shared" si="28"/>
        <v>0.26717432275095915</v>
      </c>
      <c r="G73" s="9">
        <f t="shared" si="29"/>
        <v>1.0429181182187053</v>
      </c>
      <c r="H73" s="9">
        <f t="shared" si="30"/>
        <v>2.3140768289555687</v>
      </c>
      <c r="I73" s="9">
        <f t="shared" si="31"/>
        <v>3.3257074036277126</v>
      </c>
      <c r="J73" s="9">
        <f t="shared" si="32"/>
        <v>3.7428746509151956</v>
      </c>
      <c r="K73" s="11">
        <f t="shared" si="33"/>
        <v>0.44247787610619471</v>
      </c>
      <c r="L73" s="11">
        <f t="shared" si="34"/>
        <v>0.30959752321981426</v>
      </c>
      <c r="M73" s="11">
        <f t="shared" si="35"/>
        <v>0.27548209366391185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-0.27887756010070708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0.23095843902889679</v>
      </c>
      <c r="Q73" s="11">
        <f>2*'OddsRatio_working_3-way'!K73*'OddsRatio_working_3-way'!L73*'OddsRatio_working_3-way'!M73</f>
        <v>7.5476614061730979E-2</v>
      </c>
      <c r="R73" s="11">
        <f t="shared" si="36"/>
        <v>0</v>
      </c>
      <c r="S73" s="11">
        <f t="shared" si="37"/>
        <v>-0.82817147046716155</v>
      </c>
      <c r="T73" s="11">
        <f t="shared" si="38"/>
        <v>-0.2706442713944972</v>
      </c>
      <c r="U73" s="11">
        <f>'OddsRatio_working_3-way'!S73-'OddsRatio_working_3-way'!R73^2/3</f>
        <v>-0.82817147046716155</v>
      </c>
      <c r="V73" s="11">
        <f>'OddsRatio_working_3-way'!S73*'OddsRatio_working_3-way'!R73/3-2*'OddsRatio_working_3-way'!R73^3/27-'OddsRatio_working_3-way'!T73</f>
        <v>0.2706442713944972</v>
      </c>
      <c r="W73" s="11">
        <f>'OddsRatio_working_3-way'!V73^2+4*'OddsRatio_working_3-way'!U73^3/27</f>
        <v>-1.0902240919295203E-2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0.14504358186244701</v>
      </c>
      <c r="Y73" s="11">
        <f>IF('OddsRatio_working_3-way'!W73&gt;=0,IF('OddsRatio_working_3-way'!V73+SQRT('OddsRatio_working_3-way'!W73)&gt;0,0,PI()),ACOS('OddsRatio_working_3-way'!V73/(2*'OddsRatio_working_3-way'!X73)))</f>
        <v>0.3682029278393999</v>
      </c>
      <c r="Z73" s="11">
        <f>'OddsRatio_working_3-way'!X73^(1/3)*COS('OddsRatio_working_3-way'!Y73/3)</f>
        <v>0.52145905910935275</v>
      </c>
      <c r="AA73" s="11">
        <f>'OddsRatio_working_3-way'!X73^(1/3)*COS(('OddsRatio_working_3-way'!Y73+2*PI())/3)</f>
        <v>-0.31643594634288713</v>
      </c>
      <c r="AB73" s="11">
        <f>'OddsRatio_working_3-way'!X73^(1/3)*COS(('OddsRatio_working_3-way'!Y73+4*PI())/3)</f>
        <v>-0.20502311276646579</v>
      </c>
      <c r="AC73" s="11">
        <f>'OddsRatio_working_3-way'!X73^(1/3)*SIN('OddsRatio_working_3-way'!Y73/3)</f>
        <v>6.4324229456525814E-2</v>
      </c>
      <c r="AD73" s="11">
        <f>'OddsRatio_working_3-way'!X73^(1/3)*SIN(('OddsRatio_working_3-way'!Y73+2*PI())/3)</f>
        <v>0.41943467749396773</v>
      </c>
      <c r="AE73" s="11">
        <f>'OddsRatio_working_3-way'!X73^(1/3)*SIN(('OddsRatio_working_3-way'!Y73+4*PI())/3)</f>
        <v>-0.48375890695049356</v>
      </c>
      <c r="AF73" s="11">
        <f>-'OddsRatio_working_3-way'!U73/(3*'OddsRatio_working_3-way'!X73^(1/3))*COS(('OddsRatio_working_3-way'!Y73)/3)</f>
        <v>0.52145905910935253</v>
      </c>
      <c r="AG73" s="11">
        <f>-'OddsRatio_working_3-way'!U73/(3*'OddsRatio_working_3-way'!X73^(1/3))*COS(('OddsRatio_working_3-way'!Y73+2*PI())/3)</f>
        <v>-0.31643594634288696</v>
      </c>
      <c r="AH73" s="11">
        <f>-'OddsRatio_working_3-way'!U73/(3*'OddsRatio_working_3-way'!X73^(1/3))*COS(('OddsRatio_working_3-way'!Y73+4*PI())/3)</f>
        <v>-0.2050231127664657</v>
      </c>
      <c r="AI73" s="11">
        <f>'OddsRatio_working_3-way'!U73/(3*'OddsRatio_working_3-way'!X73^(1/3))*SIN(('OddsRatio_working_3-way'!Y73)/3)</f>
        <v>-6.4324229456525786E-2</v>
      </c>
      <c r="AJ73" s="11">
        <f>'OddsRatio_working_3-way'!U73/(3*'OddsRatio_working_3-way'!X73^(1/3))*SIN(('OddsRatio_working_3-way'!Y73+2*PI())/3)</f>
        <v>-0.41943467749396757</v>
      </c>
      <c r="AK73" s="11">
        <f>'OddsRatio_working_3-way'!U73/(3*'OddsRatio_working_3-way'!X73^(1/3))*SIN(('OddsRatio_working_3-way'!Y73+4*PI())/3)</f>
        <v>0.48375890695049339</v>
      </c>
      <c r="AL73" s="11">
        <f>'OddsRatio_working_3-way'!Z73+'OddsRatio_working_3-way'!AF73</f>
        <v>1.0429181182187053</v>
      </c>
      <c r="AM73" s="11">
        <f>'OddsRatio_working_3-way'!AA73+'OddsRatio_working_3-way'!AG73</f>
        <v>-0.63287189268577415</v>
      </c>
      <c r="AN73" s="11">
        <f>'OddsRatio_working_3-way'!AB73+'OddsRatio_working_3-way'!AH73</f>
        <v>-0.41004622553293146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1.0429181182187053</v>
      </c>
      <c r="AS73" s="11">
        <f>IF(('OddsRatio_working_3-way'!X73=0),IF(Q73&gt;0,-Q73^(1/3),(-Q73)^(1/3)),'OddsRatio_working_3-way'!AM73-'OddsRatio_working_3-way'!R73/3)</f>
        <v>-0.63287189268577415</v>
      </c>
      <c r="AT73" s="11">
        <f>IF(('OddsRatio_working_3-way'!X73=0),IF(Q73&gt;0,-Q73^(1/3),(-Q73)^(1/3)),'OddsRatio_working_3-way'!AN73-'OddsRatio_working_3-way'!R73/3)</f>
        <v>-0.41004622553293146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1.45</v>
      </c>
      <c r="B74" s="4">
        <f>IF('True_Odds_Calculator_3-way'!B75="","",'True_Odds_Calculator_3-way'!B75)</f>
        <v>4.6399999999999997</v>
      </c>
      <c r="C74" s="4">
        <f>IF('True_Odds_Calculator_3-way'!C75="","",'True_Odds_Calculator_3-way'!C75)</f>
        <v>7.81</v>
      </c>
      <c r="D74" s="9">
        <f t="shared" si="26"/>
        <v>0.67500715953701995</v>
      </c>
      <c r="E74" s="9">
        <f t="shared" si="27"/>
        <v>0.20430999698131311</v>
      </c>
      <c r="F74" s="9">
        <f t="shared" si="28"/>
        <v>0.12068284348166673</v>
      </c>
      <c r="G74" s="9">
        <f t="shared" si="29"/>
        <v>1.0699239288592277</v>
      </c>
      <c r="H74" s="9">
        <f t="shared" si="30"/>
        <v>1.4814657679866523</v>
      </c>
      <c r="I74" s="9">
        <f t="shared" si="31"/>
        <v>4.8945231010475885</v>
      </c>
      <c r="J74" s="9">
        <f t="shared" si="32"/>
        <v>8.2861819555313403</v>
      </c>
      <c r="K74" s="11">
        <f t="shared" si="33"/>
        <v>0.68965517241379315</v>
      </c>
      <c r="L74" s="11">
        <f t="shared" si="34"/>
        <v>0.21551724137931036</v>
      </c>
      <c r="M74" s="11">
        <f t="shared" si="35"/>
        <v>0.12804097311139565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-0.21228728984000189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0.20743855631899716</v>
      </c>
      <c r="Q74" s="11">
        <f>2*'OddsRatio_working_3-way'!K74*'OddsRatio_working_3-way'!L74*'OddsRatio_working_3-way'!M74</f>
        <v>3.8062120425504067E-2</v>
      </c>
      <c r="R74" s="11">
        <f t="shared" si="36"/>
        <v>0</v>
      </c>
      <c r="S74" s="11">
        <f t="shared" si="37"/>
        <v>-0.97715956746793853</v>
      </c>
      <c r="T74" s="11">
        <f t="shared" si="38"/>
        <v>-0.1792953334803557</v>
      </c>
      <c r="U74" s="11">
        <f>'OddsRatio_working_3-way'!S74-'OddsRatio_working_3-way'!R74^2/3</f>
        <v>-0.97715956746793853</v>
      </c>
      <c r="V74" s="11">
        <f>'OddsRatio_working_3-way'!S74*'OddsRatio_working_3-way'!R74/3-2*'OddsRatio_working_3-way'!R74^3/27-'OddsRatio_working_3-way'!T74</f>
        <v>0.1792953334803557</v>
      </c>
      <c r="W74" s="11">
        <f>'OddsRatio_working_3-way'!V74^2+4*'OddsRatio_working_3-way'!U74^3/27</f>
        <v>-0.10608012308984842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0.1858944187554325</v>
      </c>
      <c r="Y74" s="11">
        <f>IF('OddsRatio_working_3-way'!W74&gt;=0,IF('OddsRatio_working_3-way'!V74+SQRT('OddsRatio_working_3-way'!W74)&gt;0,0,PI()),ACOS('OddsRatio_working_3-way'!V74/(2*'OddsRatio_working_3-way'!X74)))</f>
        <v>1.0675745187090624</v>
      </c>
      <c r="Z74" s="11">
        <f>'OddsRatio_working_3-way'!X74^(1/3)*COS('OddsRatio_working_3-way'!Y74/3)</f>
        <v>0.53496196442961386</v>
      </c>
      <c r="AA74" s="11">
        <f>'OddsRatio_working_3-way'!X74^(1/3)*COS(('OddsRatio_working_3-way'!Y74+2*PI())/3)</f>
        <v>-0.43967756849685574</v>
      </c>
      <c r="AB74" s="11">
        <f>'OddsRatio_working_3-way'!X74^(1/3)*COS(('OddsRatio_working_3-way'!Y74+4*PI())/3)</f>
        <v>-9.528439593275799E-2</v>
      </c>
      <c r="AC74" s="11">
        <f>'OddsRatio_working_3-way'!X74^(1/3)*SIN('OddsRatio_working_3-way'!Y74/3)</f>
        <v>0.19883549088695113</v>
      </c>
      <c r="AD74" s="11">
        <f>'OddsRatio_working_3-way'!X74^(1/3)*SIN(('OddsRatio_working_3-way'!Y74+2*PI())/3)</f>
        <v>0.36387290581099729</v>
      </c>
      <c r="AE74" s="11">
        <f>'OddsRatio_working_3-way'!X74^(1/3)*SIN(('OddsRatio_working_3-way'!Y74+4*PI())/3)</f>
        <v>-0.56270839669794837</v>
      </c>
      <c r="AF74" s="11">
        <f>-'OddsRatio_working_3-way'!U74/(3*'OddsRatio_working_3-way'!X74^(1/3))*COS(('OddsRatio_working_3-way'!Y74)/3)</f>
        <v>0.53496196442961386</v>
      </c>
      <c r="AG74" s="11">
        <f>-'OddsRatio_working_3-way'!U74/(3*'OddsRatio_working_3-way'!X74^(1/3))*COS(('OddsRatio_working_3-way'!Y74+2*PI())/3)</f>
        <v>-0.43967756849685574</v>
      </c>
      <c r="AH74" s="11">
        <f>-'OddsRatio_working_3-way'!U74/(3*'OddsRatio_working_3-way'!X74^(1/3))*COS(('OddsRatio_working_3-way'!Y74+4*PI())/3)</f>
        <v>-9.528439593275799E-2</v>
      </c>
      <c r="AI74" s="11">
        <f>'OddsRatio_working_3-way'!U74/(3*'OddsRatio_working_3-way'!X74^(1/3))*SIN(('OddsRatio_working_3-way'!Y74)/3)</f>
        <v>-0.19883549088695113</v>
      </c>
      <c r="AJ74" s="11">
        <f>'OddsRatio_working_3-way'!U74/(3*'OddsRatio_working_3-way'!X74^(1/3))*SIN(('OddsRatio_working_3-way'!Y74+2*PI())/3)</f>
        <v>-0.36387290581099729</v>
      </c>
      <c r="AK74" s="11">
        <f>'OddsRatio_working_3-way'!U74/(3*'OddsRatio_working_3-way'!X74^(1/3))*SIN(('OddsRatio_working_3-way'!Y74+4*PI())/3)</f>
        <v>0.56270839669794837</v>
      </c>
      <c r="AL74" s="11">
        <f>'OddsRatio_working_3-way'!Z74+'OddsRatio_working_3-way'!AF74</f>
        <v>1.0699239288592277</v>
      </c>
      <c r="AM74" s="11">
        <f>'OddsRatio_working_3-way'!AA74+'OddsRatio_working_3-way'!AG74</f>
        <v>-0.87935513699371148</v>
      </c>
      <c r="AN74" s="11">
        <f>'OddsRatio_working_3-way'!AB74+'OddsRatio_working_3-way'!AH74</f>
        <v>-0.19056879186551598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1.0699239288592277</v>
      </c>
      <c r="AS74" s="11">
        <f>IF(('OddsRatio_working_3-way'!X74=0),IF(Q74&gt;0,-Q74^(1/3),(-Q74)^(1/3)),'OddsRatio_working_3-way'!AM74-'OddsRatio_working_3-way'!R74/3)</f>
        <v>-0.87935513699371148</v>
      </c>
      <c r="AT74" s="11">
        <f>IF(('OddsRatio_working_3-way'!X74=0),IF(Q74&gt;0,-Q74^(1/3),(-Q74)^(1/3)),'OddsRatio_working_3-way'!AN74-'OddsRatio_working_3-way'!R74/3)</f>
        <v>-0.19056879186551598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3.04</v>
      </c>
      <c r="B75" s="4">
        <f>IF('True_Odds_Calculator_3-way'!B76="","",'True_Odds_Calculator_3-way'!B76)</f>
        <v>3.47</v>
      </c>
      <c r="C75" s="4">
        <f>IF('True_Odds_Calculator_3-way'!C76="","",'True_Odds_Calculator_3-way'!C76)</f>
        <v>2.34</v>
      </c>
      <c r="D75" s="9">
        <f t="shared" si="26"/>
        <v>0.31432807381973987</v>
      </c>
      <c r="E75" s="9">
        <f t="shared" si="27"/>
        <v>0.27463533472555995</v>
      </c>
      <c r="F75" s="9">
        <f t="shared" si="28"/>
        <v>0.41103659145470017</v>
      </c>
      <c r="G75" s="9">
        <f t="shared" si="29"/>
        <v>1.0693085260236819</v>
      </c>
      <c r="H75" s="9">
        <f t="shared" si="30"/>
        <v>3.181389393088311</v>
      </c>
      <c r="I75" s="9">
        <f t="shared" si="31"/>
        <v>3.6411920592784934</v>
      </c>
      <c r="J75" s="9">
        <f t="shared" si="32"/>
        <v>2.4328734248717336</v>
      </c>
      <c r="K75" s="11">
        <f t="shared" si="33"/>
        <v>0.32894736842105265</v>
      </c>
      <c r="L75" s="11">
        <f t="shared" si="34"/>
        <v>0.28818443804034583</v>
      </c>
      <c r="M75" s="11">
        <f t="shared" si="35"/>
        <v>0.42735042735042739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-0.27353506243996162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0.23699378128317916</v>
      </c>
      <c r="Q75" s="11">
        <f>2*'OddsRatio_working_3-way'!K75*'OddsRatio_working_3-way'!L75*'OddsRatio_working_3-way'!M75</f>
        <v>8.1023514968608268E-2</v>
      </c>
      <c r="R75" s="11">
        <f t="shared" si="36"/>
        <v>0</v>
      </c>
      <c r="S75" s="11">
        <f t="shared" si="37"/>
        <v>-0.86641097915992793</v>
      </c>
      <c r="T75" s="11">
        <f t="shared" si="38"/>
        <v>-0.29620888176407795</v>
      </c>
      <c r="U75" s="11">
        <f>'OddsRatio_working_3-way'!S75-'OddsRatio_working_3-way'!R75^2/3</f>
        <v>-0.86641097915992793</v>
      </c>
      <c r="V75" s="11">
        <f>'OddsRatio_working_3-way'!S75*'OddsRatio_working_3-way'!R75/3-2*'OddsRatio_working_3-way'!R75^3/27-'OddsRatio_working_3-way'!T75</f>
        <v>0.29620888176407795</v>
      </c>
      <c r="W75" s="11">
        <f>'OddsRatio_working_3-way'!V75^2+4*'OddsRatio_working_3-way'!U75^3/27</f>
        <v>-8.6139255851498536E-3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0.15520440330502494</v>
      </c>
      <c r="Y75" s="11">
        <f>IF('OddsRatio_working_3-way'!W75&gt;=0,IF('OddsRatio_working_3-way'!V75+SQRT('OddsRatio_working_3-way'!W75)&gt;0,0,PI()),ACOS('OddsRatio_working_3-way'!V75/(2*'OddsRatio_working_3-way'!X75)))</f>
        <v>0.30364117630093657</v>
      </c>
      <c r="Z75" s="11">
        <f>'OddsRatio_working_3-way'!X75^(1/3)*COS('OddsRatio_working_3-way'!Y75/3)</f>
        <v>0.53465426301184094</v>
      </c>
      <c r="AA75" s="11">
        <f>'OddsRatio_working_3-way'!X75^(1/3)*COS(('OddsRatio_working_3-way'!Y75+2*PI())/3)</f>
        <v>-0.31435222132434532</v>
      </c>
      <c r="AB75" s="11">
        <f>'OddsRatio_working_3-way'!X75^(1/3)*COS(('OddsRatio_working_3-way'!Y75+4*PI())/3)</f>
        <v>-0.22030204168749545</v>
      </c>
      <c r="AC75" s="11">
        <f>'OddsRatio_working_3-way'!X75^(1/3)*SIN('OddsRatio_working_3-way'!Y75/3)</f>
        <v>5.4299896530667961E-2</v>
      </c>
      <c r="AD75" s="11">
        <f>'OddsRatio_working_3-way'!X75^(1/3)*SIN(('OddsRatio_working_3-way'!Y75+2*PI())/3)</f>
        <v>0.43587422574456708</v>
      </c>
      <c r="AE75" s="11">
        <f>'OddsRatio_working_3-way'!X75^(1/3)*SIN(('OddsRatio_working_3-way'!Y75+4*PI())/3)</f>
        <v>-0.49017412227523499</v>
      </c>
      <c r="AF75" s="11">
        <f>-'OddsRatio_working_3-way'!U75/(3*'OddsRatio_working_3-way'!X75^(1/3))*COS(('OddsRatio_working_3-way'!Y75)/3)</f>
        <v>0.53465426301184082</v>
      </c>
      <c r="AG75" s="11">
        <f>-'OddsRatio_working_3-way'!U75/(3*'OddsRatio_working_3-way'!X75^(1/3))*COS(('OddsRatio_working_3-way'!Y75+2*PI())/3)</f>
        <v>-0.31435222132434526</v>
      </c>
      <c r="AH75" s="11">
        <f>-'OddsRatio_working_3-way'!U75/(3*'OddsRatio_working_3-way'!X75^(1/3))*COS(('OddsRatio_working_3-way'!Y75+4*PI())/3)</f>
        <v>-0.2203020416874954</v>
      </c>
      <c r="AI75" s="11">
        <f>'OddsRatio_working_3-way'!U75/(3*'OddsRatio_working_3-way'!X75^(1/3))*SIN(('OddsRatio_working_3-way'!Y75)/3)</f>
        <v>-5.4299896530667947E-2</v>
      </c>
      <c r="AJ75" s="11">
        <f>'OddsRatio_working_3-way'!U75/(3*'OddsRatio_working_3-way'!X75^(1/3))*SIN(('OddsRatio_working_3-way'!Y75+2*PI())/3)</f>
        <v>-0.43587422574456697</v>
      </c>
      <c r="AK75" s="11">
        <f>'OddsRatio_working_3-way'!U75/(3*'OddsRatio_working_3-way'!X75^(1/3))*SIN(('OddsRatio_working_3-way'!Y75+4*PI())/3)</f>
        <v>0.49017412227523488</v>
      </c>
      <c r="AL75" s="11">
        <f>'OddsRatio_working_3-way'!Z75+'OddsRatio_working_3-way'!AF75</f>
        <v>1.0693085260236819</v>
      </c>
      <c r="AM75" s="11">
        <f>'OddsRatio_working_3-way'!AA75+'OddsRatio_working_3-way'!AG75</f>
        <v>-0.62870444264869052</v>
      </c>
      <c r="AN75" s="11">
        <f>'OddsRatio_working_3-way'!AB75+'OddsRatio_working_3-way'!AH75</f>
        <v>-0.44060408337499085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1.0693085260236819</v>
      </c>
      <c r="AS75" s="11">
        <f>IF(('OddsRatio_working_3-way'!X75=0),IF(Q75&gt;0,-Q75^(1/3),(-Q75)^(1/3)),'OddsRatio_working_3-way'!AM75-'OddsRatio_working_3-way'!R75/3)</f>
        <v>-0.62870444264869052</v>
      </c>
      <c r="AT75" s="11">
        <f>IF(('OddsRatio_working_3-way'!X75=0),IF(Q75&gt;0,-Q75^(1/3),(-Q75)^(1/3)),'OddsRatio_working_3-way'!AN75-'OddsRatio_working_3-way'!R75/3)</f>
        <v>-0.44060408337499085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1.68</v>
      </c>
      <c r="B76" s="4">
        <f>IF('True_Odds_Calculator_3-way'!B77="","",'True_Odds_Calculator_3-way'!B77)</f>
        <v>4.0199999999999996</v>
      </c>
      <c r="C76" s="4">
        <f>IF('True_Odds_Calculator_3-way'!C77="","",'True_Odds_Calculator_3-way'!C77)</f>
        <v>4.8600000000000003</v>
      </c>
      <c r="D76" s="9">
        <f t="shared" si="26"/>
        <v>0.5745898093727001</v>
      </c>
      <c r="E76" s="9">
        <f t="shared" si="27"/>
        <v>0.23320228848839039</v>
      </c>
      <c r="F76" s="9">
        <f t="shared" si="28"/>
        <v>0.19220790213890926</v>
      </c>
      <c r="G76" s="9">
        <f t="shared" si="29"/>
        <v>1.0887823127140521</v>
      </c>
      <c r="H76" s="9">
        <f t="shared" si="30"/>
        <v>1.740371972645556</v>
      </c>
      <c r="I76" s="9">
        <f t="shared" si="31"/>
        <v>4.2881225843964366</v>
      </c>
      <c r="J76" s="9">
        <f t="shared" si="32"/>
        <v>5.202699727076241</v>
      </c>
      <c r="K76" s="11">
        <f t="shared" si="33"/>
        <v>0.59523809523809523</v>
      </c>
      <c r="L76" s="11">
        <f t="shared" si="34"/>
        <v>0.24875621890547267</v>
      </c>
      <c r="M76" s="11">
        <f t="shared" si="35"/>
        <v>0.20576131687242796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-0.2415080193779291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0.23032983231988211</v>
      </c>
      <c r="Q76" s="11">
        <f>2*'OddsRatio_working_3-way'!K76*'OddsRatio_working_3-way'!L76*'OddsRatio_working_3-way'!M76</f>
        <v>6.0933818074042884E-2</v>
      </c>
      <c r="R76" s="11">
        <f t="shared" si="36"/>
        <v>0</v>
      </c>
      <c r="S76" s="11">
        <f t="shared" si="37"/>
        <v>-0.95371504810962593</v>
      </c>
      <c r="T76" s="11">
        <f t="shared" si="38"/>
        <v>-0.25230556828296979</v>
      </c>
      <c r="U76" s="11">
        <f>'OddsRatio_working_3-way'!S76-'OddsRatio_working_3-way'!R76^2/3</f>
        <v>-0.95371504810962593</v>
      </c>
      <c r="V76" s="11">
        <f>'OddsRatio_working_3-way'!S76*'OddsRatio_working_3-way'!R76/3-2*'OddsRatio_working_3-way'!R76^3/27-'OddsRatio_working_3-way'!T76</f>
        <v>0.25230556828296979</v>
      </c>
      <c r="W76" s="11">
        <f>'OddsRatio_working_3-way'!V76^2+4*'OddsRatio_working_3-way'!U76^3/27</f>
        <v>-6.4856400737905009E-2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0.17924459582125296</v>
      </c>
      <c r="Y76" s="11">
        <f>IF('OddsRatio_working_3-way'!W76&gt;=0,IF('OddsRatio_working_3-way'!V76+SQRT('OddsRatio_working_3-way'!W76)&gt;0,0,PI()),ACOS('OddsRatio_working_3-way'!V76/(2*'OddsRatio_working_3-way'!X76)))</f>
        <v>0.79006035447626943</v>
      </c>
      <c r="Z76" s="11">
        <f>'OddsRatio_working_3-way'!X76^(1/3)*COS('OddsRatio_working_3-way'!Y76/3)</f>
        <v>0.54439115635702606</v>
      </c>
      <c r="AA76" s="11">
        <f>'OddsRatio_working_3-way'!X76^(1/3)*COS(('OddsRatio_working_3-way'!Y76+2*PI())/3)</f>
        <v>-0.39930759054399145</v>
      </c>
      <c r="AB76" s="11">
        <f>'OddsRatio_working_3-way'!X76^(1/3)*COS(('OddsRatio_working_3-way'!Y76+4*PI())/3)</f>
        <v>-0.14508356581303442</v>
      </c>
      <c r="AC76" s="11">
        <f>'OddsRatio_working_3-way'!X76^(1/3)*SIN('OddsRatio_working_3-way'!Y76/3)</f>
        <v>0.14677630911288814</v>
      </c>
      <c r="AD76" s="11">
        <f>'OddsRatio_working_3-way'!X76^(1/3)*SIN(('OddsRatio_working_3-way'!Y76+2*PI())/3)</f>
        <v>0.39806841644432689</v>
      </c>
      <c r="AE76" s="11">
        <f>'OddsRatio_working_3-way'!X76^(1/3)*SIN(('OddsRatio_working_3-way'!Y76+4*PI())/3)</f>
        <v>-0.54484472555721497</v>
      </c>
      <c r="AF76" s="11">
        <f>-'OddsRatio_working_3-way'!U76/(3*'OddsRatio_working_3-way'!X76^(1/3))*COS(('OddsRatio_working_3-way'!Y76)/3)</f>
        <v>0.54439115635702595</v>
      </c>
      <c r="AG76" s="11">
        <f>-'OddsRatio_working_3-way'!U76/(3*'OddsRatio_working_3-way'!X76^(1/3))*COS(('OddsRatio_working_3-way'!Y76+2*PI())/3)</f>
        <v>-0.3993075905439914</v>
      </c>
      <c r="AH76" s="11">
        <f>-'OddsRatio_working_3-way'!U76/(3*'OddsRatio_working_3-way'!X76^(1/3))*COS(('OddsRatio_working_3-way'!Y76+4*PI())/3)</f>
        <v>-0.14508356581303439</v>
      </c>
      <c r="AI76" s="11">
        <f>'OddsRatio_working_3-way'!U76/(3*'OddsRatio_working_3-way'!X76^(1/3))*SIN(('OddsRatio_working_3-way'!Y76)/3)</f>
        <v>-0.14677630911288811</v>
      </c>
      <c r="AJ76" s="11">
        <f>'OddsRatio_working_3-way'!U76/(3*'OddsRatio_working_3-way'!X76^(1/3))*SIN(('OddsRatio_working_3-way'!Y76+2*PI())/3)</f>
        <v>-0.39806841644432678</v>
      </c>
      <c r="AK76" s="11">
        <f>'OddsRatio_working_3-way'!U76/(3*'OddsRatio_working_3-way'!X76^(1/3))*SIN(('OddsRatio_working_3-way'!Y76+4*PI())/3)</f>
        <v>0.54484472555721486</v>
      </c>
      <c r="AL76" s="11">
        <f>'OddsRatio_working_3-way'!Z76+'OddsRatio_working_3-way'!AF76</f>
        <v>1.0887823127140521</v>
      </c>
      <c r="AM76" s="11">
        <f>'OddsRatio_working_3-way'!AA76+'OddsRatio_working_3-way'!AG76</f>
        <v>-0.79861518108798291</v>
      </c>
      <c r="AN76" s="11">
        <f>'OddsRatio_working_3-way'!AB76+'OddsRatio_working_3-way'!AH76</f>
        <v>-0.29016713162606877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1.0887823127140521</v>
      </c>
      <c r="AS76" s="11">
        <f>IF(('OddsRatio_working_3-way'!X76=0),IF(Q76&gt;0,-Q76^(1/3),(-Q76)^(1/3)),'OddsRatio_working_3-way'!AM76-'OddsRatio_working_3-way'!R76/3)</f>
        <v>-0.79861518108798291</v>
      </c>
      <c r="AT76" s="11">
        <f>IF(('OddsRatio_working_3-way'!X76=0),IF(Q76&gt;0,-Q76^(1/3),(-Q76)^(1/3)),'OddsRatio_working_3-way'!AN76-'OddsRatio_working_3-way'!R76/3)</f>
        <v>-0.29016713162606877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2.5099999999999998</v>
      </c>
      <c r="B77" s="4">
        <f>IF('True_Odds_Calculator_3-way'!B78="","",'True_Odds_Calculator_3-way'!B78)</f>
        <v>3.47</v>
      </c>
      <c r="C77" s="4">
        <f>IF('True_Odds_Calculator_3-way'!C78="","",'True_Odds_Calculator_3-way'!C78)</f>
        <v>2.8</v>
      </c>
      <c r="D77" s="9">
        <f t="shared" si="26"/>
        <v>0.38281576742595419</v>
      </c>
      <c r="E77" s="9">
        <f t="shared" si="27"/>
        <v>0.2749358721581408</v>
      </c>
      <c r="F77" s="9">
        <f t="shared" si="28"/>
        <v>0.34224836041590478</v>
      </c>
      <c r="G77" s="9">
        <f t="shared" si="29"/>
        <v>1.0676970872925708</v>
      </c>
      <c r="H77" s="9">
        <f t="shared" si="30"/>
        <v>2.6122226018117818</v>
      </c>
      <c r="I77" s="9">
        <f t="shared" si="31"/>
        <v>3.6372118056126501</v>
      </c>
      <c r="J77" s="9">
        <f t="shared" si="32"/>
        <v>2.9218547571266278</v>
      </c>
      <c r="K77" s="11">
        <f t="shared" si="33"/>
        <v>0.39840637450199207</v>
      </c>
      <c r="L77" s="11">
        <f t="shared" si="34"/>
        <v>0.28818443804034583</v>
      </c>
      <c r="M77" s="11">
        <f t="shared" si="35"/>
        <v>0.35714285714285715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-0.27528666724620643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0.23700996754029582</v>
      </c>
      <c r="Q77" s="11">
        <f>2*'OddsRatio_working_3-way'!K77*'OddsRatio_working_3-way'!L77*'OddsRatio_working_3-way'!M77</f>
        <v>8.2010369391105814E-2</v>
      </c>
      <c r="R77" s="11">
        <f t="shared" si="36"/>
        <v>0</v>
      </c>
      <c r="S77" s="11">
        <f t="shared" si="37"/>
        <v>-0.86095694321557059</v>
      </c>
      <c r="T77" s="11">
        <f t="shared" si="38"/>
        <v>-0.29790897689120088</v>
      </c>
      <c r="U77" s="11">
        <f>'OddsRatio_working_3-way'!S77-'OddsRatio_working_3-way'!R77^2/3</f>
        <v>-0.86095694321557059</v>
      </c>
      <c r="V77" s="11">
        <f>'OddsRatio_working_3-way'!S77*'OddsRatio_working_3-way'!R77/3-2*'OddsRatio_working_3-way'!R77^3/27-'OddsRatio_working_3-way'!T77</f>
        <v>0.29790897689120088</v>
      </c>
      <c r="W77" s="11">
        <f>'OddsRatio_working_3-way'!V77^2+4*'OddsRatio_working_3-way'!U77^3/27</f>
        <v>-5.7956680199400812E-3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0.15374120018093893</v>
      </c>
      <c r="Y77" s="11">
        <f>IF('OddsRatio_working_3-way'!W77&gt;=0,IF('OddsRatio_working_3-way'!V77+SQRT('OddsRatio_working_3-way'!W77)&gt;0,0,PI()),ACOS('OddsRatio_working_3-way'!V77/(2*'OddsRatio_working_3-way'!X77)))</f>
        <v>0.25019106595704188</v>
      </c>
      <c r="Z77" s="11">
        <f>'OddsRatio_working_3-way'!X77^(1/3)*COS('OddsRatio_working_3-way'!Y77/3)</f>
        <v>0.53384854364628542</v>
      </c>
      <c r="AA77" s="11">
        <f>'OddsRatio_working_3-way'!X77^(1/3)*COS(('OddsRatio_working_3-way'!Y77+2*PI())/3)</f>
        <v>-0.30557055416630868</v>
      </c>
      <c r="AB77" s="11">
        <f>'OddsRatio_working_3-way'!X77^(1/3)*COS(('OddsRatio_working_3-way'!Y77+4*PI())/3)</f>
        <v>-0.22827798947997682</v>
      </c>
      <c r="AC77" s="11">
        <f>'OddsRatio_working_3-way'!X77^(1/3)*SIN('OddsRatio_working_3-way'!Y77/3)</f>
        <v>4.4624883028010501E-2</v>
      </c>
      <c r="AD77" s="11">
        <f>'OddsRatio_working_3-way'!X77^(1/3)*SIN(('OddsRatio_working_3-way'!Y77+2*PI())/3)</f>
        <v>0.44001395905700363</v>
      </c>
      <c r="AE77" s="11">
        <f>'OddsRatio_working_3-way'!X77^(1/3)*SIN(('OddsRatio_working_3-way'!Y77+4*PI())/3)</f>
        <v>-0.48463884208501395</v>
      </c>
      <c r="AF77" s="11">
        <f>-'OddsRatio_working_3-way'!U77/(3*'OddsRatio_working_3-way'!X77^(1/3))*COS(('OddsRatio_working_3-way'!Y77)/3)</f>
        <v>0.53384854364628542</v>
      </c>
      <c r="AG77" s="11">
        <f>-'OddsRatio_working_3-way'!U77/(3*'OddsRatio_working_3-way'!X77^(1/3))*COS(('OddsRatio_working_3-way'!Y77+2*PI())/3)</f>
        <v>-0.30557055416630868</v>
      </c>
      <c r="AH77" s="11">
        <f>-'OddsRatio_working_3-way'!U77/(3*'OddsRatio_working_3-way'!X77^(1/3))*COS(('OddsRatio_working_3-way'!Y77+4*PI())/3)</f>
        <v>-0.22827798947997682</v>
      </c>
      <c r="AI77" s="11">
        <f>'OddsRatio_working_3-way'!U77/(3*'OddsRatio_working_3-way'!X77^(1/3))*SIN(('OddsRatio_working_3-way'!Y77)/3)</f>
        <v>-4.4624883028010501E-2</v>
      </c>
      <c r="AJ77" s="11">
        <f>'OddsRatio_working_3-way'!U77/(3*'OddsRatio_working_3-way'!X77^(1/3))*SIN(('OddsRatio_working_3-way'!Y77+2*PI())/3)</f>
        <v>-0.44001395905700363</v>
      </c>
      <c r="AK77" s="11">
        <f>'OddsRatio_working_3-way'!U77/(3*'OddsRatio_working_3-way'!X77^(1/3))*SIN(('OddsRatio_working_3-way'!Y77+4*PI())/3)</f>
        <v>0.48463884208501395</v>
      </c>
      <c r="AL77" s="11">
        <f>'OddsRatio_working_3-way'!Z77+'OddsRatio_working_3-way'!AF77</f>
        <v>1.0676970872925708</v>
      </c>
      <c r="AM77" s="11">
        <f>'OddsRatio_working_3-way'!AA77+'OddsRatio_working_3-way'!AG77</f>
        <v>-0.61114110833261737</v>
      </c>
      <c r="AN77" s="11">
        <f>'OddsRatio_working_3-way'!AB77+'OddsRatio_working_3-way'!AH77</f>
        <v>-0.45655597895995365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1.0676970872925708</v>
      </c>
      <c r="AS77" s="11">
        <f>IF(('OddsRatio_working_3-way'!X77=0),IF(Q77&gt;0,-Q77^(1/3),(-Q77)^(1/3)),'OddsRatio_working_3-way'!AM77-'OddsRatio_working_3-way'!R77/3)</f>
        <v>-0.61114110833261737</v>
      </c>
      <c r="AT77" s="11">
        <f>IF(('OddsRatio_working_3-way'!X77=0),IF(Q77&gt;0,-Q77^(1/3),(-Q77)^(1/3)),'OddsRatio_working_3-way'!AN77-'OddsRatio_working_3-way'!R77/3)</f>
        <v>-0.45655597895995365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4.1900000000000004</v>
      </c>
      <c r="B78" s="4">
        <f>IF('True_Odds_Calculator_3-way'!B79="","",'True_Odds_Calculator_3-way'!B79)</f>
        <v>3.57</v>
      </c>
      <c r="C78" s="4">
        <f>IF('True_Odds_Calculator_3-way'!C79="","",'True_Odds_Calculator_3-way'!C79)</f>
        <v>1.89</v>
      </c>
      <c r="D78" s="9">
        <f t="shared" si="26"/>
        <v>0.22504282365225259</v>
      </c>
      <c r="E78" s="9">
        <f t="shared" si="27"/>
        <v>0.26494909499028702</v>
      </c>
      <c r="F78" s="9">
        <f t="shared" si="28"/>
        <v>0.51000808135746012</v>
      </c>
      <c r="G78" s="9">
        <f t="shared" si="29"/>
        <v>1.079498026993047</v>
      </c>
      <c r="H78" s="9">
        <f t="shared" si="30"/>
        <v>4.4435987061078208</v>
      </c>
      <c r="I78" s="9">
        <f t="shared" si="31"/>
        <v>3.7743099293721301</v>
      </c>
      <c r="J78" s="9">
        <f t="shared" si="32"/>
        <v>1.9607532440238116</v>
      </c>
      <c r="K78" s="11">
        <f t="shared" si="33"/>
        <v>0.2386634844868735</v>
      </c>
      <c r="L78" s="11">
        <f t="shared" si="34"/>
        <v>0.28011204481792717</v>
      </c>
      <c r="M78" s="11">
        <f t="shared" si="35"/>
        <v>0.52910052910052918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-0.25808916335914711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0.23522181788829741</v>
      </c>
      <c r="Q78" s="11">
        <f>2*'OddsRatio_working_3-way'!K78*'OddsRatio_working_3-way'!L78*'OddsRatio_working_3-way'!M78</f>
        <v>7.0743403876179667E-2</v>
      </c>
      <c r="R78" s="11">
        <f t="shared" si="36"/>
        <v>0</v>
      </c>
      <c r="S78" s="11">
        <f t="shared" si="37"/>
        <v>-0.91139749854964514</v>
      </c>
      <c r="T78" s="11">
        <f t="shared" si="38"/>
        <v>-0.27410451084199849</v>
      </c>
      <c r="U78" s="11">
        <f>'OddsRatio_working_3-way'!S78-'OddsRatio_working_3-way'!R78^2/3</f>
        <v>-0.91139749854964514</v>
      </c>
      <c r="V78" s="11">
        <f>'OddsRatio_working_3-way'!S78*'OddsRatio_working_3-way'!R78/3-2*'OddsRatio_working_3-way'!R78^3/27-'OddsRatio_working_3-way'!T78</f>
        <v>0.27410451084199849</v>
      </c>
      <c r="W78" s="11">
        <f>'OddsRatio_working_3-way'!V78^2+4*'OddsRatio_working_3-way'!U78^3/27</f>
        <v>-3.7021997146764574E-2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0.16744796207381552</v>
      </c>
      <c r="Y78" s="11">
        <f>IF('OddsRatio_working_3-way'!W78&gt;=0,IF('OddsRatio_working_3-way'!V78+SQRT('OddsRatio_working_3-way'!W78)&gt;0,0,PI()),ACOS('OddsRatio_working_3-way'!V78/(2*'OddsRatio_working_3-way'!X78)))</f>
        <v>0.61204167701031942</v>
      </c>
      <c r="Z78" s="11">
        <f>'OddsRatio_working_3-way'!X78^(1/3)*COS('OddsRatio_working_3-way'!Y78/3)</f>
        <v>0.53974901349652349</v>
      </c>
      <c r="AA78" s="11">
        <f>'OddsRatio_working_3-way'!X78^(1/3)*COS(('OddsRatio_working_3-way'!Y78+2*PI())/3)</f>
        <v>-0.36658348492277576</v>
      </c>
      <c r="AB78" s="11">
        <f>'OddsRatio_working_3-way'!X78^(1/3)*COS(('OddsRatio_working_3-way'!Y78+4*PI())/3)</f>
        <v>-0.17316552857374781</v>
      </c>
      <c r="AC78" s="11">
        <f>'OddsRatio_working_3-way'!X78^(1/3)*SIN('OddsRatio_working_3-way'!Y78/3)</f>
        <v>0.11166990916421878</v>
      </c>
      <c r="AD78" s="11">
        <f>'OddsRatio_working_3-way'!X78^(1/3)*SIN(('OddsRatio_working_3-way'!Y78+2*PI())/3)</f>
        <v>0.41160140277346985</v>
      </c>
      <c r="AE78" s="11">
        <f>'OddsRatio_working_3-way'!X78^(1/3)*SIN(('OddsRatio_working_3-way'!Y78+4*PI())/3)</f>
        <v>-0.5232713119376885</v>
      </c>
      <c r="AF78" s="11">
        <f>-'OddsRatio_working_3-way'!U78/(3*'OddsRatio_working_3-way'!X78^(1/3))*COS(('OddsRatio_working_3-way'!Y78)/3)</f>
        <v>0.53974901349652338</v>
      </c>
      <c r="AG78" s="11">
        <f>-'OddsRatio_working_3-way'!U78/(3*'OddsRatio_working_3-way'!X78^(1/3))*COS(('OddsRatio_working_3-way'!Y78+2*PI())/3)</f>
        <v>-0.3665834849227757</v>
      </c>
      <c r="AH78" s="11">
        <f>-'OddsRatio_working_3-way'!U78/(3*'OddsRatio_working_3-way'!X78^(1/3))*COS(('OddsRatio_working_3-way'!Y78+4*PI())/3)</f>
        <v>-0.17316552857374776</v>
      </c>
      <c r="AI78" s="11">
        <f>'OddsRatio_working_3-way'!U78/(3*'OddsRatio_working_3-way'!X78^(1/3))*SIN(('OddsRatio_working_3-way'!Y78)/3)</f>
        <v>-0.11166990916421876</v>
      </c>
      <c r="AJ78" s="11">
        <f>'OddsRatio_working_3-way'!U78/(3*'OddsRatio_working_3-way'!X78^(1/3))*SIN(('OddsRatio_working_3-way'!Y78+2*PI())/3)</f>
        <v>-0.41160140277346974</v>
      </c>
      <c r="AK78" s="11">
        <f>'OddsRatio_working_3-way'!U78/(3*'OddsRatio_working_3-way'!X78^(1/3))*SIN(('OddsRatio_working_3-way'!Y78+4*PI())/3)</f>
        <v>0.52327131193768839</v>
      </c>
      <c r="AL78" s="11">
        <f>'OddsRatio_working_3-way'!Z78+'OddsRatio_working_3-way'!AF78</f>
        <v>1.079498026993047</v>
      </c>
      <c r="AM78" s="11">
        <f>'OddsRatio_working_3-way'!AA78+'OddsRatio_working_3-way'!AG78</f>
        <v>-0.73316696984555141</v>
      </c>
      <c r="AN78" s="11">
        <f>'OddsRatio_working_3-way'!AB78+'OddsRatio_working_3-way'!AH78</f>
        <v>-0.34633105714749557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1.079498026993047</v>
      </c>
      <c r="AS78" s="11">
        <f>IF(('OddsRatio_working_3-way'!X78=0),IF(Q78&gt;0,-Q78^(1/3),(-Q78)^(1/3)),'OddsRatio_working_3-way'!AM78-'OddsRatio_working_3-way'!R78/3)</f>
        <v>-0.73316696984555141</v>
      </c>
      <c r="AT78" s="11">
        <f>IF(('OddsRatio_working_3-way'!X78=0),IF(Q78&gt;0,-Q78^(1/3),(-Q78)^(1/3)),'OddsRatio_working_3-way'!AN78-'OddsRatio_working_3-way'!R78/3)</f>
        <v>-0.34633105714749557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3.19</v>
      </c>
      <c r="B79" s="4">
        <f>IF('True_Odds_Calculator_3-way'!B80="","",'True_Odds_Calculator_3-way'!B80)</f>
        <v>3.48</v>
      </c>
      <c r="C79" s="4">
        <f>IF('True_Odds_Calculator_3-way'!C80="","",'True_Odds_Calculator_3-way'!C80)</f>
        <v>2.2599999999999998</v>
      </c>
      <c r="D79" s="9">
        <f t="shared" si="26"/>
        <v>0.29953388697505851</v>
      </c>
      <c r="E79" s="9">
        <f t="shared" si="27"/>
        <v>0.27410871727488517</v>
      </c>
      <c r="F79" s="9">
        <f t="shared" si="28"/>
        <v>0.42635739575005632</v>
      </c>
      <c r="G79" s="9">
        <f t="shared" si="29"/>
        <v>1.0678175462019435</v>
      </c>
      <c r="H79" s="9">
        <f t="shared" si="30"/>
        <v>3.3385204261822561</v>
      </c>
      <c r="I79" s="9">
        <f t="shared" si="31"/>
        <v>3.6481875145808198</v>
      </c>
      <c r="J79" s="9">
        <f t="shared" si="32"/>
        <v>2.3454501082144485</v>
      </c>
      <c r="K79" s="11">
        <f t="shared" si="33"/>
        <v>0.31347962382445144</v>
      </c>
      <c r="L79" s="11">
        <f t="shared" si="34"/>
        <v>0.28735632183908044</v>
      </c>
      <c r="M79" s="11">
        <f t="shared" si="35"/>
        <v>0.44247787610619471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-0.27276458034194817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0.2363612767367253</v>
      </c>
      <c r="Q79" s="11">
        <f>2*'OddsRatio_working_3-way'!K79*'OddsRatio_working_3-way'!L79*'OddsRatio_working_3-way'!M79</f>
        <v>7.9717125374949502E-2</v>
      </c>
      <c r="R79" s="11">
        <f t="shared" si="36"/>
        <v>0</v>
      </c>
      <c r="S79" s="11">
        <f t="shared" si="37"/>
        <v>-0.86653947679135501</v>
      </c>
      <c r="T79" s="11">
        <f t="shared" si="38"/>
        <v>-0.29225614731580268</v>
      </c>
      <c r="U79" s="11">
        <f>'OddsRatio_working_3-way'!S79-'OddsRatio_working_3-way'!R79^2/3</f>
        <v>-0.86653947679135501</v>
      </c>
      <c r="V79" s="11">
        <f>'OddsRatio_working_3-way'!S79*'OddsRatio_working_3-way'!R79/3-2*'OddsRatio_working_3-way'!R79^3/27-'OddsRatio_working_3-way'!T79</f>
        <v>0.29225614731580268</v>
      </c>
      <c r="W79" s="11">
        <f>'OddsRatio_working_3-way'!V79^2+4*'OddsRatio_working_3-way'!U79^3/27</f>
        <v>-1.098284862813724E-2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0.15523893219164886</v>
      </c>
      <c r="Y79" s="11">
        <f>IF('OddsRatio_working_3-way'!W79&gt;=0,IF('OddsRatio_working_3-way'!V79+SQRT('OddsRatio_working_3-way'!W79)&gt;0,0,PI()),ACOS('OddsRatio_working_3-way'!V79/(2*'OddsRatio_working_3-way'!X79)))</f>
        <v>0.34430362266073566</v>
      </c>
      <c r="Z79" s="11">
        <f>'OddsRatio_working_3-way'!X79^(1/3)*COS('OddsRatio_working_3-way'!Y79/3)</f>
        <v>0.53390877310097173</v>
      </c>
      <c r="AA79" s="11">
        <f>'OddsRatio_working_3-way'!X79^(1/3)*COS(('OddsRatio_working_3-way'!Y79+2*PI())/3)</f>
        <v>-0.32025481527484106</v>
      </c>
      <c r="AB79" s="11">
        <f>'OddsRatio_working_3-way'!X79^(1/3)*COS(('OddsRatio_working_3-way'!Y79+4*PI())/3)</f>
        <v>-0.21365395782613084</v>
      </c>
      <c r="AC79" s="11">
        <f>'OddsRatio_working_3-way'!X79^(1/3)*SIN('OddsRatio_working_3-way'!Y79/3)</f>
        <v>6.1546033743857982E-2</v>
      </c>
      <c r="AD79" s="11">
        <f>'OddsRatio_working_3-way'!X79^(1/3)*SIN(('OddsRatio_working_3-way'!Y79+2*PI())/3)</f>
        <v>0.43160554393689443</v>
      </c>
      <c r="AE79" s="11">
        <f>'OddsRatio_working_3-way'!X79^(1/3)*SIN(('OddsRatio_working_3-way'!Y79+4*PI())/3)</f>
        <v>-0.49315157768075218</v>
      </c>
      <c r="AF79" s="11">
        <f>-'OddsRatio_working_3-way'!U79/(3*'OddsRatio_working_3-way'!X79^(1/3))*COS(('OddsRatio_working_3-way'!Y79)/3)</f>
        <v>0.53390877310097162</v>
      </c>
      <c r="AG79" s="11">
        <f>-'OddsRatio_working_3-way'!U79/(3*'OddsRatio_working_3-way'!X79^(1/3))*COS(('OddsRatio_working_3-way'!Y79+2*PI())/3)</f>
        <v>-0.32025481527484101</v>
      </c>
      <c r="AH79" s="11">
        <f>-'OddsRatio_working_3-way'!U79/(3*'OddsRatio_working_3-way'!X79^(1/3))*COS(('OddsRatio_working_3-way'!Y79+4*PI())/3)</f>
        <v>-0.21365395782613078</v>
      </c>
      <c r="AI79" s="11">
        <f>'OddsRatio_working_3-way'!U79/(3*'OddsRatio_working_3-way'!X79^(1/3))*SIN(('OddsRatio_working_3-way'!Y79)/3)</f>
        <v>-6.1546033743857968E-2</v>
      </c>
      <c r="AJ79" s="11">
        <f>'OddsRatio_working_3-way'!U79/(3*'OddsRatio_working_3-way'!X79^(1/3))*SIN(('OddsRatio_working_3-way'!Y79+2*PI())/3)</f>
        <v>-0.43160554393689432</v>
      </c>
      <c r="AK79" s="11">
        <f>'OddsRatio_working_3-way'!U79/(3*'OddsRatio_working_3-way'!X79^(1/3))*SIN(('OddsRatio_working_3-way'!Y79+4*PI())/3)</f>
        <v>0.49315157768075207</v>
      </c>
      <c r="AL79" s="11">
        <f>'OddsRatio_working_3-way'!Z79+'OddsRatio_working_3-way'!AF79</f>
        <v>1.0678175462019435</v>
      </c>
      <c r="AM79" s="11">
        <f>'OddsRatio_working_3-way'!AA79+'OddsRatio_working_3-way'!AG79</f>
        <v>-0.64050963054968202</v>
      </c>
      <c r="AN79" s="11">
        <f>'OddsRatio_working_3-way'!AB79+'OddsRatio_working_3-way'!AH79</f>
        <v>-0.42730791565226162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1.0678175462019435</v>
      </c>
      <c r="AS79" s="11">
        <f>IF(('OddsRatio_working_3-way'!X79=0),IF(Q79&gt;0,-Q79^(1/3),(-Q79)^(1/3)),'OddsRatio_working_3-way'!AM79-'OddsRatio_working_3-way'!R79/3)</f>
        <v>-0.64050963054968202</v>
      </c>
      <c r="AT79" s="11">
        <f>IF(('OddsRatio_working_3-way'!X79=0),IF(Q79&gt;0,-Q79^(1/3),(-Q79)^(1/3)),'OddsRatio_working_3-way'!AN79-'OddsRatio_working_3-way'!R79/3)</f>
        <v>-0.42730791565226162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1.75</v>
      </c>
      <c r="B80" s="4">
        <f>IF('True_Odds_Calculator_3-way'!B81="","",'True_Odds_Calculator_3-way'!B81)</f>
        <v>4.17</v>
      </c>
      <c r="C80" s="4">
        <f>IF('True_Odds_Calculator_3-way'!C81="","",'True_Odds_Calculator_3-way'!C81)</f>
        <v>4.1900000000000004</v>
      </c>
      <c r="D80" s="9">
        <f t="shared" si="26"/>
        <v>0.55103057584693105</v>
      </c>
      <c r="E80" s="9">
        <f t="shared" si="27"/>
        <v>0.2250321700193981</v>
      </c>
      <c r="F80" s="9">
        <f t="shared" si="28"/>
        <v>0.22393725413367072</v>
      </c>
      <c r="G80" s="9">
        <f t="shared" si="29"/>
        <v>1.0863751035061417</v>
      </c>
      <c r="H80" s="9">
        <f t="shared" si="30"/>
        <v>1.8147813276296063</v>
      </c>
      <c r="I80" s="9">
        <f t="shared" si="31"/>
        <v>4.4438090781144695</v>
      </c>
      <c r="J80" s="9">
        <f t="shared" si="32"/>
        <v>4.465536580184593</v>
      </c>
      <c r="K80" s="11">
        <f t="shared" si="33"/>
        <v>0.5714285714285714</v>
      </c>
      <c r="L80" s="11">
        <f t="shared" si="34"/>
        <v>0.23980815347721823</v>
      </c>
      <c r="M80" s="11">
        <f t="shared" si="35"/>
        <v>0.2386634844868735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-0.24804077637991884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0.23253132918145539</v>
      </c>
      <c r="Q80" s="11">
        <f>2*'OddsRatio_working_3-way'!K80*'OddsRatio_working_3-way'!L80*'OddsRatio_working_3-way'!M80</f>
        <v>6.5409656591126686E-2</v>
      </c>
      <c r="R80" s="11">
        <f t="shared" si="36"/>
        <v>0</v>
      </c>
      <c r="S80" s="11">
        <f t="shared" si="37"/>
        <v>-0.93747218733621462</v>
      </c>
      <c r="T80" s="11">
        <f t="shared" si="38"/>
        <v>-0.26370525663465949</v>
      </c>
      <c r="U80" s="11">
        <f>'OddsRatio_working_3-way'!S80-'OddsRatio_working_3-way'!R80^2/3</f>
        <v>-0.93747218733621462</v>
      </c>
      <c r="V80" s="11">
        <f>'OddsRatio_working_3-way'!S80*'OddsRatio_working_3-way'!R80/3-2*'OddsRatio_working_3-way'!R80^3/27-'OddsRatio_working_3-way'!T80</f>
        <v>0.26370525663465949</v>
      </c>
      <c r="W80" s="11">
        <f>'OddsRatio_working_3-way'!V80^2+4*'OddsRatio_working_3-way'!U80^3/27</f>
        <v>-5.2518986123764141E-2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0.17468503692397053</v>
      </c>
      <c r="Y80" s="11">
        <f>IF('OddsRatio_working_3-way'!W80&gt;=0,IF('OddsRatio_working_3-way'!V80+SQRT('OddsRatio_working_3-way'!W80)&gt;0,0,PI()),ACOS('OddsRatio_working_3-way'!V80/(2*'OddsRatio_working_3-way'!X80)))</f>
        <v>0.71544399664515546</v>
      </c>
      <c r="Z80" s="11">
        <f>'OddsRatio_working_3-way'!X80^(1/3)*COS('OddsRatio_working_3-way'!Y80/3)</f>
        <v>0.54318755175307087</v>
      </c>
      <c r="AA80" s="11">
        <f>'OddsRatio_working_3-way'!X80^(1/3)*COS(('OddsRatio_working_3-way'!Y80+2*PI())/3)</f>
        <v>-0.38595508729535571</v>
      </c>
      <c r="AB80" s="11">
        <f>'OddsRatio_working_3-way'!X80^(1/3)*COS(('OddsRatio_working_3-way'!Y80+4*PI())/3)</f>
        <v>-0.1572324644577153</v>
      </c>
      <c r="AC80" s="11">
        <f>'OddsRatio_working_3-way'!X80^(1/3)*SIN('OddsRatio_working_3-way'!Y80/3)</f>
        <v>0.13205306786506901</v>
      </c>
      <c r="AD80" s="11">
        <f>'OddsRatio_working_3-way'!X80^(1/3)*SIN(('OddsRatio_working_3-way'!Y80+2*PI())/3)</f>
        <v>0.40438768490509935</v>
      </c>
      <c r="AE80" s="11">
        <f>'OddsRatio_working_3-way'!X80^(1/3)*SIN(('OddsRatio_working_3-way'!Y80+4*PI())/3)</f>
        <v>-0.53644075277016834</v>
      </c>
      <c r="AF80" s="11">
        <f>-'OddsRatio_working_3-way'!U80/(3*'OddsRatio_working_3-way'!X80^(1/3))*COS(('OddsRatio_working_3-way'!Y80)/3)</f>
        <v>0.54318755175307076</v>
      </c>
      <c r="AG80" s="11">
        <f>-'OddsRatio_working_3-way'!U80/(3*'OddsRatio_working_3-way'!X80^(1/3))*COS(('OddsRatio_working_3-way'!Y80+2*PI())/3)</f>
        <v>-0.38595508729535566</v>
      </c>
      <c r="AH80" s="11">
        <f>-'OddsRatio_working_3-way'!U80/(3*'OddsRatio_working_3-way'!X80^(1/3))*COS(('OddsRatio_working_3-way'!Y80+4*PI())/3)</f>
        <v>-0.15723246445771527</v>
      </c>
      <c r="AI80" s="11">
        <f>'OddsRatio_working_3-way'!U80/(3*'OddsRatio_working_3-way'!X80^(1/3))*SIN(('OddsRatio_working_3-way'!Y80)/3)</f>
        <v>-0.13205306786506898</v>
      </c>
      <c r="AJ80" s="11">
        <f>'OddsRatio_working_3-way'!U80/(3*'OddsRatio_working_3-way'!X80^(1/3))*SIN(('OddsRatio_working_3-way'!Y80+2*PI())/3)</f>
        <v>-0.4043876849050993</v>
      </c>
      <c r="AK80" s="11">
        <f>'OddsRatio_working_3-way'!U80/(3*'OddsRatio_working_3-way'!X80^(1/3))*SIN(('OddsRatio_working_3-way'!Y80+4*PI())/3)</f>
        <v>0.53644075277016823</v>
      </c>
      <c r="AL80" s="11">
        <f>'OddsRatio_working_3-way'!Z80+'OddsRatio_working_3-way'!AF80</f>
        <v>1.0863751035061417</v>
      </c>
      <c r="AM80" s="11">
        <f>'OddsRatio_working_3-way'!AA80+'OddsRatio_working_3-way'!AG80</f>
        <v>-0.77191017459071132</v>
      </c>
      <c r="AN80" s="11">
        <f>'OddsRatio_working_3-way'!AB80+'OddsRatio_working_3-way'!AH80</f>
        <v>-0.31446492891543054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1.0863751035061417</v>
      </c>
      <c r="AS80" s="11">
        <f>IF(('OddsRatio_working_3-way'!X80=0),IF(Q80&gt;0,-Q80^(1/3),(-Q80)^(1/3)),'OddsRatio_working_3-way'!AM80-'OddsRatio_working_3-way'!R80/3)</f>
        <v>-0.77191017459071132</v>
      </c>
      <c r="AT80" s="11">
        <f>IF(('OddsRatio_working_3-way'!X80=0),IF(Q80&gt;0,-Q80^(1/3),(-Q80)^(1/3)),'OddsRatio_working_3-way'!AN80-'OddsRatio_working_3-way'!R80/3)</f>
        <v>-0.31446492891543054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2.41</v>
      </c>
      <c r="B81" s="4">
        <f>IF('True_Odds_Calculator_3-way'!B82="","",'True_Odds_Calculator_3-way'!B82)</f>
        <v>3.3</v>
      </c>
      <c r="C81" s="4">
        <f>IF('True_Odds_Calculator_3-way'!C82="","",'True_Odds_Calculator_3-way'!C82)</f>
        <v>3.07</v>
      </c>
      <c r="D81" s="9">
        <f t="shared" si="26"/>
        <v>0.39912227443105763</v>
      </c>
      <c r="E81" s="9">
        <f t="shared" si="27"/>
        <v>0.28937055436528658</v>
      </c>
      <c r="F81" s="9">
        <f t="shared" si="28"/>
        <v>0.31150717120365568</v>
      </c>
      <c r="G81" s="9">
        <f t="shared" si="29"/>
        <v>1.0677289707887101</v>
      </c>
      <c r="H81" s="9">
        <f t="shared" si="30"/>
        <v>2.5054978488120812</v>
      </c>
      <c r="I81" s="9">
        <f t="shared" si="31"/>
        <v>3.4557766328140325</v>
      </c>
      <c r="J81" s="9">
        <f t="shared" si="32"/>
        <v>3.2101989695326298</v>
      </c>
      <c r="K81" s="11">
        <f t="shared" si="33"/>
        <v>0.41493775933609955</v>
      </c>
      <c r="L81" s="11">
        <f t="shared" si="34"/>
        <v>0.30303030303030304</v>
      </c>
      <c r="M81" s="11">
        <f t="shared" si="35"/>
        <v>0.32573289902280134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-0.2749463357813472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0.23673282489020386</v>
      </c>
      <c r="Q81" s="11">
        <f>2*'OddsRatio_working_3-way'!K81*'OddsRatio_working_3-way'!L81*'OddsRatio_working_3-way'!M81</f>
        <v>8.1914472280347372E-2</v>
      </c>
      <c r="R81" s="11">
        <f t="shared" si="36"/>
        <v>0</v>
      </c>
      <c r="S81" s="11">
        <f t="shared" si="37"/>
        <v>-0.86101465661454435</v>
      </c>
      <c r="T81" s="11">
        <f t="shared" si="38"/>
        <v>-0.29792894692544791</v>
      </c>
      <c r="U81" s="11">
        <f>'OddsRatio_working_3-way'!S81-'OddsRatio_working_3-way'!R81^2/3</f>
        <v>-0.86101465661454435</v>
      </c>
      <c r="V81" s="11">
        <f>'OddsRatio_working_3-way'!S81*'OddsRatio_working_3-way'!R81/3-2*'OddsRatio_working_3-way'!R81^3/27-'OddsRatio_working_3-way'!T81</f>
        <v>0.29792894692544791</v>
      </c>
      <c r="W81" s="11">
        <f>'OddsRatio_working_3-way'!V81^2+4*'OddsRatio_working_3-way'!U81^3/27</f>
        <v>-5.8027836688307605E-3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0.15375665927443363</v>
      </c>
      <c r="Y81" s="11">
        <f>IF('OddsRatio_working_3-way'!W81&gt;=0,IF('OddsRatio_working_3-way'!V81+SQRT('OddsRatio_working_3-way'!W81)&gt;0,0,PI()),ACOS('OddsRatio_working_3-way'!V81/(2*'OddsRatio_working_3-way'!X81)))</f>
        <v>0.25032218441372911</v>
      </c>
      <c r="Z81" s="11">
        <f>'OddsRatio_working_3-way'!X81^(1/3)*COS('OddsRatio_working_3-way'!Y81/3)</f>
        <v>0.53386448539435494</v>
      </c>
      <c r="AA81" s="11">
        <f>'OddsRatio_working_3-way'!X81^(1/3)*COS(('OddsRatio_working_3-way'!Y81+2*PI())/3)</f>
        <v>-0.30560002747470844</v>
      </c>
      <c r="AB81" s="11">
        <f>'OddsRatio_working_3-way'!X81^(1/3)*COS(('OddsRatio_working_3-way'!Y81+4*PI())/3)</f>
        <v>-0.22826445791964642</v>
      </c>
      <c r="AC81" s="11">
        <f>'OddsRatio_working_3-way'!X81^(1/3)*SIN('OddsRatio_working_3-way'!Y81/3)</f>
        <v>4.4649711900548048E-2</v>
      </c>
      <c r="AD81" s="11">
        <f>'OddsRatio_working_3-way'!X81^(1/3)*SIN(('OddsRatio_working_3-way'!Y81+2*PI())/3)</f>
        <v>0.44001535057954377</v>
      </c>
      <c r="AE81" s="11">
        <f>'OddsRatio_working_3-way'!X81^(1/3)*SIN(('OddsRatio_working_3-way'!Y81+4*PI())/3)</f>
        <v>-0.48466506248009189</v>
      </c>
      <c r="AF81" s="11">
        <f>-'OddsRatio_working_3-way'!U81/(3*'OddsRatio_working_3-way'!X81^(1/3))*COS(('OddsRatio_working_3-way'!Y81)/3)</f>
        <v>0.53386448539435516</v>
      </c>
      <c r="AG81" s="11">
        <f>-'OddsRatio_working_3-way'!U81/(3*'OddsRatio_working_3-way'!X81^(1/3))*COS(('OddsRatio_working_3-way'!Y81+2*PI())/3)</f>
        <v>-0.3056000274747086</v>
      </c>
      <c r="AH81" s="11">
        <f>-'OddsRatio_working_3-way'!U81/(3*'OddsRatio_working_3-way'!X81^(1/3))*COS(('OddsRatio_working_3-way'!Y81+4*PI())/3)</f>
        <v>-0.2282644579196465</v>
      </c>
      <c r="AI81" s="11">
        <f>'OddsRatio_working_3-way'!U81/(3*'OddsRatio_working_3-way'!X81^(1/3))*SIN(('OddsRatio_working_3-way'!Y81)/3)</f>
        <v>-4.4649711900548068E-2</v>
      </c>
      <c r="AJ81" s="11">
        <f>'OddsRatio_working_3-way'!U81/(3*'OddsRatio_working_3-way'!X81^(1/3))*SIN(('OddsRatio_working_3-way'!Y81+2*PI())/3)</f>
        <v>-0.44001535057954394</v>
      </c>
      <c r="AK81" s="11">
        <f>'OddsRatio_working_3-way'!U81/(3*'OddsRatio_working_3-way'!X81^(1/3))*SIN(('OddsRatio_working_3-way'!Y81+4*PI())/3)</f>
        <v>0.48466506248009206</v>
      </c>
      <c r="AL81" s="11">
        <f>'OddsRatio_working_3-way'!Z81+'OddsRatio_working_3-way'!AF81</f>
        <v>1.0677289707887101</v>
      </c>
      <c r="AM81" s="11">
        <f>'OddsRatio_working_3-way'!AA81+'OddsRatio_working_3-way'!AG81</f>
        <v>-0.61120005494941698</v>
      </c>
      <c r="AN81" s="11">
        <f>'OddsRatio_working_3-way'!AB81+'OddsRatio_working_3-way'!AH81</f>
        <v>-0.45652891583929289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1.0677289707887101</v>
      </c>
      <c r="AS81" s="11">
        <f>IF(('OddsRatio_working_3-way'!X81=0),IF(Q81&gt;0,-Q81^(1/3),(-Q81)^(1/3)),'OddsRatio_working_3-way'!AM81-'OddsRatio_working_3-way'!R81/3)</f>
        <v>-0.61120005494941698</v>
      </c>
      <c r="AT81" s="11">
        <f>IF(('OddsRatio_working_3-way'!X81=0),IF(Q81&gt;0,-Q81^(1/3),(-Q81)^(1/3)),'OddsRatio_working_3-way'!AN81-'OddsRatio_working_3-way'!R81/3)</f>
        <v>-0.45652891583929289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1.51</v>
      </c>
      <c r="B82" s="4">
        <f>IF('True_Odds_Calculator_3-way'!B83="","",'True_Odds_Calculator_3-way'!B83)</f>
        <v>4.47</v>
      </c>
      <c r="C82" s="4">
        <f>IF('True_Odds_Calculator_3-way'!C83="","",'True_Odds_Calculator_3-way'!C83)</f>
        <v>6.15</v>
      </c>
      <c r="D82" s="9">
        <f t="shared" si="26"/>
        <v>0.64138552733888854</v>
      </c>
      <c r="E82" s="9">
        <f t="shared" si="27"/>
        <v>0.20814944994485518</v>
      </c>
      <c r="F82" s="9">
        <f t="shared" si="28"/>
        <v>0.15046502271625631</v>
      </c>
      <c r="G82" s="9">
        <f t="shared" si="29"/>
        <v>1.0963228864646877</v>
      </c>
      <c r="H82" s="9">
        <f t="shared" si="30"/>
        <v>1.5591246720969907</v>
      </c>
      <c r="I82" s="9">
        <f t="shared" si="31"/>
        <v>4.8042404160324663</v>
      </c>
      <c r="J82" s="9">
        <f t="shared" si="32"/>
        <v>6.6460628652931417</v>
      </c>
      <c r="K82" s="11">
        <f t="shared" si="33"/>
        <v>0.66225165562913912</v>
      </c>
      <c r="L82" s="11">
        <f t="shared" si="34"/>
        <v>0.2237136465324385</v>
      </c>
      <c r="M82" s="11">
        <f t="shared" si="35"/>
        <v>0.16260162601626016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-0.21955700289479896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0.21994353016111162</v>
      </c>
      <c r="Q82" s="11">
        <f>2*'OddsRatio_working_3-way'!K82*'OddsRatio_working_3-way'!L82*'OddsRatio_working_3-way'!M82</f>
        <v>4.8180400911525013E-2</v>
      </c>
      <c r="R82" s="11">
        <f t="shared" si="36"/>
        <v>0</v>
      </c>
      <c r="S82" s="11">
        <f t="shared" si="37"/>
        <v>-1.0017604870772348</v>
      </c>
      <c r="T82" s="11">
        <f t="shared" si="38"/>
        <v>-0.21944369925021576</v>
      </c>
      <c r="U82" s="11">
        <f>'OddsRatio_working_3-way'!S82-'OddsRatio_working_3-way'!R82^2/3</f>
        <v>-1.0017604870772348</v>
      </c>
      <c r="V82" s="11">
        <f>'OddsRatio_working_3-way'!S82*'OddsRatio_working_3-way'!R82/3-2*'OddsRatio_working_3-way'!R82^3/27-'OddsRatio_working_3-way'!T82</f>
        <v>0.21944369925021576</v>
      </c>
      <c r="W82" s="11">
        <f>'OddsRatio_working_3-way'!V82^2+4*'OddsRatio_working_3-way'!U82^3/27</f>
        <v>-0.10077642799008529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0.19295852218203816</v>
      </c>
      <c r="Y82" s="11">
        <f>IF('OddsRatio_working_3-way'!W82&gt;=0,IF('OddsRatio_working_3-way'!V82+SQRT('OddsRatio_working_3-way'!W82)&gt;0,0,PI()),ACOS('OddsRatio_working_3-way'!V82/(2*'OddsRatio_working_3-way'!X82)))</f>
        <v>0.96595787204514294</v>
      </c>
      <c r="Z82" s="11">
        <f>'OddsRatio_working_3-way'!X82^(1/3)*COS('OddsRatio_working_3-way'!Y82/3)</f>
        <v>0.54816144323234373</v>
      </c>
      <c r="AA82" s="11">
        <f>'OddsRatio_working_3-way'!X82^(1/3)*COS(('OddsRatio_working_3-way'!Y82+2*PI())/3)</f>
        <v>-0.43244547743129674</v>
      </c>
      <c r="AB82" s="11">
        <f>'OddsRatio_working_3-way'!X82^(1/3)*COS(('OddsRatio_working_3-way'!Y82+4*PI())/3)</f>
        <v>-0.11571596580104686</v>
      </c>
      <c r="AC82" s="11">
        <f>'OddsRatio_working_3-way'!X82^(1/3)*SIN('OddsRatio_working_3-way'!Y82/3)</f>
        <v>0.18286386880002342</v>
      </c>
      <c r="AD82" s="11">
        <f>'OddsRatio_working_3-way'!X82^(1/3)*SIN(('OddsRatio_working_3-way'!Y82+2*PI())/3)</f>
        <v>0.38328980081433944</v>
      </c>
      <c r="AE82" s="11">
        <f>'OddsRatio_working_3-way'!X82^(1/3)*SIN(('OddsRatio_working_3-way'!Y82+4*PI())/3)</f>
        <v>-0.56615366961436286</v>
      </c>
      <c r="AF82" s="11">
        <f>-'OddsRatio_working_3-way'!U82/(3*'OddsRatio_working_3-way'!X82^(1/3))*COS(('OddsRatio_working_3-way'!Y82)/3)</f>
        <v>0.54816144323234384</v>
      </c>
      <c r="AG82" s="11">
        <f>-'OddsRatio_working_3-way'!U82/(3*'OddsRatio_working_3-way'!X82^(1/3))*COS(('OddsRatio_working_3-way'!Y82+2*PI())/3)</f>
        <v>-0.43244547743129685</v>
      </c>
      <c r="AH82" s="11">
        <f>-'OddsRatio_working_3-way'!U82/(3*'OddsRatio_working_3-way'!X82^(1/3))*COS(('OddsRatio_working_3-way'!Y82+4*PI())/3)</f>
        <v>-0.11571596580104687</v>
      </c>
      <c r="AI82" s="11">
        <f>'OddsRatio_working_3-way'!U82/(3*'OddsRatio_working_3-way'!X82^(1/3))*SIN(('OddsRatio_working_3-way'!Y82)/3)</f>
        <v>-0.18286386880002345</v>
      </c>
      <c r="AJ82" s="11">
        <f>'OddsRatio_working_3-way'!U82/(3*'OddsRatio_working_3-way'!X82^(1/3))*SIN(('OddsRatio_working_3-way'!Y82+2*PI())/3)</f>
        <v>-0.3832898008143395</v>
      </c>
      <c r="AK82" s="11">
        <f>'OddsRatio_working_3-way'!U82/(3*'OddsRatio_working_3-way'!X82^(1/3))*SIN(('OddsRatio_working_3-way'!Y82+4*PI())/3)</f>
        <v>0.56615366961436298</v>
      </c>
      <c r="AL82" s="11">
        <f>'OddsRatio_working_3-way'!Z82+'OddsRatio_working_3-way'!AF82</f>
        <v>1.0963228864646877</v>
      </c>
      <c r="AM82" s="11">
        <f>'OddsRatio_working_3-way'!AA82+'OddsRatio_working_3-way'!AG82</f>
        <v>-0.8648909548625936</v>
      </c>
      <c r="AN82" s="11">
        <f>'OddsRatio_working_3-way'!AB82+'OddsRatio_working_3-way'!AH82</f>
        <v>-0.23143193160209374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1.0963228864646877</v>
      </c>
      <c r="AS82" s="11">
        <f>IF(('OddsRatio_working_3-way'!X82=0),IF(Q82&gt;0,-Q82^(1/3),(-Q82)^(1/3)),'OddsRatio_working_3-way'!AM82-'OddsRatio_working_3-way'!R82/3)</f>
        <v>-0.8648909548625936</v>
      </c>
      <c r="AT82" s="11">
        <f>IF(('OddsRatio_working_3-way'!X82=0),IF(Q82&gt;0,-Q82^(1/3),(-Q82)^(1/3)),'OddsRatio_working_3-way'!AN82-'OddsRatio_working_3-way'!R82/3)</f>
        <v>-0.23143193160209374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1.44</v>
      </c>
      <c r="B83" s="4">
        <f>IF('True_Odds_Calculator_3-way'!B84="","",'True_Odds_Calculator_3-way'!B84)</f>
        <v>4.74</v>
      </c>
      <c r="C83" s="4">
        <f>IF('True_Odds_Calculator_3-way'!C84="","",'True_Odds_Calculator_3-way'!C84)</f>
        <v>6.79</v>
      </c>
      <c r="D83" s="9">
        <f t="shared" si="26"/>
        <v>0.67158078260876952</v>
      </c>
      <c r="E83" s="9">
        <f t="shared" si="27"/>
        <v>0.19392227332004316</v>
      </c>
      <c r="F83" s="9">
        <f t="shared" si="28"/>
        <v>0.13449694407118695</v>
      </c>
      <c r="G83" s="9">
        <f t="shared" si="29"/>
        <v>1.1114185092571609</v>
      </c>
      <c r="H83" s="9">
        <f t="shared" si="30"/>
        <v>1.4890241440731511</v>
      </c>
      <c r="I83" s="9">
        <f t="shared" si="31"/>
        <v>5.156705224621783</v>
      </c>
      <c r="J83" s="9">
        <f t="shared" si="32"/>
        <v>7.4351131685989609</v>
      </c>
      <c r="K83" s="11">
        <f t="shared" si="33"/>
        <v>0.69444444444444442</v>
      </c>
      <c r="L83" s="11">
        <f t="shared" si="34"/>
        <v>0.21097046413502107</v>
      </c>
      <c r="M83" s="11">
        <f t="shared" si="35"/>
        <v>0.14727540500736377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-0.20558538348568356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0.21512186297518415</v>
      </c>
      <c r="Q83" s="11">
        <f>2*'OddsRatio_working_3-way'!K83*'OddsRatio_working_3-way'!L83*'OddsRatio_working_3-way'!M83</f>
        <v>4.3153834097328807E-2</v>
      </c>
      <c r="R83" s="11">
        <f t="shared" si="36"/>
        <v>0</v>
      </c>
      <c r="S83" s="11">
        <f t="shared" si="37"/>
        <v>-1.0463869528456273</v>
      </c>
      <c r="T83" s="11">
        <f t="shared" si="38"/>
        <v>-0.2099071119048399</v>
      </c>
      <c r="U83" s="11">
        <f>'OddsRatio_working_3-way'!S83-'OddsRatio_working_3-way'!R83^2/3</f>
        <v>-1.0463869528456273</v>
      </c>
      <c r="V83" s="11">
        <f>'OddsRatio_working_3-way'!S83*'OddsRatio_working_3-way'!R83/3-2*'OddsRatio_working_3-way'!R83^3/27-'OddsRatio_working_3-way'!T83</f>
        <v>0.2099071119048399</v>
      </c>
      <c r="W83" s="11">
        <f>'OddsRatio_working_3-way'!V83^2+4*'OddsRatio_working_3-way'!U83^3/27</f>
        <v>-0.12567469619658064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0.2059949585698711</v>
      </c>
      <c r="Y83" s="11">
        <f>IF('OddsRatio_working_3-way'!W83&gt;=0,IF('OddsRatio_working_3-way'!V83+SQRT('OddsRatio_working_3-way'!W83)&gt;0,0,PI()),ACOS('OddsRatio_working_3-way'!V83/(2*'OddsRatio_working_3-way'!X83)))</f>
        <v>1.0361976528174965</v>
      </c>
      <c r="Z83" s="11">
        <f>'OddsRatio_working_3-way'!X83^(1/3)*COS('OddsRatio_working_3-way'!Y83/3)</f>
        <v>0.55570925462858045</v>
      </c>
      <c r="AA83" s="11">
        <f>'OddsRatio_working_3-way'!X83^(1/3)*COS(('OddsRatio_working_3-way'!Y83+2*PI())/3)</f>
        <v>-0.45102262797121745</v>
      </c>
      <c r="AB83" s="11">
        <f>'OddsRatio_working_3-way'!X83^(1/3)*COS(('OddsRatio_working_3-way'!Y83+4*PI())/3)</f>
        <v>-0.10468662665736304</v>
      </c>
      <c r="AC83" s="11">
        <f>'OddsRatio_working_3-way'!X83^(1/3)*SIN('OddsRatio_working_3-way'!Y83/3)</f>
        <v>0.19995718358861247</v>
      </c>
      <c r="AD83" s="11">
        <f>'OddsRatio_working_3-way'!X83^(1/3)*SIN(('OddsRatio_working_3-way'!Y83+2*PI())/3)</f>
        <v>0.38127973983215946</v>
      </c>
      <c r="AE83" s="11">
        <f>'OddsRatio_working_3-way'!X83^(1/3)*SIN(('OddsRatio_working_3-way'!Y83+4*PI())/3)</f>
        <v>-0.58123692342077193</v>
      </c>
      <c r="AF83" s="11">
        <f>-'OddsRatio_working_3-way'!U83/(3*'OddsRatio_working_3-way'!X83^(1/3))*COS(('OddsRatio_working_3-way'!Y83)/3)</f>
        <v>0.55570925462858045</v>
      </c>
      <c r="AG83" s="11">
        <f>-'OddsRatio_working_3-way'!U83/(3*'OddsRatio_working_3-way'!X83^(1/3))*COS(('OddsRatio_working_3-way'!Y83+2*PI())/3)</f>
        <v>-0.45102262797121745</v>
      </c>
      <c r="AH83" s="11">
        <f>-'OddsRatio_working_3-way'!U83/(3*'OddsRatio_working_3-way'!X83^(1/3))*COS(('OddsRatio_working_3-way'!Y83+4*PI())/3)</f>
        <v>-0.10468662665736304</v>
      </c>
      <c r="AI83" s="11">
        <f>'OddsRatio_working_3-way'!U83/(3*'OddsRatio_working_3-way'!X83^(1/3))*SIN(('OddsRatio_working_3-way'!Y83)/3)</f>
        <v>-0.19995718358861247</v>
      </c>
      <c r="AJ83" s="11">
        <f>'OddsRatio_working_3-way'!U83/(3*'OddsRatio_working_3-way'!X83^(1/3))*SIN(('OddsRatio_working_3-way'!Y83+2*PI())/3)</f>
        <v>-0.38127973983215946</v>
      </c>
      <c r="AK83" s="11">
        <f>'OddsRatio_working_3-way'!U83/(3*'OddsRatio_working_3-way'!X83^(1/3))*SIN(('OddsRatio_working_3-way'!Y83+4*PI())/3)</f>
        <v>0.58123692342077193</v>
      </c>
      <c r="AL83" s="11">
        <f>'OddsRatio_working_3-way'!Z83+'OddsRatio_working_3-way'!AF83</f>
        <v>1.1114185092571609</v>
      </c>
      <c r="AM83" s="11">
        <f>'OddsRatio_working_3-way'!AA83+'OddsRatio_working_3-way'!AG83</f>
        <v>-0.9020452559424349</v>
      </c>
      <c r="AN83" s="11">
        <f>'OddsRatio_working_3-way'!AB83+'OddsRatio_working_3-way'!AH83</f>
        <v>-0.20937325331472609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1.1114185092571609</v>
      </c>
      <c r="AS83" s="11">
        <f>IF(('OddsRatio_working_3-way'!X83=0),IF(Q83&gt;0,-Q83^(1/3),(-Q83)^(1/3)),'OddsRatio_working_3-way'!AM83-'OddsRatio_working_3-way'!R83/3)</f>
        <v>-0.9020452559424349</v>
      </c>
      <c r="AT83" s="11">
        <f>IF(('OddsRatio_working_3-way'!X83=0),IF(Q83&gt;0,-Q83^(1/3),(-Q83)^(1/3)),'OddsRatio_working_3-way'!AN83-'OddsRatio_working_3-way'!R83/3)</f>
        <v>-0.20937325331472609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1.86</v>
      </c>
      <c r="B84" s="4">
        <f>IF('True_Odds_Calculator_3-way'!B85="","",'True_Odds_Calculator_3-way'!B85)</f>
        <v>3.74</v>
      </c>
      <c r="C84" s="4">
        <f>IF('True_Odds_Calculator_3-way'!C85="","",'True_Odds_Calculator_3-way'!C85)</f>
        <v>4.12</v>
      </c>
      <c r="D84" s="9">
        <f t="shared" si="26"/>
        <v>0.51850284737671937</v>
      </c>
      <c r="E84" s="9">
        <f t="shared" si="27"/>
        <v>0.25261089325258407</v>
      </c>
      <c r="F84" s="9">
        <f t="shared" si="28"/>
        <v>0.22888625937069643</v>
      </c>
      <c r="G84" s="9">
        <f t="shared" si="29"/>
        <v>1.0798019969604682</v>
      </c>
      <c r="H84" s="9">
        <f t="shared" si="30"/>
        <v>1.9286297173860028</v>
      </c>
      <c r="I84" s="9">
        <f t="shared" si="31"/>
        <v>3.9586574716716836</v>
      </c>
      <c r="J84" s="9">
        <f t="shared" si="32"/>
        <v>4.3689822305166599</v>
      </c>
      <c r="K84" s="11">
        <f t="shared" si="33"/>
        <v>0.5376344086021505</v>
      </c>
      <c r="L84" s="11">
        <f t="shared" si="34"/>
        <v>0.26737967914438499</v>
      </c>
      <c r="M84" s="11">
        <f t="shared" si="35"/>
        <v>0.24271844660194175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-0.25652036289275826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0.23447012264462197</v>
      </c>
      <c r="Q84" s="11">
        <f>2*'OddsRatio_working_3-way'!K84*'OddsRatio_working_3-way'!L84*'OddsRatio_working_3-way'!M84</f>
        <v>6.9782774596613681E-2</v>
      </c>
      <c r="R84" s="11">
        <f t="shared" si="36"/>
        <v>0</v>
      </c>
      <c r="S84" s="11">
        <f t="shared" si="37"/>
        <v>-0.91404097515114358</v>
      </c>
      <c r="T84" s="11">
        <f t="shared" si="38"/>
        <v>-0.2720360045092689</v>
      </c>
      <c r="U84" s="11">
        <f>'OddsRatio_working_3-way'!S84-'OddsRatio_working_3-way'!R84^2/3</f>
        <v>-0.91404097515114358</v>
      </c>
      <c r="V84" s="11">
        <f>'OddsRatio_working_3-way'!S84*'OddsRatio_working_3-way'!R84/3-2*'OddsRatio_working_3-way'!R84^3/27-'OddsRatio_working_3-way'!T84</f>
        <v>0.2720360045092689</v>
      </c>
      <c r="W84" s="11">
        <f>'OddsRatio_working_3-way'!V84^2+4*'OddsRatio_working_3-way'!U84^3/27</f>
        <v>-3.9130432996689266E-2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0.1681770055224972</v>
      </c>
      <c r="Y84" s="11">
        <f>IF('OddsRatio_working_3-way'!W84&gt;=0,IF('OddsRatio_working_3-way'!V84+SQRT('OddsRatio_working_3-way'!W84)&gt;0,0,PI()),ACOS('OddsRatio_working_3-way'!V84/(2*'OddsRatio_working_3-way'!X84)))</f>
        <v>0.62872360223481272</v>
      </c>
      <c r="Z84" s="11">
        <f>'OddsRatio_working_3-way'!X84^(1/3)*COS('OddsRatio_working_3-way'!Y84/3)</f>
        <v>0.5399009984802341</v>
      </c>
      <c r="AA84" s="11">
        <f>'OddsRatio_working_3-way'!X84^(1/3)*COS(('OddsRatio_working_3-way'!Y84+2*PI())/3)</f>
        <v>-0.36940112853838042</v>
      </c>
      <c r="AB84" s="11">
        <f>'OddsRatio_working_3-way'!X84^(1/3)*COS(('OddsRatio_working_3-way'!Y84+4*PI())/3)</f>
        <v>-0.17049986994185382</v>
      </c>
      <c r="AC84" s="11">
        <f>'OddsRatio_working_3-way'!X84^(1/3)*SIN('OddsRatio_working_3-way'!Y84/3)</f>
        <v>0.11483569519285998</v>
      </c>
      <c r="AD84" s="11">
        <f>'OddsRatio_working_3-way'!X84^(1/3)*SIN(('OddsRatio_working_3-way'!Y84+2*PI())/3)</f>
        <v>0.41015013261603628</v>
      </c>
      <c r="AE84" s="11">
        <f>'OddsRatio_working_3-way'!X84^(1/3)*SIN(('OddsRatio_working_3-way'!Y84+4*PI())/3)</f>
        <v>-0.52498582780889635</v>
      </c>
      <c r="AF84" s="11">
        <f>-'OddsRatio_working_3-way'!U84/(3*'OddsRatio_working_3-way'!X84^(1/3))*COS(('OddsRatio_working_3-way'!Y84)/3)</f>
        <v>0.5399009984802341</v>
      </c>
      <c r="AG84" s="11">
        <f>-'OddsRatio_working_3-way'!U84/(3*'OddsRatio_working_3-way'!X84^(1/3))*COS(('OddsRatio_working_3-way'!Y84+2*PI())/3)</f>
        <v>-0.36940112853838042</v>
      </c>
      <c r="AH84" s="11">
        <f>-'OddsRatio_working_3-way'!U84/(3*'OddsRatio_working_3-way'!X84^(1/3))*COS(('OddsRatio_working_3-way'!Y84+4*PI())/3)</f>
        <v>-0.17049986994185382</v>
      </c>
      <c r="AI84" s="11">
        <f>'OddsRatio_working_3-way'!U84/(3*'OddsRatio_working_3-way'!X84^(1/3))*SIN(('OddsRatio_working_3-way'!Y84)/3)</f>
        <v>-0.11483569519285998</v>
      </c>
      <c r="AJ84" s="11">
        <f>'OddsRatio_working_3-way'!U84/(3*'OddsRatio_working_3-way'!X84^(1/3))*SIN(('OddsRatio_working_3-way'!Y84+2*PI())/3)</f>
        <v>-0.41015013261603628</v>
      </c>
      <c r="AK84" s="11">
        <f>'OddsRatio_working_3-way'!U84/(3*'OddsRatio_working_3-way'!X84^(1/3))*SIN(('OddsRatio_working_3-way'!Y84+4*PI())/3)</f>
        <v>0.52498582780889635</v>
      </c>
      <c r="AL84" s="11">
        <f>'OddsRatio_working_3-way'!Z84+'OddsRatio_working_3-way'!AF84</f>
        <v>1.0798019969604682</v>
      </c>
      <c r="AM84" s="11">
        <f>'OddsRatio_working_3-way'!AA84+'OddsRatio_working_3-way'!AG84</f>
        <v>-0.73880225707676084</v>
      </c>
      <c r="AN84" s="11">
        <f>'OddsRatio_working_3-way'!AB84+'OddsRatio_working_3-way'!AH84</f>
        <v>-0.34099973988370763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1.0798019969604682</v>
      </c>
      <c r="AS84" s="11">
        <f>IF(('OddsRatio_working_3-way'!X84=0),IF(Q84&gt;0,-Q84^(1/3),(-Q84)^(1/3)),'OddsRatio_working_3-way'!AM84-'OddsRatio_working_3-way'!R84/3)</f>
        <v>-0.73880225707676084</v>
      </c>
      <c r="AT84" s="11">
        <f>IF(('OddsRatio_working_3-way'!X84=0),IF(Q84&gt;0,-Q84^(1/3),(-Q84)^(1/3)),'OddsRatio_working_3-way'!AN84-'OddsRatio_working_3-way'!R84/3)</f>
        <v>-0.34099973988370763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2.15</v>
      </c>
      <c r="B85" s="4">
        <f>IF('True_Odds_Calculator_3-way'!B86="","",'True_Odds_Calculator_3-way'!B86)</f>
        <v>3.31</v>
      </c>
      <c r="C85" s="4">
        <f>IF('True_Odds_Calculator_3-way'!C86="","",'True_Odds_Calculator_3-way'!C86)</f>
        <v>3.6</v>
      </c>
      <c r="D85" s="9">
        <f t="shared" si="26"/>
        <v>0.44803031643080687</v>
      </c>
      <c r="E85" s="9">
        <f t="shared" si="27"/>
        <v>0.28779491085183068</v>
      </c>
      <c r="F85" s="9">
        <f t="shared" si="28"/>
        <v>0.26417477271736262</v>
      </c>
      <c r="G85" s="9">
        <f t="shared" si="29"/>
        <v>1.0712972320934031</v>
      </c>
      <c r="H85" s="9">
        <f t="shared" si="30"/>
        <v>2.2319918169074136</v>
      </c>
      <c r="I85" s="9">
        <f t="shared" si="31"/>
        <v>3.4746966061357614</v>
      </c>
      <c r="J85" s="9">
        <f t="shared" si="32"/>
        <v>3.7853728034428475</v>
      </c>
      <c r="K85" s="11">
        <f t="shared" si="33"/>
        <v>0.46511627906976744</v>
      </c>
      <c r="L85" s="11">
        <f t="shared" si="34"/>
        <v>0.30211480362537763</v>
      </c>
      <c r="M85" s="11">
        <f t="shared" si="35"/>
        <v>0.27777777777777779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-0.26959647766926631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0.23653949741211741</v>
      </c>
      <c r="Q85" s="11">
        <f>2*'OddsRatio_working_3-way'!K85*'OddsRatio_working_3-way'!L85*'OddsRatio_working_3-way'!M85</f>
        <v>7.8065840730071737E-2</v>
      </c>
      <c r="R85" s="11">
        <f t="shared" si="36"/>
        <v>0</v>
      </c>
      <c r="S85" s="11">
        <f t="shared" si="37"/>
        <v>-0.87738348607913819</v>
      </c>
      <c r="T85" s="11">
        <f t="shared" si="38"/>
        <v>-0.28956550695681121</v>
      </c>
      <c r="U85" s="11">
        <f>'OddsRatio_working_3-way'!S85-'OddsRatio_working_3-way'!R85^2/3</f>
        <v>-0.87738348607913819</v>
      </c>
      <c r="V85" s="11">
        <f>'OddsRatio_working_3-way'!S85*'OddsRatio_working_3-way'!R85/3-2*'OddsRatio_working_3-way'!R85^3/27-'OddsRatio_working_3-way'!T85</f>
        <v>0.28956550695681121</v>
      </c>
      <c r="W85" s="11">
        <f>'OddsRatio_working_3-way'!V85^2+4*'OddsRatio_working_3-way'!U85^3/27</f>
        <v>-1.6212760998486217E-2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0.15816205598818678</v>
      </c>
      <c r="Y85" s="11">
        <f>IF('OddsRatio_working_3-way'!W85&gt;=0,IF('OddsRatio_working_3-way'!V85+SQRT('OddsRatio_working_3-way'!W85)&gt;0,0,PI()),ACOS('OddsRatio_working_3-way'!V85/(2*'OddsRatio_working_3-way'!X85)))</f>
        <v>0.41427688447561906</v>
      </c>
      <c r="Z85" s="11">
        <f>'OddsRatio_working_3-way'!X85^(1/3)*COS('OddsRatio_working_3-way'!Y85/3)</f>
        <v>0.53564861604670166</v>
      </c>
      <c r="AA85" s="11">
        <f>'OddsRatio_working_3-way'!X85^(1/3)*COS(('OddsRatio_working_3-way'!Y85+2*PI())/3)</f>
        <v>-0.33229361556751846</v>
      </c>
      <c r="AB85" s="11">
        <f>'OddsRatio_working_3-way'!X85^(1/3)*COS(('OddsRatio_working_3-way'!Y85+4*PI())/3)</f>
        <v>-0.20335500047918334</v>
      </c>
      <c r="AC85" s="11">
        <f>'OddsRatio_working_3-way'!X85^(1/3)*SIN('OddsRatio_working_3-way'!Y85/3)</f>
        <v>7.4442744130188018E-2</v>
      </c>
      <c r="AD85" s="11">
        <f>'OddsRatio_working_3-way'!X85^(1/3)*SIN(('OddsRatio_working_3-way'!Y85+2*PI())/3)</f>
        <v>0.4266639369333266</v>
      </c>
      <c r="AE85" s="11">
        <f>'OddsRatio_working_3-way'!X85^(1/3)*SIN(('OddsRatio_working_3-way'!Y85+4*PI())/3)</f>
        <v>-0.50110668106351453</v>
      </c>
      <c r="AF85" s="11">
        <f>-'OddsRatio_working_3-way'!U85/(3*'OddsRatio_working_3-way'!X85^(1/3))*COS(('OddsRatio_working_3-way'!Y85)/3)</f>
        <v>0.53564861604670155</v>
      </c>
      <c r="AG85" s="11">
        <f>-'OddsRatio_working_3-way'!U85/(3*'OddsRatio_working_3-way'!X85^(1/3))*COS(('OddsRatio_working_3-way'!Y85+2*PI())/3)</f>
        <v>-0.33229361556751841</v>
      </c>
      <c r="AH85" s="11">
        <f>-'OddsRatio_working_3-way'!U85/(3*'OddsRatio_working_3-way'!X85^(1/3))*COS(('OddsRatio_working_3-way'!Y85+4*PI())/3)</f>
        <v>-0.20335500047918328</v>
      </c>
      <c r="AI85" s="11">
        <f>'OddsRatio_working_3-way'!U85/(3*'OddsRatio_working_3-way'!X85^(1/3))*SIN(('OddsRatio_working_3-way'!Y85)/3)</f>
        <v>-7.4442744130188004E-2</v>
      </c>
      <c r="AJ85" s="11">
        <f>'OddsRatio_working_3-way'!U85/(3*'OddsRatio_working_3-way'!X85^(1/3))*SIN(('OddsRatio_working_3-way'!Y85+2*PI())/3)</f>
        <v>-0.42666393693332649</v>
      </c>
      <c r="AK85" s="11">
        <f>'OddsRatio_working_3-way'!U85/(3*'OddsRatio_working_3-way'!X85^(1/3))*SIN(('OddsRatio_working_3-way'!Y85+4*PI())/3)</f>
        <v>0.50110668106351441</v>
      </c>
      <c r="AL85" s="11">
        <f>'OddsRatio_working_3-way'!Z85+'OddsRatio_working_3-way'!AF85</f>
        <v>1.0712972320934031</v>
      </c>
      <c r="AM85" s="11">
        <f>'OddsRatio_working_3-way'!AA85+'OddsRatio_working_3-way'!AG85</f>
        <v>-0.66458723113503693</v>
      </c>
      <c r="AN85" s="11">
        <f>'OddsRatio_working_3-way'!AB85+'OddsRatio_working_3-way'!AH85</f>
        <v>-0.40671000095836662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1.0712972320934031</v>
      </c>
      <c r="AS85" s="11">
        <f>IF(('OddsRatio_working_3-way'!X85=0),IF(Q85&gt;0,-Q85^(1/3),(-Q85)^(1/3)),'OddsRatio_working_3-way'!AM85-'OddsRatio_working_3-way'!R85/3)</f>
        <v>-0.66458723113503693</v>
      </c>
      <c r="AT85" s="11">
        <f>IF(('OddsRatio_working_3-way'!X85=0),IF(Q85&gt;0,-Q85^(1/3),(-Q85)^(1/3)),'OddsRatio_working_3-way'!AN85-'OddsRatio_working_3-way'!R85/3)</f>
        <v>-0.40671000095836662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1.85</v>
      </c>
      <c r="B86" s="4">
        <f>IF('True_Odds_Calculator_3-way'!B87="","",'True_Odds_Calculator_3-way'!B87)</f>
        <v>3.79</v>
      </c>
      <c r="C86" s="4">
        <f>IF('True_Odds_Calculator_3-way'!C87="","",'True_Odds_Calculator_3-way'!C87)</f>
        <v>4.1399999999999997</v>
      </c>
      <c r="D86" s="9">
        <f t="shared" si="26"/>
        <v>0.52207591395025876</v>
      </c>
      <c r="E86" s="9">
        <f t="shared" si="27"/>
        <v>0.24970253039088897</v>
      </c>
      <c r="F86" s="9">
        <f t="shared" si="28"/>
        <v>0.22822155565885238</v>
      </c>
      <c r="G86" s="9">
        <f t="shared" si="29"/>
        <v>1.0769767683638527</v>
      </c>
      <c r="H86" s="9">
        <f t="shared" si="30"/>
        <v>1.9154302531092746</v>
      </c>
      <c r="I86" s="9">
        <f t="shared" si="31"/>
        <v>4.0047651837351488</v>
      </c>
      <c r="J86" s="9">
        <f t="shared" si="32"/>
        <v>4.381707052662497</v>
      </c>
      <c r="K86" s="11">
        <f t="shared" si="33"/>
        <v>0.54054054054054046</v>
      </c>
      <c r="L86" s="11">
        <f t="shared" si="34"/>
        <v>0.26385224274406333</v>
      </c>
      <c r="M86" s="11">
        <f t="shared" si="35"/>
        <v>0.24154589371980678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-0.25653197076852008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0.23357072800688716</v>
      </c>
      <c r="Q86" s="11">
        <f>2*'OddsRatio_working_3-way'!K86*'OddsRatio_working_3-way'!L86*'OddsRatio_working_3-way'!M86</f>
        <v>6.8899919766043427E-2</v>
      </c>
      <c r="R86" s="11">
        <f t="shared" si="36"/>
        <v>0</v>
      </c>
      <c r="S86" s="11">
        <f t="shared" si="37"/>
        <v>-0.91049364064508032</v>
      </c>
      <c r="T86" s="11">
        <f t="shared" si="38"/>
        <v>-0.26858219488055474</v>
      </c>
      <c r="U86" s="11">
        <f>'OddsRatio_working_3-way'!S86-'OddsRatio_working_3-way'!R86^2/3</f>
        <v>-0.91049364064508032</v>
      </c>
      <c r="V86" s="11">
        <f>'OddsRatio_working_3-way'!S86*'OddsRatio_working_3-way'!R86/3-2*'OddsRatio_working_3-way'!R86^3/27-'OddsRatio_working_3-way'!T86</f>
        <v>0.26858219488055474</v>
      </c>
      <c r="W86" s="11">
        <f>'OddsRatio_working_3-way'!V86^2+4*'OddsRatio_working_3-way'!U86^3/27</f>
        <v>-3.968553301154816E-2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0.16719892973521425</v>
      </c>
      <c r="Y86" s="11">
        <f>IF('OddsRatio_working_3-way'!W86&gt;=0,IF('OddsRatio_working_3-way'!V86+SQRT('OddsRatio_working_3-way'!W86)&gt;0,0,PI()),ACOS('OddsRatio_working_3-way'!V86/(2*'OddsRatio_working_3-way'!X86)))</f>
        <v>0.63817960252410055</v>
      </c>
      <c r="Z86" s="11">
        <f>'OddsRatio_working_3-way'!X86^(1/3)*COS('OddsRatio_working_3-way'!Y86/3)</f>
        <v>0.53848838418192635</v>
      </c>
      <c r="AA86" s="11">
        <f>'OddsRatio_working_3-way'!X86^(1/3)*COS(('OddsRatio_working_3-way'!Y86+2*PI())/3)</f>
        <v>-0.36997206925078296</v>
      </c>
      <c r="AB86" s="11">
        <f>'OddsRatio_working_3-way'!X86^(1/3)*COS(('OddsRatio_working_3-way'!Y86+4*PI())/3)</f>
        <v>-0.1685163149311433</v>
      </c>
      <c r="AC86" s="11">
        <f>'OddsRatio_working_3-way'!X86^(1/3)*SIN('OddsRatio_working_3-way'!Y86/3)</f>
        <v>0.11631053398624298</v>
      </c>
      <c r="AD86" s="11">
        <f>'OddsRatio_working_3-way'!X86^(1/3)*SIN(('OddsRatio_working_3-way'!Y86+2*PI())/3)</f>
        <v>0.40818935335126116</v>
      </c>
      <c r="AE86" s="11">
        <f>'OddsRatio_working_3-way'!X86^(1/3)*SIN(('OddsRatio_working_3-way'!Y86+4*PI())/3)</f>
        <v>-0.52449988733750419</v>
      </c>
      <c r="AF86" s="11">
        <f>-'OddsRatio_working_3-way'!U86/(3*'OddsRatio_working_3-way'!X86^(1/3))*COS(('OddsRatio_working_3-way'!Y86)/3)</f>
        <v>0.53848838418192624</v>
      </c>
      <c r="AG86" s="11">
        <f>-'OddsRatio_working_3-way'!U86/(3*'OddsRatio_working_3-way'!X86^(1/3))*COS(('OddsRatio_working_3-way'!Y86+2*PI())/3)</f>
        <v>-0.36997206925078285</v>
      </c>
      <c r="AH86" s="11">
        <f>-'OddsRatio_working_3-way'!U86/(3*'OddsRatio_working_3-way'!X86^(1/3))*COS(('OddsRatio_working_3-way'!Y86+4*PI())/3)</f>
        <v>-0.16851631493114325</v>
      </c>
      <c r="AI86" s="11">
        <f>'OddsRatio_working_3-way'!U86/(3*'OddsRatio_working_3-way'!X86^(1/3))*SIN(('OddsRatio_working_3-way'!Y86)/3)</f>
        <v>-0.11631053398624296</v>
      </c>
      <c r="AJ86" s="11">
        <f>'OddsRatio_working_3-way'!U86/(3*'OddsRatio_working_3-way'!X86^(1/3))*SIN(('OddsRatio_working_3-way'!Y86+2*PI())/3)</f>
        <v>-0.40818935335126111</v>
      </c>
      <c r="AK86" s="11">
        <f>'OddsRatio_working_3-way'!U86/(3*'OddsRatio_working_3-way'!X86^(1/3))*SIN(('OddsRatio_working_3-way'!Y86+4*PI())/3)</f>
        <v>0.52449988733750408</v>
      </c>
      <c r="AL86" s="11">
        <f>'OddsRatio_working_3-way'!Z86+'OddsRatio_working_3-way'!AF86</f>
        <v>1.0769767683638527</v>
      </c>
      <c r="AM86" s="11">
        <f>'OddsRatio_working_3-way'!AA86+'OddsRatio_working_3-way'!AG86</f>
        <v>-0.73994413850156582</v>
      </c>
      <c r="AN86" s="11">
        <f>'OddsRatio_working_3-way'!AB86+'OddsRatio_working_3-way'!AH86</f>
        <v>-0.33703262986228655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1.0769767683638527</v>
      </c>
      <c r="AS86" s="11">
        <f>IF(('OddsRatio_working_3-way'!X86=0),IF(Q86&gt;0,-Q86^(1/3),(-Q86)^(1/3)),'OddsRatio_working_3-way'!AM86-'OddsRatio_working_3-way'!R86/3)</f>
        <v>-0.73994413850156582</v>
      </c>
      <c r="AT86" s="11">
        <f>IF(('OddsRatio_working_3-way'!X86=0),IF(Q86&gt;0,-Q86^(1/3),(-Q86)^(1/3)),'OddsRatio_working_3-way'!AN86-'OddsRatio_working_3-way'!R86/3)</f>
        <v>-0.33703262986228655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2.81</v>
      </c>
      <c r="B87" s="4">
        <f>IF('True_Odds_Calculator_3-way'!B88="","",'True_Odds_Calculator_3-way'!B88)</f>
        <v>3.32</v>
      </c>
      <c r="C87" s="4">
        <f>IF('True_Odds_Calculator_3-way'!C88="","",'True_Odds_Calculator_3-way'!C88)</f>
        <v>2.59</v>
      </c>
      <c r="D87" s="9">
        <f t="shared" si="26"/>
        <v>0.34124079554690118</v>
      </c>
      <c r="E87" s="9">
        <f t="shared" si="27"/>
        <v>0.28781699999364929</v>
      </c>
      <c r="F87" s="9">
        <f t="shared" si="28"/>
        <v>0.3709422044594497</v>
      </c>
      <c r="G87" s="9">
        <f t="shared" si="29"/>
        <v>1.06656462628682</v>
      </c>
      <c r="H87" s="9">
        <f t="shared" si="30"/>
        <v>2.9304819735791434</v>
      </c>
      <c r="I87" s="9">
        <f t="shared" si="31"/>
        <v>3.4744299329854216</v>
      </c>
      <c r="J87" s="9">
        <f t="shared" si="32"/>
        <v>2.6958377557960436</v>
      </c>
      <c r="K87" s="11">
        <f t="shared" si="33"/>
        <v>0.35587188612099646</v>
      </c>
      <c r="L87" s="11">
        <f t="shared" si="34"/>
        <v>0.30120481927710846</v>
      </c>
      <c r="M87" s="11">
        <f t="shared" si="35"/>
        <v>0.38610038610038611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-0.27632457860130111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0.23672921670606356</v>
      </c>
      <c r="Q87" s="11">
        <f>2*'OddsRatio_working_3-way'!K87*'OddsRatio_working_3-way'!L87*'OddsRatio_working_3-way'!M87</f>
        <v>8.2772453393728546E-2</v>
      </c>
      <c r="R87" s="11">
        <f t="shared" si="36"/>
        <v>0</v>
      </c>
      <c r="S87" s="11">
        <f t="shared" si="37"/>
        <v>-0.8567070577085063</v>
      </c>
      <c r="T87" s="11">
        <f t="shared" si="38"/>
        <v>-0.29954792227570159</v>
      </c>
      <c r="U87" s="11">
        <f>'OddsRatio_working_3-way'!S87-'OddsRatio_working_3-way'!R87^2/3</f>
        <v>-0.8567070577085063</v>
      </c>
      <c r="V87" s="11">
        <f>'OddsRatio_working_3-way'!S87*'OddsRatio_working_3-way'!R87/3-2*'OddsRatio_working_3-way'!R87^3/27-'OddsRatio_working_3-way'!T87</f>
        <v>0.29954792227570159</v>
      </c>
      <c r="W87" s="11">
        <f>'OddsRatio_working_3-way'!V87^2+4*'OddsRatio_working_3-way'!U87^3/27</f>
        <v>-3.4232733842463753E-3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0.15260425217202842</v>
      </c>
      <c r="Y87" s="11">
        <f>IF('OddsRatio_working_3-way'!W87&gt;=0,IF('OddsRatio_working_3-way'!V87+SQRT('OddsRatio_working_3-way'!W87)&gt;0,0,PI()),ACOS('OddsRatio_working_3-way'!V87/(2*'OddsRatio_working_3-way'!X87)))</f>
        <v>0.19289490039609714</v>
      </c>
      <c r="Z87" s="11">
        <f>'OddsRatio_working_3-way'!X87^(1/3)*COS('OddsRatio_working_3-way'!Y87/3)</f>
        <v>0.53328231314341001</v>
      </c>
      <c r="AA87" s="11">
        <f>'OddsRatio_working_3-way'!X87^(1/3)*COS(('OddsRatio_working_3-way'!Y87+2*PI())/3)</f>
        <v>-0.2963774188357669</v>
      </c>
      <c r="AB87" s="11">
        <f>'OddsRatio_working_3-way'!X87^(1/3)*COS(('OddsRatio_working_3-way'!Y87+4*PI())/3)</f>
        <v>-0.23690489430764303</v>
      </c>
      <c r="AC87" s="11">
        <f>'OddsRatio_working_3-way'!X87^(1/3)*SIN('OddsRatio_working_3-way'!Y87/3)</f>
        <v>3.4336478045698893E-2</v>
      </c>
      <c r="AD87" s="11">
        <f>'OddsRatio_working_3-way'!X87^(1/3)*SIN(('OddsRatio_working_3-way'!Y87+2*PI())/3)</f>
        <v>0.44466779154827168</v>
      </c>
      <c r="AE87" s="11">
        <f>'OddsRatio_working_3-way'!X87^(1/3)*SIN(('OddsRatio_working_3-way'!Y87+4*PI())/3)</f>
        <v>-0.47900426959397058</v>
      </c>
      <c r="AF87" s="11">
        <f>-'OddsRatio_working_3-way'!U87/(3*'OddsRatio_working_3-way'!X87^(1/3))*COS(('OddsRatio_working_3-way'!Y87)/3)</f>
        <v>0.53328231314341001</v>
      </c>
      <c r="AG87" s="11">
        <f>-'OddsRatio_working_3-way'!U87/(3*'OddsRatio_working_3-way'!X87^(1/3))*COS(('OddsRatio_working_3-way'!Y87+2*PI())/3)</f>
        <v>-0.2963774188357669</v>
      </c>
      <c r="AH87" s="11">
        <f>-'OddsRatio_working_3-way'!U87/(3*'OddsRatio_working_3-way'!X87^(1/3))*COS(('OddsRatio_working_3-way'!Y87+4*PI())/3)</f>
        <v>-0.23690489430764303</v>
      </c>
      <c r="AI87" s="11">
        <f>'OddsRatio_working_3-way'!U87/(3*'OddsRatio_working_3-way'!X87^(1/3))*SIN(('OddsRatio_working_3-way'!Y87)/3)</f>
        <v>-3.4336478045698893E-2</v>
      </c>
      <c r="AJ87" s="11">
        <f>'OddsRatio_working_3-way'!U87/(3*'OddsRatio_working_3-way'!X87^(1/3))*SIN(('OddsRatio_working_3-way'!Y87+2*PI())/3)</f>
        <v>-0.44466779154827168</v>
      </c>
      <c r="AK87" s="11">
        <f>'OddsRatio_working_3-way'!U87/(3*'OddsRatio_working_3-way'!X87^(1/3))*SIN(('OddsRatio_working_3-way'!Y87+4*PI())/3)</f>
        <v>0.47900426959397058</v>
      </c>
      <c r="AL87" s="11">
        <f>'OddsRatio_working_3-way'!Z87+'OddsRatio_working_3-way'!AF87</f>
        <v>1.06656462628682</v>
      </c>
      <c r="AM87" s="11">
        <f>'OddsRatio_working_3-way'!AA87+'OddsRatio_working_3-way'!AG87</f>
        <v>-0.59275483767153381</v>
      </c>
      <c r="AN87" s="11">
        <f>'OddsRatio_working_3-way'!AB87+'OddsRatio_working_3-way'!AH87</f>
        <v>-0.47380978861528605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1.06656462628682</v>
      </c>
      <c r="AS87" s="11">
        <f>IF(('OddsRatio_working_3-way'!X87=0),IF(Q87&gt;0,-Q87^(1/3),(-Q87)^(1/3)),'OddsRatio_working_3-way'!AM87-'OddsRatio_working_3-way'!R87/3)</f>
        <v>-0.59275483767153381</v>
      </c>
      <c r="AT87" s="11">
        <f>IF(('OddsRatio_working_3-way'!X87=0),IF(Q87&gt;0,-Q87^(1/3),(-Q87)^(1/3)),'OddsRatio_working_3-way'!AN87-'OddsRatio_working_3-way'!R87/3)</f>
        <v>-0.47380978861528605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2.13</v>
      </c>
      <c r="B88" s="4">
        <f>IF('True_Odds_Calculator_3-way'!B89="","",'True_Odds_Calculator_3-way'!B89)</f>
        <v>3.39</v>
      </c>
      <c r="C88" s="4">
        <f>IF('True_Odds_Calculator_3-way'!C89="","",'True_Odds_Calculator_3-way'!C89)</f>
        <v>3.57</v>
      </c>
      <c r="D88" s="9">
        <f t="shared" si="26"/>
        <v>0.45249686025650904</v>
      </c>
      <c r="E88" s="9">
        <f t="shared" si="27"/>
        <v>0.28096839880061075</v>
      </c>
      <c r="F88" s="9">
        <f t="shared" si="28"/>
        <v>0.26653474094288004</v>
      </c>
      <c r="G88" s="9">
        <f t="shared" si="29"/>
        <v>1.0707611376478641</v>
      </c>
      <c r="H88" s="9">
        <f t="shared" si="30"/>
        <v>2.209960085542086</v>
      </c>
      <c r="I88" s="9">
        <f t="shared" si="31"/>
        <v>3.5591191189783946</v>
      </c>
      <c r="J88" s="9">
        <f t="shared" si="32"/>
        <v>3.7518561237550112</v>
      </c>
      <c r="K88" s="11">
        <f t="shared" si="33"/>
        <v>0.46948356807511737</v>
      </c>
      <c r="L88" s="11">
        <f t="shared" si="34"/>
        <v>0.29498525073746312</v>
      </c>
      <c r="M88" s="11">
        <f t="shared" si="35"/>
        <v>0.28011204481792717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-0.2692538674311663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0.23624888901923308</v>
      </c>
      <c r="Q88" s="11">
        <f>2*'OddsRatio_working_3-way'!K88*'OddsRatio_working_3-way'!L88*'OddsRatio_working_3-way'!M88</f>
        <v>7.7585842042441081E-2</v>
      </c>
      <c r="R88" s="11">
        <f t="shared" si="36"/>
        <v>0</v>
      </c>
      <c r="S88" s="11">
        <f t="shared" si="37"/>
        <v>-0.877420596677703</v>
      </c>
      <c r="T88" s="11">
        <f t="shared" si="38"/>
        <v>-0.28815126327674978</v>
      </c>
      <c r="U88" s="11">
        <f>'OddsRatio_working_3-way'!S88-'OddsRatio_working_3-way'!R88^2/3</f>
        <v>-0.877420596677703</v>
      </c>
      <c r="V88" s="11">
        <f>'OddsRatio_working_3-way'!S88*'OddsRatio_working_3-way'!R88/3-2*'OddsRatio_working_3-way'!R88^3/27-'OddsRatio_working_3-way'!T88</f>
        <v>0.28815126327674978</v>
      </c>
      <c r="W88" s="11">
        <f>'OddsRatio_working_3-way'!V88^2+4*'OddsRatio_working_3-way'!U88^3/27</f>
        <v>-1.7042490628872142E-2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0.15817209074048028</v>
      </c>
      <c r="Y88" s="11">
        <f>IF('OddsRatio_working_3-way'!W88&gt;=0,IF('OddsRatio_working_3-way'!V88+SQRT('OddsRatio_working_3-way'!W88)&gt;0,0,PI()),ACOS('OddsRatio_working_3-way'!V88/(2*'OddsRatio_working_3-way'!X88)))</f>
        <v>0.42538729846003931</v>
      </c>
      <c r="Z88" s="11">
        <f>'OddsRatio_working_3-way'!X88^(1/3)*COS('OddsRatio_working_3-way'!Y88/3)</f>
        <v>0.53538056882393203</v>
      </c>
      <c r="AA88" s="11">
        <f>'OddsRatio_working_3-way'!X88^(1/3)*COS(('OddsRatio_working_3-way'!Y88+2*PI())/3)</f>
        <v>-0.33387853158431535</v>
      </c>
      <c r="AB88" s="11">
        <f>'OddsRatio_working_3-way'!X88^(1/3)*COS(('OddsRatio_working_3-way'!Y88+4*PI())/3)</f>
        <v>-0.20150203723961652</v>
      </c>
      <c r="AC88" s="11">
        <f>'OddsRatio_working_3-way'!X88^(1/3)*SIN('OddsRatio_working_3-way'!Y88/3)</f>
        <v>7.6427604644290784E-2</v>
      </c>
      <c r="AD88" s="11">
        <f>'OddsRatio_working_3-way'!X88^(1/3)*SIN(('OddsRatio_working_3-way'!Y88+2*PI())/3)</f>
        <v>0.42543937097194279</v>
      </c>
      <c r="AE88" s="11">
        <f>'OddsRatio_working_3-way'!X88^(1/3)*SIN(('OddsRatio_working_3-way'!Y88+4*PI())/3)</f>
        <v>-0.50186697561623361</v>
      </c>
      <c r="AF88" s="11">
        <f>-'OddsRatio_working_3-way'!U88/(3*'OddsRatio_working_3-way'!X88^(1/3))*COS(('OddsRatio_working_3-way'!Y88)/3)</f>
        <v>0.53538056882393203</v>
      </c>
      <c r="AG88" s="11">
        <f>-'OddsRatio_working_3-way'!U88/(3*'OddsRatio_working_3-way'!X88^(1/3))*COS(('OddsRatio_working_3-way'!Y88+2*PI())/3)</f>
        <v>-0.33387853158431535</v>
      </c>
      <c r="AH88" s="11">
        <f>-'OddsRatio_working_3-way'!U88/(3*'OddsRatio_working_3-way'!X88^(1/3))*COS(('OddsRatio_working_3-way'!Y88+4*PI())/3)</f>
        <v>-0.20150203723961652</v>
      </c>
      <c r="AI88" s="11">
        <f>'OddsRatio_working_3-way'!U88/(3*'OddsRatio_working_3-way'!X88^(1/3))*SIN(('OddsRatio_working_3-way'!Y88)/3)</f>
        <v>-7.6427604644290784E-2</v>
      </c>
      <c r="AJ88" s="11">
        <f>'OddsRatio_working_3-way'!U88/(3*'OddsRatio_working_3-way'!X88^(1/3))*SIN(('OddsRatio_working_3-way'!Y88+2*PI())/3)</f>
        <v>-0.42543937097194279</v>
      </c>
      <c r="AK88" s="11">
        <f>'OddsRatio_working_3-way'!U88/(3*'OddsRatio_working_3-way'!X88^(1/3))*SIN(('OddsRatio_working_3-way'!Y88+4*PI())/3)</f>
        <v>0.50186697561623361</v>
      </c>
      <c r="AL88" s="11">
        <f>'OddsRatio_working_3-way'!Z88+'OddsRatio_working_3-way'!AF88</f>
        <v>1.0707611376478641</v>
      </c>
      <c r="AM88" s="11">
        <f>'OddsRatio_working_3-way'!AA88+'OddsRatio_working_3-way'!AG88</f>
        <v>-0.6677570631686307</v>
      </c>
      <c r="AN88" s="11">
        <f>'OddsRatio_working_3-way'!AB88+'OddsRatio_working_3-way'!AH88</f>
        <v>-0.40300407447923303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1.0707611376478641</v>
      </c>
      <c r="AS88" s="11">
        <f>IF(('OddsRatio_working_3-way'!X88=0),IF(Q88&gt;0,-Q88^(1/3),(-Q88)^(1/3)),'OddsRatio_working_3-way'!AM88-'OddsRatio_working_3-way'!R88/3)</f>
        <v>-0.6677570631686307</v>
      </c>
      <c r="AT88" s="11">
        <f>IF(('OddsRatio_working_3-way'!X88=0),IF(Q88&gt;0,-Q88^(1/3),(-Q88)^(1/3)),'OddsRatio_working_3-way'!AN88-'OddsRatio_working_3-way'!R88/3)</f>
        <v>-0.40300407447923303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2.77</v>
      </c>
      <c r="B89" s="4">
        <f>IF('True_Odds_Calculator_3-way'!B90="","",'True_Odds_Calculator_3-way'!B90)</f>
        <v>3.3</v>
      </c>
      <c r="C89" s="4">
        <f>IF('True_Odds_Calculator_3-way'!C90="","",'True_Odds_Calculator_3-way'!C90)</f>
        <v>2.63</v>
      </c>
      <c r="D89" s="9">
        <f t="shared" si="26"/>
        <v>0.34592730861342819</v>
      </c>
      <c r="E89" s="9">
        <f t="shared" si="27"/>
        <v>0.28927260991741471</v>
      </c>
      <c r="F89" s="9">
        <f t="shared" si="28"/>
        <v>0.36480008146915704</v>
      </c>
      <c r="G89" s="9">
        <f t="shared" si="29"/>
        <v>1.0682377042879363</v>
      </c>
      <c r="H89" s="9">
        <f t="shared" si="30"/>
        <v>2.890780736589647</v>
      </c>
      <c r="I89" s="9">
        <f t="shared" si="31"/>
        <v>3.4569467198622537</v>
      </c>
      <c r="J89" s="9">
        <f t="shared" si="32"/>
        <v>2.7412274579893361</v>
      </c>
      <c r="K89" s="11">
        <f t="shared" si="33"/>
        <v>0.36101083032490977</v>
      </c>
      <c r="L89" s="11">
        <f t="shared" si="34"/>
        <v>0.30303030303030304</v>
      </c>
      <c r="M89" s="11">
        <f t="shared" si="35"/>
        <v>0.38022813688212931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-0.27601917238298346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0.23709663934231889</v>
      </c>
      <c r="Q89" s="11">
        <f>2*'OddsRatio_working_3-way'!K89*'OddsRatio_working_3-way'!L89*'OddsRatio_working_3-way'!M89</f>
        <v>8.319180327800664E-2</v>
      </c>
      <c r="R89" s="11">
        <f t="shared" si="36"/>
        <v>0</v>
      </c>
      <c r="S89" s="11">
        <f t="shared" si="37"/>
        <v>-0.85898612511358963</v>
      </c>
      <c r="T89" s="11">
        <f t="shared" si="38"/>
        <v>-0.30139864039073322</v>
      </c>
      <c r="U89" s="11">
        <f>'OddsRatio_working_3-way'!S89-'OddsRatio_working_3-way'!R89^2/3</f>
        <v>-0.85898612511358963</v>
      </c>
      <c r="V89" s="11">
        <f>'OddsRatio_working_3-way'!S89*'OddsRatio_working_3-way'!R89/3-2*'OddsRatio_working_3-way'!R89^3/27-'OddsRatio_working_3-way'!T89</f>
        <v>0.30139864039073322</v>
      </c>
      <c r="W89" s="11">
        <f>'OddsRatio_working_3-way'!V89^2+4*'OddsRatio_working_3-way'!U89^3/27</f>
        <v>-3.0564988966802764E-3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0.15321360850628021</v>
      </c>
      <c r="Y89" s="11">
        <f>IF('OddsRatio_working_3-way'!W89&gt;=0,IF('OddsRatio_working_3-way'!V89+SQRT('OddsRatio_working_3-way'!W89)&gt;0,0,PI()),ACOS('OddsRatio_working_3-way'!V89/(2*'OddsRatio_working_3-way'!X89)))</f>
        <v>0.18141348675958313</v>
      </c>
      <c r="Z89" s="11">
        <f>'OddsRatio_working_3-way'!X89^(1/3)*COS('OddsRatio_working_3-way'!Y89/3)</f>
        <v>0.53411885214396804</v>
      </c>
      <c r="AA89" s="11">
        <f>'OddsRatio_working_3-way'!X89^(1/3)*COS(('OddsRatio_working_3-way'!Y89+2*PI())/3)</f>
        <v>-0.29506514185831789</v>
      </c>
      <c r="AB89" s="11">
        <f>'OddsRatio_working_3-way'!X89^(1/3)*COS(('OddsRatio_working_3-way'!Y89+4*PI())/3)</f>
        <v>-0.23905371028565026</v>
      </c>
      <c r="AC89" s="11">
        <f>'OddsRatio_working_3-way'!X89^(1/3)*SIN('OddsRatio_working_3-way'!Y89/3)</f>
        <v>3.2338215096176029E-2</v>
      </c>
      <c r="AD89" s="11">
        <f>'OddsRatio_working_3-way'!X89^(1/3)*SIN(('OddsRatio_working_3-way'!Y89+2*PI())/3)</f>
        <v>0.44639138704877279</v>
      </c>
      <c r="AE89" s="11">
        <f>'OddsRatio_working_3-way'!X89^(1/3)*SIN(('OddsRatio_working_3-way'!Y89+4*PI())/3)</f>
        <v>-0.47872960214494875</v>
      </c>
      <c r="AF89" s="11">
        <f>-'OddsRatio_working_3-way'!U89/(3*'OddsRatio_working_3-way'!X89^(1/3))*COS(('OddsRatio_working_3-way'!Y89)/3)</f>
        <v>0.53411885214396815</v>
      </c>
      <c r="AG89" s="11">
        <f>-'OddsRatio_working_3-way'!U89/(3*'OddsRatio_working_3-way'!X89^(1/3))*COS(('OddsRatio_working_3-way'!Y89+2*PI())/3)</f>
        <v>-0.29506514185831795</v>
      </c>
      <c r="AH89" s="11">
        <f>-'OddsRatio_working_3-way'!U89/(3*'OddsRatio_working_3-way'!X89^(1/3))*COS(('OddsRatio_working_3-way'!Y89+4*PI())/3)</f>
        <v>-0.23905371028565028</v>
      </c>
      <c r="AI89" s="11">
        <f>'OddsRatio_working_3-way'!U89/(3*'OddsRatio_working_3-way'!X89^(1/3))*SIN(('OddsRatio_working_3-way'!Y89)/3)</f>
        <v>-3.2338215096176036E-2</v>
      </c>
      <c r="AJ89" s="11">
        <f>'OddsRatio_working_3-way'!U89/(3*'OddsRatio_working_3-way'!X89^(1/3))*SIN(('OddsRatio_working_3-way'!Y89+2*PI())/3)</f>
        <v>-0.44639138704877285</v>
      </c>
      <c r="AK89" s="11">
        <f>'OddsRatio_working_3-way'!U89/(3*'OddsRatio_working_3-way'!X89^(1/3))*SIN(('OddsRatio_working_3-way'!Y89+4*PI())/3)</f>
        <v>0.47872960214494881</v>
      </c>
      <c r="AL89" s="11">
        <f>'OddsRatio_working_3-way'!Z89+'OddsRatio_working_3-way'!AF89</f>
        <v>1.0682377042879363</v>
      </c>
      <c r="AM89" s="11">
        <f>'OddsRatio_working_3-way'!AA89+'OddsRatio_working_3-way'!AG89</f>
        <v>-0.59013028371663578</v>
      </c>
      <c r="AN89" s="11">
        <f>'OddsRatio_working_3-way'!AB89+'OddsRatio_working_3-way'!AH89</f>
        <v>-0.47810742057130051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1.0682377042879363</v>
      </c>
      <c r="AS89" s="11">
        <f>IF(('OddsRatio_working_3-way'!X89=0),IF(Q89&gt;0,-Q89^(1/3),(-Q89)^(1/3)),'OddsRatio_working_3-way'!AM89-'OddsRatio_working_3-way'!R89/3)</f>
        <v>-0.59013028371663578</v>
      </c>
      <c r="AT89" s="11">
        <f>IF(('OddsRatio_working_3-way'!X89=0),IF(Q89&gt;0,-Q89^(1/3),(-Q89)^(1/3)),'OddsRatio_working_3-way'!AN89-'OddsRatio_working_3-way'!R89/3)</f>
        <v>-0.47810742057130051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2.06</v>
      </c>
      <c r="B90" s="4">
        <f>IF('True_Odds_Calculator_3-way'!B91="","",'True_Odds_Calculator_3-way'!B91)</f>
        <v>3.37</v>
      </c>
      <c r="C90" s="4">
        <f>IF('True_Odds_Calculator_3-way'!C91="","",'True_Odds_Calculator_3-way'!C91)</f>
        <v>3.81</v>
      </c>
      <c r="D90" s="9">
        <f t="shared" si="26"/>
        <v>0.46818749280324634</v>
      </c>
      <c r="E90" s="9">
        <f t="shared" si="27"/>
        <v>0.28251037686367153</v>
      </c>
      <c r="F90" s="9">
        <f t="shared" si="28"/>
        <v>0.24930213033308193</v>
      </c>
      <c r="G90" s="9">
        <f t="shared" si="29"/>
        <v>1.071600416845413</v>
      </c>
      <c r="H90" s="9">
        <f t="shared" si="30"/>
        <v>2.1358964418561377</v>
      </c>
      <c r="I90" s="9">
        <f t="shared" si="31"/>
        <v>3.5396929879236292</v>
      </c>
      <c r="J90" s="9">
        <f t="shared" si="32"/>
        <v>4.0111971713356107</v>
      </c>
      <c r="K90" s="11">
        <f t="shared" si="33"/>
        <v>0.4854368932038835</v>
      </c>
      <c r="L90" s="11">
        <f t="shared" si="34"/>
        <v>0.29673590504451036</v>
      </c>
      <c r="M90" s="11">
        <f t="shared" si="35"/>
        <v>0.26246719160104987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-0.26689376872746984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0.23591876863106093</v>
      </c>
      <c r="Q90" s="11">
        <f>2*'OddsRatio_working_3-way'!K90*'OddsRatio_working_3-way'!L90*'OddsRatio_working_3-way'!M90</f>
        <v>7.5614989945852862E-2</v>
      </c>
      <c r="R90" s="11">
        <f t="shared" si="36"/>
        <v>0</v>
      </c>
      <c r="S90" s="11">
        <f t="shared" si="37"/>
        <v>-0.88394258792891467</v>
      </c>
      <c r="T90" s="11">
        <f t="shared" si="38"/>
        <v>-0.28331493202849828</v>
      </c>
      <c r="U90" s="11">
        <f>'OddsRatio_working_3-way'!S90-'OddsRatio_working_3-way'!R90^2/3</f>
        <v>-0.88394258792891467</v>
      </c>
      <c r="V90" s="11">
        <f>'OddsRatio_working_3-way'!S90*'OddsRatio_working_3-way'!R90/3-2*'OddsRatio_working_3-way'!R90^3/27-'OddsRatio_working_3-way'!T90</f>
        <v>0.28331493202849828</v>
      </c>
      <c r="W90" s="11">
        <f>'OddsRatio_working_3-way'!V90^2+4*'OddsRatio_working_3-way'!U90^3/27</f>
        <v>-2.2054503766564967E-2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0.15993893715796473</v>
      </c>
      <c r="Y90" s="11">
        <f>IF('OddsRatio_working_3-way'!W90&gt;=0,IF('OddsRatio_working_3-way'!V90+SQRT('OddsRatio_working_3-way'!W90)&gt;0,0,PI()),ACOS('OddsRatio_working_3-way'!V90/(2*'OddsRatio_working_3-way'!X90)))</f>
        <v>0.48280276406477163</v>
      </c>
      <c r="Z90" s="11">
        <f>'OddsRatio_working_3-way'!X90^(1/3)*COS('OddsRatio_working_3-way'!Y90/3)</f>
        <v>0.53580020842270659</v>
      </c>
      <c r="AA90" s="11">
        <f>'OddsRatio_working_3-way'!X90^(1/3)*COS(('OddsRatio_working_3-way'!Y90+2*PI())/3)</f>
        <v>-0.3432277184896963</v>
      </c>
      <c r="AB90" s="11">
        <f>'OddsRatio_working_3-way'!X90^(1/3)*COS(('OddsRatio_working_3-way'!Y90+4*PI())/3)</f>
        <v>-0.19257248993301046</v>
      </c>
      <c r="AC90" s="11">
        <f>'OddsRatio_working_3-way'!X90^(1/3)*SIN('OddsRatio_working_3-way'!Y90/3)</f>
        <v>8.6980836762027294E-2</v>
      </c>
      <c r="AD90" s="11">
        <f>'OddsRatio_working_3-way'!X90^(1/3)*SIN(('OddsRatio_working_3-way'!Y90+2*PI())/3)</f>
        <v>0.42052617346604726</v>
      </c>
      <c r="AE90" s="11">
        <f>'OddsRatio_working_3-way'!X90^(1/3)*SIN(('OddsRatio_working_3-way'!Y90+4*PI())/3)</f>
        <v>-0.50750701022807443</v>
      </c>
      <c r="AF90" s="11">
        <f>-'OddsRatio_working_3-way'!U90/(3*'OddsRatio_working_3-way'!X90^(1/3))*COS(('OddsRatio_working_3-way'!Y90)/3)</f>
        <v>0.53580020842270648</v>
      </c>
      <c r="AG90" s="11">
        <f>-'OddsRatio_working_3-way'!U90/(3*'OddsRatio_working_3-way'!X90^(1/3))*COS(('OddsRatio_working_3-way'!Y90+2*PI())/3)</f>
        <v>-0.34322771848969619</v>
      </c>
      <c r="AH90" s="11">
        <f>-'OddsRatio_working_3-way'!U90/(3*'OddsRatio_working_3-way'!X90^(1/3))*COS(('OddsRatio_working_3-way'!Y90+4*PI())/3)</f>
        <v>-0.19257248993301043</v>
      </c>
      <c r="AI90" s="11">
        <f>'OddsRatio_working_3-way'!U90/(3*'OddsRatio_working_3-way'!X90^(1/3))*SIN(('OddsRatio_working_3-way'!Y90)/3)</f>
        <v>-8.698083676202728E-2</v>
      </c>
      <c r="AJ90" s="11">
        <f>'OddsRatio_working_3-way'!U90/(3*'OddsRatio_working_3-way'!X90^(1/3))*SIN(('OddsRatio_working_3-way'!Y90+2*PI())/3)</f>
        <v>-0.4205261734660472</v>
      </c>
      <c r="AK90" s="11">
        <f>'OddsRatio_working_3-way'!U90/(3*'OddsRatio_working_3-way'!X90^(1/3))*SIN(('OddsRatio_working_3-way'!Y90+4*PI())/3)</f>
        <v>0.50750701022807432</v>
      </c>
      <c r="AL90" s="11">
        <f>'OddsRatio_working_3-way'!Z90+'OddsRatio_working_3-way'!AF90</f>
        <v>1.071600416845413</v>
      </c>
      <c r="AM90" s="11">
        <f>'OddsRatio_working_3-way'!AA90+'OddsRatio_working_3-way'!AG90</f>
        <v>-0.68645543697939249</v>
      </c>
      <c r="AN90" s="11">
        <f>'OddsRatio_working_3-way'!AB90+'OddsRatio_working_3-way'!AH90</f>
        <v>-0.38514497986602092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1.071600416845413</v>
      </c>
      <c r="AS90" s="11">
        <f>IF(('OddsRatio_working_3-way'!X90=0),IF(Q90&gt;0,-Q90^(1/3),(-Q90)^(1/3)),'OddsRatio_working_3-way'!AM90-'OddsRatio_working_3-way'!R90/3)</f>
        <v>-0.68645543697939249</v>
      </c>
      <c r="AT90" s="11">
        <f>IF(('OddsRatio_working_3-way'!X90=0),IF(Q90&gt;0,-Q90^(1/3),(-Q90)^(1/3)),'OddsRatio_working_3-way'!AN90-'OddsRatio_working_3-way'!R90/3)</f>
        <v>-0.38514497986602092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2.4900000000000002</v>
      </c>
      <c r="B91" s="4">
        <f>IF('True_Odds_Calculator_3-way'!B92="","",'True_Odds_Calculator_3-way'!B92)</f>
        <v>3.3</v>
      </c>
      <c r="C91" s="4">
        <f>IF('True_Odds_Calculator_3-way'!C92="","",'True_Odds_Calculator_3-way'!C92)</f>
        <v>2.95</v>
      </c>
      <c r="D91" s="9">
        <f t="shared" si="26"/>
        <v>0.38603851377176412</v>
      </c>
      <c r="E91" s="9">
        <f t="shared" si="27"/>
        <v>0.28943533305296448</v>
      </c>
      <c r="F91" s="9">
        <f t="shared" si="28"/>
        <v>0.3245261531752715</v>
      </c>
      <c r="G91" s="9">
        <f t="shared" si="29"/>
        <v>1.0673926928114734</v>
      </c>
      <c r="H91" s="9">
        <f t="shared" si="30"/>
        <v>2.5904151122890959</v>
      </c>
      <c r="I91" s="9">
        <f t="shared" si="31"/>
        <v>3.4550031934663883</v>
      </c>
      <c r="J91" s="9">
        <f t="shared" si="32"/>
        <v>3.0814157509823734</v>
      </c>
      <c r="K91" s="11">
        <f t="shared" si="33"/>
        <v>0.40160642570281119</v>
      </c>
      <c r="L91" s="11">
        <f t="shared" si="34"/>
        <v>0.30303030303030304</v>
      </c>
      <c r="M91" s="11">
        <f t="shared" si="35"/>
        <v>0.33898305084745761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-0.27568517521550007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0.2367972145386889</v>
      </c>
      <c r="Q91" s="11">
        <f>2*'OddsRatio_working_3-way'!K91*'OddsRatio_working_3-way'!L91*'OddsRatio_working_3-way'!M91</f>
        <v>8.2507740257382875E-2</v>
      </c>
      <c r="R91" s="11">
        <f t="shared" si="36"/>
        <v>0</v>
      </c>
      <c r="S91" s="11">
        <f t="shared" si="37"/>
        <v>-0.85894068969645221</v>
      </c>
      <c r="T91" s="11">
        <f t="shared" si="38"/>
        <v>-0.29928247027750943</v>
      </c>
      <c r="U91" s="11">
        <f>'OddsRatio_working_3-way'!S91-'OddsRatio_working_3-way'!R91^2/3</f>
        <v>-0.85894068969645221</v>
      </c>
      <c r="V91" s="11">
        <f>'OddsRatio_working_3-way'!S91*'OddsRatio_working_3-way'!R91/3-2*'OddsRatio_working_3-way'!R91^3/27-'OddsRatio_working_3-way'!T91</f>
        <v>0.29928247027750943</v>
      </c>
      <c r="W91" s="11">
        <f>'OddsRatio_working_3-way'!V91^2+4*'OddsRatio_working_3-way'!U91^3/27</f>
        <v>-4.3127431663189525E-3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0.15320145249126008</v>
      </c>
      <c r="Y91" s="11">
        <f>IF('OddsRatio_working_3-way'!W91&gt;=0,IF('OddsRatio_working_3-way'!V91+SQRT('OddsRatio_working_3-way'!W91)&gt;0,0,PI()),ACOS('OddsRatio_working_3-way'!V91/(2*'OddsRatio_working_3-way'!X91)))</f>
        <v>0.2160063205170295</v>
      </c>
      <c r="Z91" s="11">
        <f>'OddsRatio_working_3-way'!X91^(1/3)*COS('OddsRatio_working_3-way'!Y91/3)</f>
        <v>0.53369634640573671</v>
      </c>
      <c r="AA91" s="11">
        <f>'OddsRatio_working_3-way'!X91^(1/3)*COS(('OddsRatio_working_3-way'!Y91+2*PI())/3)</f>
        <v>-0.30018478669297849</v>
      </c>
      <c r="AB91" s="11">
        <f>'OddsRatio_working_3-way'!X91^(1/3)*COS(('OddsRatio_working_3-way'!Y91+4*PI())/3)</f>
        <v>-0.23351155971275822</v>
      </c>
      <c r="AC91" s="11">
        <f>'OddsRatio_working_3-way'!X91^(1/3)*SIN('OddsRatio_working_3-way'!Y91/3)</f>
        <v>3.8493805544771317E-2</v>
      </c>
      <c r="AD91" s="11">
        <f>'OddsRatio_working_3-way'!X91^(1/3)*SIN(('OddsRatio_working_3-way'!Y91+2*PI())/3)</f>
        <v>0.44294769112192212</v>
      </c>
      <c r="AE91" s="11">
        <f>'OddsRatio_working_3-way'!X91^(1/3)*SIN(('OddsRatio_working_3-way'!Y91+4*PI())/3)</f>
        <v>-0.48144149666669328</v>
      </c>
      <c r="AF91" s="11">
        <f>-'OddsRatio_working_3-way'!U91/(3*'OddsRatio_working_3-way'!X91^(1/3))*COS(('OddsRatio_working_3-way'!Y91)/3)</f>
        <v>0.53369634640573682</v>
      </c>
      <c r="AG91" s="11">
        <f>-'OddsRatio_working_3-way'!U91/(3*'OddsRatio_working_3-way'!X91^(1/3))*COS(('OddsRatio_working_3-way'!Y91+2*PI())/3)</f>
        <v>-0.30018478669297854</v>
      </c>
      <c r="AH91" s="11">
        <f>-'OddsRatio_working_3-way'!U91/(3*'OddsRatio_working_3-way'!X91^(1/3))*COS(('OddsRatio_working_3-way'!Y91+4*PI())/3)</f>
        <v>-0.23351155971275828</v>
      </c>
      <c r="AI91" s="11">
        <f>'OddsRatio_working_3-way'!U91/(3*'OddsRatio_working_3-way'!X91^(1/3))*SIN(('OddsRatio_working_3-way'!Y91)/3)</f>
        <v>-3.8493805544771324E-2</v>
      </c>
      <c r="AJ91" s="11">
        <f>'OddsRatio_working_3-way'!U91/(3*'OddsRatio_working_3-way'!X91^(1/3))*SIN(('OddsRatio_working_3-way'!Y91+2*PI())/3)</f>
        <v>-0.44294769112192217</v>
      </c>
      <c r="AK91" s="11">
        <f>'OddsRatio_working_3-way'!U91/(3*'OddsRatio_working_3-way'!X91^(1/3))*SIN(('OddsRatio_working_3-way'!Y91+4*PI())/3)</f>
        <v>0.48144149666669339</v>
      </c>
      <c r="AL91" s="11">
        <f>'OddsRatio_working_3-way'!Z91+'OddsRatio_working_3-way'!AF91</f>
        <v>1.0673926928114734</v>
      </c>
      <c r="AM91" s="11">
        <f>'OddsRatio_working_3-way'!AA91+'OddsRatio_working_3-way'!AG91</f>
        <v>-0.60036957338595709</v>
      </c>
      <c r="AN91" s="11">
        <f>'OddsRatio_working_3-way'!AB91+'OddsRatio_working_3-way'!AH91</f>
        <v>-0.4670231194255165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1.0673926928114734</v>
      </c>
      <c r="AS91" s="11">
        <f>IF(('OddsRatio_working_3-way'!X91=0),IF(Q91&gt;0,-Q91^(1/3),(-Q91)^(1/3)),'OddsRatio_working_3-way'!AM91-'OddsRatio_working_3-way'!R91/3)</f>
        <v>-0.60036957338595709</v>
      </c>
      <c r="AT91" s="11">
        <f>IF(('OddsRatio_working_3-way'!X91=0),IF(Q91&gt;0,-Q91^(1/3),(-Q91)^(1/3)),'OddsRatio_working_3-way'!AN91-'OddsRatio_working_3-way'!R91/3)</f>
        <v>-0.4670231194255165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1.78</v>
      </c>
      <c r="B92" s="4">
        <f>IF('True_Odds_Calculator_3-way'!B93="","",'True_Odds_Calculator_3-way'!B93)</f>
        <v>3.74</v>
      </c>
      <c r="C92" s="4">
        <f>IF('True_Odds_Calculator_3-way'!C93="","",'True_Odds_Calculator_3-way'!C93)</f>
        <v>4.62</v>
      </c>
      <c r="D92" s="9">
        <f t="shared" si="26"/>
        <v>0.54317230839448905</v>
      </c>
      <c r="E92" s="9">
        <f t="shared" si="27"/>
        <v>0.25288222677981048</v>
      </c>
      <c r="F92" s="9">
        <f t="shared" si="28"/>
        <v>0.20394546482570045</v>
      </c>
      <c r="G92" s="9">
        <f t="shared" si="29"/>
        <v>1.0782518155804341</v>
      </c>
      <c r="H92" s="9">
        <f t="shared" si="30"/>
        <v>1.8410364161527382</v>
      </c>
      <c r="I92" s="9">
        <f t="shared" si="31"/>
        <v>3.9544099746903907</v>
      </c>
      <c r="J92" s="9">
        <f t="shared" si="32"/>
        <v>4.9032715724011711</v>
      </c>
      <c r="K92" s="11">
        <f t="shared" si="33"/>
        <v>0.5617977528089888</v>
      </c>
      <c r="L92" s="11">
        <f t="shared" si="34"/>
        <v>0.26737967914438499</v>
      </c>
      <c r="M92" s="11">
        <f t="shared" si="35"/>
        <v>0.21645021645021645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-0.25154758718419112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0.23214783173925155</v>
      </c>
      <c r="Q92" s="11">
        <f>2*'OddsRatio_working_3-way'!K92*'OddsRatio_working_3-way'!L92*'OddsRatio_working_3-way'!M92</f>
        <v>6.5027403848529841E-2</v>
      </c>
      <c r="R92" s="11">
        <f t="shared" si="36"/>
        <v>0</v>
      </c>
      <c r="S92" s="11">
        <f t="shared" si="37"/>
        <v>-0.92287838789431731</v>
      </c>
      <c r="T92" s="11">
        <f t="shared" si="38"/>
        <v>-0.25850935235134936</v>
      </c>
      <c r="U92" s="11">
        <f>'OddsRatio_working_3-way'!S92-'OddsRatio_working_3-way'!R92^2/3</f>
        <v>-0.92287838789431731</v>
      </c>
      <c r="V92" s="11">
        <f>'OddsRatio_working_3-way'!S92*'OddsRatio_working_3-way'!R92/3-2*'OddsRatio_working_3-way'!R92^3/27-'OddsRatio_working_3-way'!T92</f>
        <v>0.25850935235134936</v>
      </c>
      <c r="W92" s="11">
        <f>'OddsRatio_working_3-way'!V92^2+4*'OddsRatio_working_3-way'!U92^3/27</f>
        <v>-4.9620276718973649E-2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0.17062192266242324</v>
      </c>
      <c r="Y92" s="11">
        <f>IF('OddsRatio_working_3-way'!W92&gt;=0,IF('OddsRatio_working_3-way'!V92+SQRT('OddsRatio_working_3-way'!W92)&gt;0,0,PI()),ACOS('OddsRatio_working_3-way'!V92/(2*'OddsRatio_working_3-way'!X92)))</f>
        <v>0.71124427818611069</v>
      </c>
      <c r="Z92" s="11">
        <f>'OddsRatio_working_3-way'!X92^(1/3)*COS('OddsRatio_working_3-way'!Y92/3)</f>
        <v>0.53912590779021707</v>
      </c>
      <c r="AA92" s="11">
        <f>'OddsRatio_working_3-way'!X92^(1/3)*COS(('OddsRatio_working_3-way'!Y92+2*PI())/3)</f>
        <v>-0.38237713135348539</v>
      </c>
      <c r="AB92" s="11">
        <f>'OddsRatio_working_3-way'!X92^(1/3)*COS(('OddsRatio_working_3-way'!Y92+4*PI())/3)</f>
        <v>-0.15674877643673182</v>
      </c>
      <c r="AC92" s="11">
        <f>'OddsRatio_working_3-way'!X92^(1/3)*SIN('OddsRatio_working_3-way'!Y92/3)</f>
        <v>0.13026659144800018</v>
      </c>
      <c r="AD92" s="11">
        <f>'OddsRatio_working_3-way'!X92^(1/3)*SIN(('OddsRatio_working_3-way'!Y92+2*PI())/3)</f>
        <v>0.40176343626067473</v>
      </c>
      <c r="AE92" s="11">
        <f>'OddsRatio_working_3-way'!X92^(1/3)*SIN(('OddsRatio_working_3-way'!Y92+4*PI())/3)</f>
        <v>-0.5320300277086748</v>
      </c>
      <c r="AF92" s="11">
        <f>-'OddsRatio_working_3-way'!U92/(3*'OddsRatio_working_3-way'!X92^(1/3))*COS(('OddsRatio_working_3-way'!Y92)/3)</f>
        <v>0.53912590779021696</v>
      </c>
      <c r="AG92" s="11">
        <f>-'OddsRatio_working_3-way'!U92/(3*'OddsRatio_working_3-way'!X92^(1/3))*COS(('OddsRatio_working_3-way'!Y92+2*PI())/3)</f>
        <v>-0.38237713135348533</v>
      </c>
      <c r="AH92" s="11">
        <f>-'OddsRatio_working_3-way'!U92/(3*'OddsRatio_working_3-way'!X92^(1/3))*COS(('OddsRatio_working_3-way'!Y92+4*PI())/3)</f>
        <v>-0.1567487764367318</v>
      </c>
      <c r="AI92" s="11">
        <f>'OddsRatio_working_3-way'!U92/(3*'OddsRatio_working_3-way'!X92^(1/3))*SIN(('OddsRatio_working_3-way'!Y92)/3)</f>
        <v>-0.13026659144800015</v>
      </c>
      <c r="AJ92" s="11">
        <f>'OddsRatio_working_3-way'!U92/(3*'OddsRatio_working_3-way'!X92^(1/3))*SIN(('OddsRatio_working_3-way'!Y92+2*PI())/3)</f>
        <v>-0.40176343626067468</v>
      </c>
      <c r="AK92" s="11">
        <f>'OddsRatio_working_3-way'!U92/(3*'OddsRatio_working_3-way'!X92^(1/3))*SIN(('OddsRatio_working_3-way'!Y92+4*PI())/3)</f>
        <v>0.53203002770867469</v>
      </c>
      <c r="AL92" s="11">
        <f>'OddsRatio_working_3-way'!Z92+'OddsRatio_working_3-way'!AF92</f>
        <v>1.0782518155804341</v>
      </c>
      <c r="AM92" s="11">
        <f>'OddsRatio_working_3-way'!AA92+'OddsRatio_working_3-way'!AG92</f>
        <v>-0.76475426270697078</v>
      </c>
      <c r="AN92" s="11">
        <f>'OddsRatio_working_3-way'!AB92+'OddsRatio_working_3-way'!AH92</f>
        <v>-0.31349755287346359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1.0782518155804341</v>
      </c>
      <c r="AS92" s="11">
        <f>IF(('OddsRatio_working_3-way'!X92=0),IF(Q92&gt;0,-Q92^(1/3),(-Q92)^(1/3)),'OddsRatio_working_3-way'!AM92-'OddsRatio_working_3-way'!R92/3)</f>
        <v>-0.76475426270697078</v>
      </c>
      <c r="AT92" s="11">
        <f>IF(('OddsRatio_working_3-way'!X92=0),IF(Q92&gt;0,-Q92^(1/3),(-Q92)^(1/3)),'OddsRatio_working_3-way'!AN92-'OddsRatio_working_3-way'!R92/3)</f>
        <v>-0.31349755287346359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1.65</v>
      </c>
      <c r="B93" s="4">
        <f>IF('True_Odds_Calculator_3-way'!B94="","",'True_Odds_Calculator_3-way'!B94)</f>
        <v>3.92</v>
      </c>
      <c r="C93" s="4">
        <f>IF('True_Odds_Calculator_3-way'!C94="","",'True_Odds_Calculator_3-way'!C94)</f>
        <v>5.38</v>
      </c>
      <c r="D93" s="9">
        <f t="shared" si="26"/>
        <v>0.5863476977020432</v>
      </c>
      <c r="E93" s="9">
        <f t="shared" si="27"/>
        <v>0.23985413962348867</v>
      </c>
      <c r="F93" s="9">
        <f t="shared" si="28"/>
        <v>0.17379816267446835</v>
      </c>
      <c r="G93" s="9">
        <f t="shared" si="29"/>
        <v>1.0853426386349652</v>
      </c>
      <c r="H93" s="9">
        <f t="shared" si="30"/>
        <v>1.7054727151127269</v>
      </c>
      <c r="I93" s="9">
        <f t="shared" si="31"/>
        <v>4.1692005048140972</v>
      </c>
      <c r="J93" s="9">
        <f t="shared" si="32"/>
        <v>5.7538007572211463</v>
      </c>
      <c r="K93" s="11">
        <f t="shared" si="33"/>
        <v>0.60606060606060608</v>
      </c>
      <c r="L93" s="11">
        <f t="shared" si="34"/>
        <v>0.25510204081632654</v>
      </c>
      <c r="M93" s="11">
        <f t="shared" si="35"/>
        <v>0.18587360594795541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-0.23890103523666983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0.22846245629039047</v>
      </c>
      <c r="Q93" s="11">
        <f>2*'OddsRatio_working_3-way'!K93*'OddsRatio_working_3-way'!L93*'OddsRatio_working_3-way'!M93</f>
        <v>5.7474831771167412E-2</v>
      </c>
      <c r="R93" s="11">
        <f t="shared" si="36"/>
        <v>0</v>
      </c>
      <c r="S93" s="11">
        <f t="shared" si="37"/>
        <v>-0.95630584465262669</v>
      </c>
      <c r="T93" s="11">
        <f t="shared" si="38"/>
        <v>-0.24058008670506331</v>
      </c>
      <c r="U93" s="11">
        <f>'OddsRatio_working_3-way'!S93-'OddsRatio_working_3-way'!R93^2/3</f>
        <v>-0.95630584465262669</v>
      </c>
      <c r="V93" s="11">
        <f>'OddsRatio_working_3-way'!S93*'OddsRatio_working_3-way'!R93/3-2*'OddsRatio_working_3-way'!R93^3/27-'OddsRatio_working_3-way'!T93</f>
        <v>0.24058008670506331</v>
      </c>
      <c r="W93" s="11">
        <f>'OddsRatio_working_3-way'!V93^2+4*'OddsRatio_working_3-way'!U93^3/27</f>
        <v>-7.1685911009782277E-2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0.17997547689115737</v>
      </c>
      <c r="Y93" s="11">
        <f>IF('OddsRatio_working_3-way'!W93&gt;=0,IF('OddsRatio_working_3-way'!V93+SQRT('OddsRatio_working_3-way'!W93)&gt;0,0,PI()),ACOS('OddsRatio_working_3-way'!V93/(2*'OddsRatio_working_3-way'!X93)))</f>
        <v>0.83878230779753793</v>
      </c>
      <c r="Z93" s="11">
        <f>'OddsRatio_working_3-way'!X93^(1/3)*COS('OddsRatio_working_3-way'!Y93/3)</f>
        <v>0.54267131931748269</v>
      </c>
      <c r="AA93" s="11">
        <f>'OddsRatio_working_3-way'!X93^(1/3)*COS(('OddsRatio_working_3-way'!Y93+2*PI())/3)</f>
        <v>-0.40627023845833499</v>
      </c>
      <c r="AB93" s="11">
        <f>'OddsRatio_working_3-way'!X93^(1/3)*COS(('OddsRatio_working_3-way'!Y93+4*PI())/3)</f>
        <v>-0.13640108085914737</v>
      </c>
      <c r="AC93" s="11">
        <f>'OddsRatio_working_3-way'!X93^(1/3)*SIN('OddsRatio_working_3-way'!Y93/3)</f>
        <v>0.15580903078586844</v>
      </c>
      <c r="AD93" s="11">
        <f>'OddsRatio_working_3-way'!X93^(1/3)*SIN(('OddsRatio_working_3-way'!Y93+2*PI())/3)</f>
        <v>0.39206263304122291</v>
      </c>
      <c r="AE93" s="11">
        <f>'OddsRatio_working_3-way'!X93^(1/3)*SIN(('OddsRatio_working_3-way'!Y93+4*PI())/3)</f>
        <v>-0.54787166382709118</v>
      </c>
      <c r="AF93" s="11">
        <f>-'OddsRatio_working_3-way'!U93/(3*'OddsRatio_working_3-way'!X93^(1/3))*COS(('OddsRatio_working_3-way'!Y93)/3)</f>
        <v>0.54267131931748258</v>
      </c>
      <c r="AG93" s="11">
        <f>-'OddsRatio_working_3-way'!U93/(3*'OddsRatio_working_3-way'!X93^(1/3))*COS(('OddsRatio_working_3-way'!Y93+2*PI())/3)</f>
        <v>-0.40627023845833488</v>
      </c>
      <c r="AH93" s="11">
        <f>-'OddsRatio_working_3-way'!U93/(3*'OddsRatio_working_3-way'!X93^(1/3))*COS(('OddsRatio_working_3-way'!Y93+4*PI())/3)</f>
        <v>-0.13640108085914734</v>
      </c>
      <c r="AI93" s="11">
        <f>'OddsRatio_working_3-way'!U93/(3*'OddsRatio_working_3-way'!X93^(1/3))*SIN(('OddsRatio_working_3-way'!Y93)/3)</f>
        <v>-0.15580903078586841</v>
      </c>
      <c r="AJ93" s="11">
        <f>'OddsRatio_working_3-way'!U93/(3*'OddsRatio_working_3-way'!X93^(1/3))*SIN(('OddsRatio_working_3-way'!Y93+2*PI())/3)</f>
        <v>-0.3920626330412228</v>
      </c>
      <c r="AK93" s="11">
        <f>'OddsRatio_working_3-way'!U93/(3*'OddsRatio_working_3-way'!X93^(1/3))*SIN(('OddsRatio_working_3-way'!Y93+4*PI())/3)</f>
        <v>0.54787166382709107</v>
      </c>
      <c r="AL93" s="11">
        <f>'OddsRatio_working_3-way'!Z93+'OddsRatio_working_3-way'!AF93</f>
        <v>1.0853426386349652</v>
      </c>
      <c r="AM93" s="11">
        <f>'OddsRatio_working_3-way'!AA93+'OddsRatio_working_3-way'!AG93</f>
        <v>-0.81254047691666986</v>
      </c>
      <c r="AN93" s="11">
        <f>'OddsRatio_working_3-way'!AB93+'OddsRatio_working_3-way'!AH93</f>
        <v>-0.27280216171829474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1.0853426386349652</v>
      </c>
      <c r="AS93" s="11">
        <f>IF(('OddsRatio_working_3-way'!X93=0),IF(Q93&gt;0,-Q93^(1/3),(-Q93)^(1/3)),'OddsRatio_working_3-way'!AM93-'OddsRatio_working_3-way'!R93/3)</f>
        <v>-0.81254047691666986</v>
      </c>
      <c r="AT93" s="11">
        <f>IF(('OddsRatio_working_3-way'!X93=0),IF(Q93&gt;0,-Q93^(1/3),(-Q93)^(1/3)),'OddsRatio_working_3-way'!AN93-'OddsRatio_working_3-way'!R93/3)</f>
        <v>-0.27280216171829474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2.41</v>
      </c>
      <c r="B94" s="4">
        <f>IF('True_Odds_Calculator_3-way'!B95="","",'True_Odds_Calculator_3-way'!B95)</f>
        <v>3.26</v>
      </c>
      <c r="C94" s="4">
        <f>IF('True_Odds_Calculator_3-way'!C95="","",'True_Odds_Calculator_3-way'!C95)</f>
        <v>3.11</v>
      </c>
      <c r="D94" s="9">
        <f t="shared" si="26"/>
        <v>0.39929269058100042</v>
      </c>
      <c r="E94" s="9">
        <f t="shared" si="27"/>
        <v>0.29313877857964676</v>
      </c>
      <c r="F94" s="9">
        <f t="shared" si="28"/>
        <v>0.30756853083935259</v>
      </c>
      <c r="G94" s="9">
        <f t="shared" si="29"/>
        <v>1.0669705777972591</v>
      </c>
      <c r="H94" s="9">
        <f t="shared" si="30"/>
        <v>2.5044285146941356</v>
      </c>
      <c r="I94" s="9">
        <f t="shared" si="31"/>
        <v>3.4113535058218054</v>
      </c>
      <c r="J94" s="9">
        <f t="shared" si="32"/>
        <v>3.2513079191522172</v>
      </c>
      <c r="K94" s="11">
        <f t="shared" si="33"/>
        <v>0.41493775933609955</v>
      </c>
      <c r="L94" s="11">
        <f t="shared" si="34"/>
        <v>0.30674846625766872</v>
      </c>
      <c r="M94" s="11">
        <f t="shared" si="35"/>
        <v>0.32154340836012862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-0.27517880188880861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0.23655536750267847</v>
      </c>
      <c r="Q94" s="11">
        <f>2*'OddsRatio_working_3-way'!K94*'OddsRatio_working_3-way'!L94*'OddsRatio_working_3-way'!M94</f>
        <v>8.1853068340027146E-2</v>
      </c>
      <c r="R94" s="11">
        <f t="shared" si="36"/>
        <v>0</v>
      </c>
      <c r="S94" s="11">
        <f t="shared" si="37"/>
        <v>-0.85964240660609936</v>
      </c>
      <c r="T94" s="11">
        <f t="shared" si="38"/>
        <v>-0.29745411993290632</v>
      </c>
      <c r="U94" s="11">
        <f>'OddsRatio_working_3-way'!S94-'OddsRatio_working_3-way'!R94^2/3</f>
        <v>-0.85964240660609936</v>
      </c>
      <c r="V94" s="11">
        <f>'OddsRatio_working_3-way'!S94*'OddsRatio_working_3-way'!R94/3-2*'OddsRatio_working_3-way'!R94^3/27-'OddsRatio_working_3-way'!T94</f>
        <v>0.29745411993290632</v>
      </c>
      <c r="W94" s="11">
        <f>'OddsRatio_working_3-way'!V94^2+4*'OddsRatio_working_3-way'!U94^3/27</f>
        <v>-5.6340690007650601E-3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0.15338922914095443</v>
      </c>
      <c r="Y94" s="11">
        <f>IF('OddsRatio_working_3-way'!W94&gt;=0,IF('OddsRatio_working_3-way'!V94+SQRT('OddsRatio_working_3-way'!W94)&gt;0,0,PI()),ACOS('OddsRatio_working_3-way'!V94/(2*'OddsRatio_working_3-way'!X94)))</f>
        <v>0.2471825282944895</v>
      </c>
      <c r="Z94" s="11">
        <f>'OddsRatio_working_3-way'!X94^(1/3)*COS('OddsRatio_working_3-way'!Y94/3)</f>
        <v>0.53348528889862956</v>
      </c>
      <c r="AA94" s="11">
        <f>'OddsRatio_working_3-way'!X94^(1/3)*COS(('OddsRatio_working_3-way'!Y94+2*PI())/3)</f>
        <v>-0.30489610494877911</v>
      </c>
      <c r="AB94" s="11">
        <f>'OddsRatio_working_3-way'!X94^(1/3)*COS(('OddsRatio_working_3-way'!Y94+4*PI())/3)</f>
        <v>-0.22858918394985059</v>
      </c>
      <c r="AC94" s="11">
        <f>'OddsRatio_working_3-way'!X94^(1/3)*SIN('OddsRatio_working_3-way'!Y94/3)</f>
        <v>4.4055821379762918E-2</v>
      </c>
      <c r="AD94" s="11">
        <f>'OddsRatio_working_3-way'!X94^(1/3)*SIN(('OddsRatio_working_3-way'!Y94+2*PI())/3)</f>
        <v>0.43998390204161208</v>
      </c>
      <c r="AE94" s="11">
        <f>'OddsRatio_working_3-way'!X94^(1/3)*SIN(('OddsRatio_working_3-way'!Y94+4*PI())/3)</f>
        <v>-0.48403972342137497</v>
      </c>
      <c r="AF94" s="11">
        <f>-'OddsRatio_working_3-way'!U94/(3*'OddsRatio_working_3-way'!X94^(1/3))*COS(('OddsRatio_working_3-way'!Y94)/3)</f>
        <v>0.53348528889862956</v>
      </c>
      <c r="AG94" s="11">
        <f>-'OddsRatio_working_3-way'!U94/(3*'OddsRatio_working_3-way'!X94^(1/3))*COS(('OddsRatio_working_3-way'!Y94+2*PI())/3)</f>
        <v>-0.30489610494877911</v>
      </c>
      <c r="AH94" s="11">
        <f>-'OddsRatio_working_3-way'!U94/(3*'OddsRatio_working_3-way'!X94^(1/3))*COS(('OddsRatio_working_3-way'!Y94+4*PI())/3)</f>
        <v>-0.22858918394985059</v>
      </c>
      <c r="AI94" s="11">
        <f>'OddsRatio_working_3-way'!U94/(3*'OddsRatio_working_3-way'!X94^(1/3))*SIN(('OddsRatio_working_3-way'!Y94)/3)</f>
        <v>-4.4055821379762918E-2</v>
      </c>
      <c r="AJ94" s="11">
        <f>'OddsRatio_working_3-way'!U94/(3*'OddsRatio_working_3-way'!X94^(1/3))*SIN(('OddsRatio_working_3-way'!Y94+2*PI())/3)</f>
        <v>-0.43998390204161208</v>
      </c>
      <c r="AK94" s="11">
        <f>'OddsRatio_working_3-way'!U94/(3*'OddsRatio_working_3-way'!X94^(1/3))*SIN(('OddsRatio_working_3-way'!Y94+4*PI())/3)</f>
        <v>0.48403972342137497</v>
      </c>
      <c r="AL94" s="11">
        <f>'OddsRatio_working_3-way'!Z94+'OddsRatio_working_3-way'!AF94</f>
        <v>1.0669705777972591</v>
      </c>
      <c r="AM94" s="11">
        <f>'OddsRatio_working_3-way'!AA94+'OddsRatio_working_3-way'!AG94</f>
        <v>-0.60979220989755822</v>
      </c>
      <c r="AN94" s="11">
        <f>'OddsRatio_working_3-way'!AB94+'OddsRatio_working_3-way'!AH94</f>
        <v>-0.45717836789970118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1.0669705777972591</v>
      </c>
      <c r="AS94" s="11">
        <f>IF(('OddsRatio_working_3-way'!X94=0),IF(Q94&gt;0,-Q94^(1/3),(-Q94)^(1/3)),'OddsRatio_working_3-way'!AM94-'OddsRatio_working_3-way'!R94/3)</f>
        <v>-0.60979220989755822</v>
      </c>
      <c r="AT94" s="11">
        <f>IF(('OddsRatio_working_3-way'!X94=0),IF(Q94&gt;0,-Q94^(1/3),(-Q94)^(1/3)),'OddsRatio_working_3-way'!AN94-'OddsRatio_working_3-way'!R94/3)</f>
        <v>-0.45717836789970118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2.25</v>
      </c>
      <c r="B95" s="4">
        <f>IF('True_Odds_Calculator_3-way'!B96="","",'True_Odds_Calculator_3-way'!B96)</f>
        <v>3.37</v>
      </c>
      <c r="C95" s="4">
        <f>IF('True_Odds_Calculator_3-way'!C96="","",'True_Odds_Calculator_3-way'!C96)</f>
        <v>3.3</v>
      </c>
      <c r="D95" s="9">
        <f t="shared" si="26"/>
        <v>0.4279743688789881</v>
      </c>
      <c r="E95" s="9">
        <f t="shared" si="27"/>
        <v>0.28295171922978901</v>
      </c>
      <c r="F95" s="9">
        <f t="shared" si="28"/>
        <v>0.289073911891223</v>
      </c>
      <c r="G95" s="9">
        <f t="shared" si="29"/>
        <v>1.0692708212771591</v>
      </c>
      <c r="H95" s="9">
        <f t="shared" si="30"/>
        <v>2.336588526596449</v>
      </c>
      <c r="I95" s="9">
        <f t="shared" si="31"/>
        <v>3.5341718464268674</v>
      </c>
      <c r="J95" s="9">
        <f t="shared" si="32"/>
        <v>3.4593228889374656</v>
      </c>
      <c r="K95" s="11">
        <f t="shared" si="33"/>
        <v>0.44444444444444442</v>
      </c>
      <c r="L95" s="11">
        <f t="shared" si="34"/>
        <v>0.29673590504451036</v>
      </c>
      <c r="M95" s="11">
        <f t="shared" si="35"/>
        <v>0.30303030303030304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-0.27230764619488668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0.23658943540249175</v>
      </c>
      <c r="Q95" s="11">
        <f>2*'OddsRatio_working_3-way'!K95*'OddsRatio_working_3-way'!L95*'OddsRatio_working_3-way'!M95</f>
        <v>7.9928863311652623E-2</v>
      </c>
      <c r="R95" s="11">
        <f t="shared" si="36"/>
        <v>0</v>
      </c>
      <c r="S95" s="11">
        <f t="shared" si="37"/>
        <v>-0.86883140708126894</v>
      </c>
      <c r="T95" s="11">
        <f t="shared" si="38"/>
        <v>-0.29352412401394223</v>
      </c>
      <c r="U95" s="11">
        <f>'OddsRatio_working_3-way'!S95-'OddsRatio_working_3-way'!R95^2/3</f>
        <v>-0.86883140708126894</v>
      </c>
      <c r="V95" s="11">
        <f>'OddsRatio_working_3-way'!S95*'OddsRatio_working_3-way'!R95/3-2*'OddsRatio_working_3-way'!R95^3/27-'OddsRatio_working_3-way'!T95</f>
        <v>0.29352412401394223</v>
      </c>
      <c r="W95" s="11">
        <f>'OddsRatio_working_3-way'!V95^2+4*'OddsRatio_working_3-way'!U95^3/27</f>
        <v>-1.1007001763204197E-2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0.15585523181895142</v>
      </c>
      <c r="Y95" s="11">
        <f>IF('OddsRatio_working_3-way'!W95&gt;=0,IF('OddsRatio_working_3-way'!V95+SQRT('OddsRatio_working_3-way'!W95)&gt;0,0,PI()),ACOS('OddsRatio_working_3-way'!V95/(2*'OddsRatio_working_3-way'!X95)))</f>
        <v>0.34327837082571055</v>
      </c>
      <c r="Z95" s="11">
        <f>'OddsRatio_working_3-way'!X95^(1/3)*COS('OddsRatio_working_3-way'!Y95/3)</f>
        <v>0.53463541063857956</v>
      </c>
      <c r="AA95" s="11">
        <f>'OddsRatio_working_3-way'!X95^(1/3)*COS(('OddsRatio_working_3-way'!Y95+2*PI())/3)</f>
        <v>-0.32053034515988882</v>
      </c>
      <c r="AB95" s="11">
        <f>'OddsRatio_working_3-way'!X95^(1/3)*COS(('OddsRatio_working_3-way'!Y95+4*PI())/3)</f>
        <v>-0.21410506547869085</v>
      </c>
      <c r="AC95" s="11">
        <f>'OddsRatio_working_3-way'!X95^(1/3)*SIN('OddsRatio_working_3-way'!Y95/3)</f>
        <v>6.1444663872520969E-2</v>
      </c>
      <c r="AD95" s="11">
        <f>'OddsRatio_working_3-way'!X95^(1/3)*SIN(('OddsRatio_working_3-way'!Y95+2*PI())/3)</f>
        <v>0.43228551543947458</v>
      </c>
      <c r="AE95" s="11">
        <f>'OddsRatio_working_3-way'!X95^(1/3)*SIN(('OddsRatio_working_3-way'!Y95+4*PI())/3)</f>
        <v>-0.49373017931199548</v>
      </c>
      <c r="AF95" s="11">
        <f>-'OddsRatio_working_3-way'!U95/(3*'OddsRatio_working_3-way'!X95^(1/3))*COS(('OddsRatio_working_3-way'!Y95)/3)</f>
        <v>0.53463541063857944</v>
      </c>
      <c r="AG95" s="11">
        <f>-'OddsRatio_working_3-way'!U95/(3*'OddsRatio_working_3-way'!X95^(1/3))*COS(('OddsRatio_working_3-way'!Y95+2*PI())/3)</f>
        <v>-0.32053034515988876</v>
      </c>
      <c r="AH95" s="11">
        <f>-'OddsRatio_working_3-way'!U95/(3*'OddsRatio_working_3-way'!X95^(1/3))*COS(('OddsRatio_working_3-way'!Y95+4*PI())/3)</f>
        <v>-0.21410506547869079</v>
      </c>
      <c r="AI95" s="11">
        <f>'OddsRatio_working_3-way'!U95/(3*'OddsRatio_working_3-way'!X95^(1/3))*SIN(('OddsRatio_working_3-way'!Y95)/3)</f>
        <v>-6.1444663872520955E-2</v>
      </c>
      <c r="AJ95" s="11">
        <f>'OddsRatio_working_3-way'!U95/(3*'OddsRatio_working_3-way'!X95^(1/3))*SIN(('OddsRatio_working_3-way'!Y95+2*PI())/3)</f>
        <v>-0.43228551543947452</v>
      </c>
      <c r="AK95" s="11">
        <f>'OddsRatio_working_3-way'!U95/(3*'OddsRatio_working_3-way'!X95^(1/3))*SIN(('OddsRatio_working_3-way'!Y95+4*PI())/3)</f>
        <v>0.49373017931199537</v>
      </c>
      <c r="AL95" s="11">
        <f>'OddsRatio_working_3-way'!Z95+'OddsRatio_working_3-way'!AF95</f>
        <v>1.0692708212771591</v>
      </c>
      <c r="AM95" s="11">
        <f>'OddsRatio_working_3-way'!AA95+'OddsRatio_working_3-way'!AG95</f>
        <v>-0.64106069031977753</v>
      </c>
      <c r="AN95" s="11">
        <f>'OddsRatio_working_3-way'!AB95+'OddsRatio_working_3-way'!AH95</f>
        <v>-0.42821013095738164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1.0692708212771591</v>
      </c>
      <c r="AS95" s="11">
        <f>IF(('OddsRatio_working_3-way'!X95=0),IF(Q95&gt;0,-Q95^(1/3),(-Q95)^(1/3)),'OddsRatio_working_3-way'!AM95-'OddsRatio_working_3-way'!R95/3)</f>
        <v>-0.64106069031977753</v>
      </c>
      <c r="AT95" s="11">
        <f>IF(('OddsRatio_working_3-way'!X95=0),IF(Q95&gt;0,-Q95^(1/3),(-Q95)^(1/3)),'OddsRatio_working_3-way'!AN95-'OddsRatio_working_3-way'!R95/3)</f>
        <v>-0.42821013095738164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4.33</v>
      </c>
      <c r="B96" s="4">
        <f>IF('True_Odds_Calculator_3-way'!B97="","",'True_Odds_Calculator_3-way'!B97)</f>
        <v>3.87</v>
      </c>
      <c r="C96" s="4">
        <f>IF('True_Odds_Calculator_3-way'!C97="","",'True_Odds_Calculator_3-way'!C97)</f>
        <v>1.79</v>
      </c>
      <c r="D96" s="9">
        <f t="shared" si="26"/>
        <v>0.21725257925724867</v>
      </c>
      <c r="E96" s="9">
        <f t="shared" si="27"/>
        <v>0.24359145904389201</v>
      </c>
      <c r="F96" s="9">
        <f t="shared" si="28"/>
        <v>0.53915596169885949</v>
      </c>
      <c r="G96" s="9">
        <f t="shared" si="29"/>
        <v>1.0819631523453634</v>
      </c>
      <c r="H96" s="9">
        <f t="shared" si="30"/>
        <v>4.6029372973100608</v>
      </c>
      <c r="I96" s="9">
        <f t="shared" si="31"/>
        <v>4.1052342472311931</v>
      </c>
      <c r="J96" s="9">
        <f t="shared" si="32"/>
        <v>1.8547508903528376</v>
      </c>
      <c r="K96" s="11">
        <f t="shared" si="33"/>
        <v>0.23094688221709006</v>
      </c>
      <c r="L96" s="11">
        <f t="shared" si="34"/>
        <v>0.25839793281653745</v>
      </c>
      <c r="M96" s="11">
        <f t="shared" si="35"/>
        <v>0.55865921787709494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-0.25171049816655744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0.23303721604340211</v>
      </c>
      <c r="Q96" s="11">
        <f>2*'OddsRatio_working_3-way'!K96*'OddsRatio_working_3-way'!L96*'OddsRatio_working_3-way'!M96</f>
        <v>6.6677315033877554E-2</v>
      </c>
      <c r="R96" s="11">
        <f t="shared" si="36"/>
        <v>0</v>
      </c>
      <c r="S96" s="11">
        <f t="shared" si="37"/>
        <v>-0.92581444850663652</v>
      </c>
      <c r="T96" s="11">
        <f t="shared" si="38"/>
        <v>-0.26489683791320062</v>
      </c>
      <c r="U96" s="11">
        <f>'OddsRatio_working_3-way'!S96-'OddsRatio_working_3-way'!R96^2/3</f>
        <v>-0.92581444850663652</v>
      </c>
      <c r="V96" s="11">
        <f>'OddsRatio_working_3-way'!S96*'OddsRatio_working_3-way'!R96/3-2*'OddsRatio_working_3-way'!R96^3/27-'OddsRatio_working_3-way'!T96</f>
        <v>0.26489683791320062</v>
      </c>
      <c r="W96" s="11">
        <f>'OddsRatio_working_3-way'!V96^2+4*'OddsRatio_working_3-way'!U96^3/27</f>
        <v>-4.7391969527497801E-2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0.17143679904261386</v>
      </c>
      <c r="Y96" s="11">
        <f>IF('OddsRatio_working_3-way'!W96&gt;=0,IF('OddsRatio_working_3-way'!V96+SQRT('OddsRatio_working_3-way'!W96)&gt;0,0,PI()),ACOS('OddsRatio_working_3-way'!V96/(2*'OddsRatio_working_3-way'!X96)))</f>
        <v>0.68790369137109653</v>
      </c>
      <c r="Z96" s="11">
        <f>'OddsRatio_working_3-way'!X96^(1/3)*COS('OddsRatio_working_3-way'!Y96/3)</f>
        <v>0.54098157617268172</v>
      </c>
      <c r="AA96" s="11">
        <f>'OddsRatio_working_3-way'!X96^(1/3)*COS(('OddsRatio_working_3-way'!Y96+2*PI())/3)</f>
        <v>-0.3798425727446163</v>
      </c>
      <c r="AB96" s="11">
        <f>'OddsRatio_working_3-way'!X96^(1/3)*COS(('OddsRatio_working_3-way'!Y96+4*PI())/3)</f>
        <v>-0.16113900342806553</v>
      </c>
      <c r="AC96" s="11">
        <f>'OddsRatio_working_3-way'!X96^(1/3)*SIN('OddsRatio_working_3-way'!Y96/3)</f>
        <v>0.12626856461764258</v>
      </c>
      <c r="AD96" s="11">
        <f>'OddsRatio_working_3-way'!X96^(1/3)*SIN(('OddsRatio_working_3-way'!Y96+2*PI())/3)</f>
        <v>0.40536950563606738</v>
      </c>
      <c r="AE96" s="11">
        <f>'OddsRatio_working_3-way'!X96^(1/3)*SIN(('OddsRatio_working_3-way'!Y96+4*PI())/3)</f>
        <v>-0.53163807025371002</v>
      </c>
      <c r="AF96" s="11">
        <f>-'OddsRatio_working_3-way'!U96/(3*'OddsRatio_working_3-way'!X96^(1/3))*COS(('OddsRatio_working_3-way'!Y96)/3)</f>
        <v>0.54098157617268172</v>
      </c>
      <c r="AG96" s="11">
        <f>-'OddsRatio_working_3-way'!U96/(3*'OddsRatio_working_3-way'!X96^(1/3))*COS(('OddsRatio_working_3-way'!Y96+2*PI())/3)</f>
        <v>-0.3798425727446163</v>
      </c>
      <c r="AH96" s="11">
        <f>-'OddsRatio_working_3-way'!U96/(3*'OddsRatio_working_3-way'!X96^(1/3))*COS(('OddsRatio_working_3-way'!Y96+4*PI())/3)</f>
        <v>-0.16113900342806553</v>
      </c>
      <c r="AI96" s="11">
        <f>'OddsRatio_working_3-way'!U96/(3*'OddsRatio_working_3-way'!X96^(1/3))*SIN(('OddsRatio_working_3-way'!Y96)/3)</f>
        <v>-0.12626856461764258</v>
      </c>
      <c r="AJ96" s="11">
        <f>'OddsRatio_working_3-way'!U96/(3*'OddsRatio_working_3-way'!X96^(1/3))*SIN(('OddsRatio_working_3-way'!Y96+2*PI())/3)</f>
        <v>-0.40536950563606738</v>
      </c>
      <c r="AK96" s="11">
        <f>'OddsRatio_working_3-way'!U96/(3*'OddsRatio_working_3-way'!X96^(1/3))*SIN(('OddsRatio_working_3-way'!Y96+4*PI())/3)</f>
        <v>0.53163807025371002</v>
      </c>
      <c r="AL96" s="11">
        <f>'OddsRatio_working_3-way'!Z96+'OddsRatio_working_3-way'!AF96</f>
        <v>1.0819631523453634</v>
      </c>
      <c r="AM96" s="11">
        <f>'OddsRatio_working_3-way'!AA96+'OddsRatio_working_3-way'!AG96</f>
        <v>-0.7596851454892326</v>
      </c>
      <c r="AN96" s="11">
        <f>'OddsRatio_working_3-way'!AB96+'OddsRatio_working_3-way'!AH96</f>
        <v>-0.32227800685613106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1.0819631523453634</v>
      </c>
      <c r="AS96" s="11">
        <f>IF(('OddsRatio_working_3-way'!X96=0),IF(Q96&gt;0,-Q96^(1/3),(-Q96)^(1/3)),'OddsRatio_working_3-way'!AM96-'OddsRatio_working_3-way'!R96/3)</f>
        <v>-0.7596851454892326</v>
      </c>
      <c r="AT96" s="11">
        <f>IF(('OddsRatio_working_3-way'!X96=0),IF(Q96&gt;0,-Q96^(1/3),(-Q96)^(1/3)),'OddsRatio_working_3-way'!AN96-'OddsRatio_working_3-way'!R96/3)</f>
        <v>-0.32227800685613106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2.59</v>
      </c>
      <c r="B97" s="4">
        <f>IF('True_Odds_Calculator_3-way'!B98="","",'True_Odds_Calculator_3-way'!B98)</f>
        <v>2.99</v>
      </c>
      <c r="C97" s="4">
        <f>IF('True_Odds_Calculator_3-way'!C98="","",'True_Odds_Calculator_3-way'!C98)</f>
        <v>3.09</v>
      </c>
      <c r="D97" s="9">
        <f t="shared" si="26"/>
        <v>0.37063190355330122</v>
      </c>
      <c r="E97" s="9">
        <f t="shared" si="27"/>
        <v>0.31997046842569421</v>
      </c>
      <c r="F97" s="9">
        <f t="shared" si="28"/>
        <v>0.30939762802100457</v>
      </c>
      <c r="G97" s="9">
        <f t="shared" si="29"/>
        <v>1.0679841311043166</v>
      </c>
      <c r="H97" s="9">
        <f t="shared" si="30"/>
        <v>2.6980947684558632</v>
      </c>
      <c r="I97" s="9">
        <f t="shared" si="31"/>
        <v>3.12528842089759</v>
      </c>
      <c r="J97" s="9">
        <f t="shared" si="32"/>
        <v>3.2320868340080211</v>
      </c>
      <c r="K97" s="11">
        <f t="shared" si="33"/>
        <v>0.38610038610038611</v>
      </c>
      <c r="L97" s="11">
        <f t="shared" si="34"/>
        <v>0.33444816053511706</v>
      </c>
      <c r="M97" s="11">
        <f t="shared" si="35"/>
        <v>0.3236245954692557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-0.27635482722017124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0.23694831630669538</v>
      </c>
      <c r="Q97" s="11">
        <f>2*'OddsRatio_working_3-way'!K97*'OddsRatio_working_3-way'!L97*'OddsRatio_working_3-way'!M97</f>
        <v>8.3579653018234695E-2</v>
      </c>
      <c r="R97" s="11">
        <f t="shared" si="36"/>
        <v>0</v>
      </c>
      <c r="S97" s="11">
        <f t="shared" si="37"/>
        <v>-0.8574061060924375</v>
      </c>
      <c r="T97" s="11">
        <f t="shared" si="38"/>
        <v>-0.30243601625835537</v>
      </c>
      <c r="U97" s="11">
        <f>'OddsRatio_working_3-way'!S97-'OddsRatio_working_3-way'!R97^2/3</f>
        <v>-0.8574061060924375</v>
      </c>
      <c r="V97" s="11">
        <f>'OddsRatio_working_3-way'!S97*'OddsRatio_working_3-way'!R97/3-2*'OddsRatio_working_3-way'!R97^3/27-'OddsRatio_working_3-way'!T97</f>
        <v>0.30243601625835537</v>
      </c>
      <c r="W97" s="11">
        <f>'OddsRatio_working_3-way'!V97^2+4*'OddsRatio_working_3-way'!U97^3/27</f>
        <v>-1.9129019545608139E-3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0.15279107130718159</v>
      </c>
      <c r="Y97" s="11">
        <f>IF('OddsRatio_working_3-way'!W97&gt;=0,IF('OddsRatio_working_3-way'!V97+SQRT('OddsRatio_working_3-way'!W97)&gt;0,0,PI()),ACOS('OddsRatio_working_3-way'!V97/(2*'OddsRatio_working_3-way'!X97)))</f>
        <v>0.1436191675042926</v>
      </c>
      <c r="Z97" s="11">
        <f>'OddsRatio_working_3-way'!X97^(1/3)*COS('OddsRatio_working_3-way'!Y97/3)</f>
        <v>0.53399206555215817</v>
      </c>
      <c r="AA97" s="11">
        <f>'OddsRatio_working_3-way'!X97^(1/3)*COS(('OddsRatio_working_3-way'!Y97+2*PI())/3)</f>
        <v>-0.28915188908122014</v>
      </c>
      <c r="AB97" s="11">
        <f>'OddsRatio_working_3-way'!X97^(1/3)*COS(('OddsRatio_working_3-way'!Y97+4*PI())/3)</f>
        <v>-0.24484017647093811</v>
      </c>
      <c r="AC97" s="11">
        <f>'OddsRatio_working_3-way'!X97^(1/3)*SIN('OddsRatio_working_3-way'!Y97/3)</f>
        <v>2.5583379203799734E-2</v>
      </c>
      <c r="AD97" s="11">
        <f>'OddsRatio_working_3-way'!X97^(1/3)*SIN(('OddsRatio_working_3-way'!Y97+2*PI())/3)</f>
        <v>0.44965900458559432</v>
      </c>
      <c r="AE97" s="11">
        <f>'OddsRatio_working_3-way'!X97^(1/3)*SIN(('OddsRatio_working_3-way'!Y97+4*PI())/3)</f>
        <v>-0.47524238378939399</v>
      </c>
      <c r="AF97" s="11">
        <f>-'OddsRatio_working_3-way'!U97/(3*'OddsRatio_working_3-way'!X97^(1/3))*COS(('OddsRatio_working_3-way'!Y97)/3)</f>
        <v>0.53399206555215839</v>
      </c>
      <c r="AG97" s="11">
        <f>-'OddsRatio_working_3-way'!U97/(3*'OddsRatio_working_3-way'!X97^(1/3))*COS(('OddsRatio_working_3-way'!Y97+2*PI())/3)</f>
        <v>-0.28915188908122025</v>
      </c>
      <c r="AH97" s="11">
        <f>-'OddsRatio_working_3-way'!U97/(3*'OddsRatio_working_3-way'!X97^(1/3))*COS(('OddsRatio_working_3-way'!Y97+4*PI())/3)</f>
        <v>-0.2448401764709382</v>
      </c>
      <c r="AI97" s="11">
        <f>'OddsRatio_working_3-way'!U97/(3*'OddsRatio_working_3-way'!X97^(1/3))*SIN(('OddsRatio_working_3-way'!Y97)/3)</f>
        <v>-2.5583379203799744E-2</v>
      </c>
      <c r="AJ97" s="11">
        <f>'OddsRatio_working_3-way'!U97/(3*'OddsRatio_working_3-way'!X97^(1/3))*SIN(('OddsRatio_working_3-way'!Y97+2*PI())/3)</f>
        <v>-0.44965900458559449</v>
      </c>
      <c r="AK97" s="11">
        <f>'OddsRatio_working_3-way'!U97/(3*'OddsRatio_working_3-way'!X97^(1/3))*SIN(('OddsRatio_working_3-way'!Y97+4*PI())/3)</f>
        <v>0.47524238378939421</v>
      </c>
      <c r="AL97" s="11">
        <f>'OddsRatio_working_3-way'!Z97+'OddsRatio_working_3-way'!AF97</f>
        <v>1.0679841311043166</v>
      </c>
      <c r="AM97" s="11">
        <f>'OddsRatio_working_3-way'!AA97+'OddsRatio_working_3-way'!AG97</f>
        <v>-0.57830377816244039</v>
      </c>
      <c r="AN97" s="11">
        <f>'OddsRatio_working_3-way'!AB97+'OddsRatio_working_3-way'!AH97</f>
        <v>-0.48968035294187628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1.0679841311043166</v>
      </c>
      <c r="AS97" s="11">
        <f>IF(('OddsRatio_working_3-way'!X97=0),IF(Q97&gt;0,-Q97^(1/3),(-Q97)^(1/3)),'OddsRatio_working_3-way'!AM97-'OddsRatio_working_3-way'!R97/3)</f>
        <v>-0.57830377816244039</v>
      </c>
      <c r="AT97" s="11">
        <f>IF(('OddsRatio_working_3-way'!X97=0),IF(Q97&gt;0,-Q97^(1/3),(-Q97)^(1/3)),'OddsRatio_working_3-way'!AN97-'OddsRatio_working_3-way'!R97/3)</f>
        <v>-0.48968035294187628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</v>
      </c>
      <c r="B98" s="4">
        <f>IF('True_Odds_Calculator_3-way'!B99="","",'True_Odds_Calculator_3-way'!B99)</f>
        <v>3.37</v>
      </c>
      <c r="C98" s="4">
        <f>IF('True_Odds_Calculator_3-way'!C99="","",'True_Odds_Calculator_3-way'!C99)</f>
        <v>4.03</v>
      </c>
      <c r="D98" s="9">
        <f t="shared" si="26"/>
        <v>0.48244527330883341</v>
      </c>
      <c r="E98" s="9">
        <f t="shared" si="27"/>
        <v>0.28228856979375594</v>
      </c>
      <c r="F98" s="9">
        <f t="shared" si="28"/>
        <v>0.23526615689741073</v>
      </c>
      <c r="G98" s="9">
        <f t="shared" si="29"/>
        <v>1.0727739607469595</v>
      </c>
      <c r="H98" s="9">
        <f t="shared" si="30"/>
        <v>2.0727739607469595</v>
      </c>
      <c r="I98" s="9">
        <f t="shared" si="31"/>
        <v>3.5424742869702954</v>
      </c>
      <c r="J98" s="9">
        <f t="shared" si="32"/>
        <v>4.2505051010632871</v>
      </c>
      <c r="K98" s="11">
        <f t="shared" si="33"/>
        <v>0.5</v>
      </c>
      <c r="L98" s="11">
        <f t="shared" si="34"/>
        <v>0.29673590504451036</v>
      </c>
      <c r="M98" s="11">
        <f t="shared" si="35"/>
        <v>0.24813895781637715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-0.26437843768177838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0.23562156231822162</v>
      </c>
      <c r="Q98" s="11">
        <f>2*'OddsRatio_working_3-way'!K98*'OddsRatio_working_3-way'!L98*'OddsRatio_working_3-way'!M98</f>
        <v>7.3631738224444257E-2</v>
      </c>
      <c r="R98" s="11">
        <f t="shared" si="36"/>
        <v>0</v>
      </c>
      <c r="S98" s="11">
        <f t="shared" si="37"/>
        <v>-0.8912283633426632</v>
      </c>
      <c r="T98" s="11">
        <f t="shared" si="38"/>
        <v>-0.27850886354458226</v>
      </c>
      <c r="U98" s="11">
        <f>'OddsRatio_working_3-way'!S98-'OddsRatio_working_3-way'!R98^2/3</f>
        <v>-0.8912283633426632</v>
      </c>
      <c r="V98" s="11">
        <f>'OddsRatio_working_3-way'!S98*'OddsRatio_working_3-way'!R98/3-2*'OddsRatio_working_3-way'!R98^3/27-'OddsRatio_working_3-way'!T98</f>
        <v>0.27850886354458226</v>
      </c>
      <c r="W98" s="11">
        <f>'OddsRatio_working_3-way'!V98^2+4*'OddsRatio_working_3-way'!U98^3/27</f>
        <v>-2.7305700388568735E-2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0.16192041830901335</v>
      </c>
      <c r="Y98" s="11">
        <f>IF('OddsRatio_working_3-way'!W98&gt;=0,IF('OddsRatio_working_3-way'!V98+SQRT('OddsRatio_working_3-way'!W98)&gt;0,0,PI()),ACOS('OddsRatio_working_3-way'!V98/(2*'OddsRatio_working_3-way'!X98)))</f>
        <v>0.5354918943708209</v>
      </c>
      <c r="Z98" s="11">
        <f>'OddsRatio_working_3-way'!X98^(1/3)*COS('OddsRatio_working_3-way'!Y98/3)</f>
        <v>0.53638698037347987</v>
      </c>
      <c r="AA98" s="11">
        <f>'OddsRatio_working_3-way'!X98^(1/3)*COS(('OddsRatio_working_3-way'!Y98+2*PI())/3)</f>
        <v>-0.35200188057834042</v>
      </c>
      <c r="AB98" s="11">
        <f>'OddsRatio_working_3-way'!X98^(1/3)*COS(('OddsRatio_working_3-way'!Y98+4*PI())/3)</f>
        <v>-0.18438509979513934</v>
      </c>
      <c r="AC98" s="11">
        <f>'OddsRatio_working_3-way'!X98^(1/3)*SIN('OddsRatio_working_3-way'!Y98/3)</f>
        <v>9.6773593505879565E-2</v>
      </c>
      <c r="AD98" s="11">
        <f>'OddsRatio_working_3-way'!X98^(1/3)*SIN(('OddsRatio_working_3-way'!Y98+2*PI())/3)</f>
        <v>0.41613795450971891</v>
      </c>
      <c r="AE98" s="11">
        <f>'OddsRatio_working_3-way'!X98^(1/3)*SIN(('OddsRatio_working_3-way'!Y98+4*PI())/3)</f>
        <v>-0.51291154801559857</v>
      </c>
      <c r="AF98" s="11">
        <f>-'OddsRatio_working_3-way'!U98/(3*'OddsRatio_working_3-way'!X98^(1/3))*COS(('OddsRatio_working_3-way'!Y98)/3)</f>
        <v>0.53638698037347976</v>
      </c>
      <c r="AG98" s="11">
        <f>-'OddsRatio_working_3-way'!U98/(3*'OddsRatio_working_3-way'!X98^(1/3))*COS(('OddsRatio_working_3-way'!Y98+2*PI())/3)</f>
        <v>-0.35200188057834036</v>
      </c>
      <c r="AH98" s="11">
        <f>-'OddsRatio_working_3-way'!U98/(3*'OddsRatio_working_3-way'!X98^(1/3))*COS(('OddsRatio_working_3-way'!Y98+4*PI())/3)</f>
        <v>-0.18438509979513931</v>
      </c>
      <c r="AI98" s="11">
        <f>'OddsRatio_working_3-way'!U98/(3*'OddsRatio_working_3-way'!X98^(1/3))*SIN(('OddsRatio_working_3-way'!Y98)/3)</f>
        <v>-9.6773593505879538E-2</v>
      </c>
      <c r="AJ98" s="11">
        <f>'OddsRatio_working_3-way'!U98/(3*'OddsRatio_working_3-way'!X98^(1/3))*SIN(('OddsRatio_working_3-way'!Y98+2*PI())/3)</f>
        <v>-0.4161379545097188</v>
      </c>
      <c r="AK98" s="11">
        <f>'OddsRatio_working_3-way'!U98/(3*'OddsRatio_working_3-way'!X98^(1/3))*SIN(('OddsRatio_working_3-way'!Y98+4*PI())/3)</f>
        <v>0.51291154801559846</v>
      </c>
      <c r="AL98" s="11">
        <f>'OddsRatio_working_3-way'!Z98+'OddsRatio_working_3-way'!AF98</f>
        <v>1.0727739607469595</v>
      </c>
      <c r="AM98" s="11">
        <f>'OddsRatio_working_3-way'!AA98+'OddsRatio_working_3-way'!AG98</f>
        <v>-0.70400376115668073</v>
      </c>
      <c r="AN98" s="11">
        <f>'OddsRatio_working_3-way'!AB98+'OddsRatio_working_3-way'!AH98</f>
        <v>-0.36877019959027868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1.0727739607469595</v>
      </c>
      <c r="AS98" s="11">
        <f>IF(('OddsRatio_working_3-way'!X98=0),IF(Q98&gt;0,-Q98^(1/3),(-Q98)^(1/3)),'OddsRatio_working_3-way'!AM98-'OddsRatio_working_3-way'!R98/3)</f>
        <v>-0.70400376115668073</v>
      </c>
      <c r="AT98" s="11">
        <f>IF(('OddsRatio_working_3-way'!X98=0),IF(Q98&gt;0,-Q98^(1/3),(-Q98)^(1/3)),'OddsRatio_working_3-way'!AN98-'OddsRatio_working_3-way'!R98/3)</f>
        <v>-0.36877019959027868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2.56</v>
      </c>
      <c r="B99" s="4">
        <f>IF('True_Odds_Calculator_3-way'!B100="","",'True_Odds_Calculator_3-way'!B100)</f>
        <v>3.76</v>
      </c>
      <c r="C99" s="4">
        <f>IF('True_Odds_Calculator_3-way'!C100="","",'True_Odds_Calculator_3-way'!C100)</f>
        <v>2.5099999999999998</v>
      </c>
      <c r="D99" s="9">
        <f t="shared" si="26"/>
        <v>0.37112118129576638</v>
      </c>
      <c r="E99" s="9">
        <f t="shared" si="27"/>
        <v>0.2501233001296565</v>
      </c>
      <c r="F99" s="9">
        <f t="shared" si="28"/>
        <v>0.37875551857457695</v>
      </c>
      <c r="G99" s="9">
        <f t="shared" si="29"/>
        <v>1.0862420907365438</v>
      </c>
      <c r="H99" s="9">
        <f t="shared" si="30"/>
        <v>2.6945376615490084</v>
      </c>
      <c r="I99" s="9">
        <f t="shared" si="31"/>
        <v>3.9980281704328613</v>
      </c>
      <c r="J99" s="9">
        <f t="shared" si="32"/>
        <v>2.6402255570121813</v>
      </c>
      <c r="K99" s="11">
        <f t="shared" si="33"/>
        <v>0.390625</v>
      </c>
      <c r="L99" s="11">
        <f t="shared" si="34"/>
        <v>0.26595744680851063</v>
      </c>
      <c r="M99" s="11">
        <f t="shared" si="35"/>
        <v>0.39840637450199207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-0.26909714863948453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0.24130539014156141</v>
      </c>
      <c r="Q99" s="11">
        <f>2*'OddsRatio_working_3-way'!K99*'OddsRatio_working_3-way'!L99*'OddsRatio_working_3-way'!M99</f>
        <v>8.2780579808425875E-2</v>
      </c>
      <c r="R99" s="11">
        <f t="shared" si="36"/>
        <v>0</v>
      </c>
      <c r="S99" s="11">
        <f t="shared" si="37"/>
        <v>-0.89672221114778006</v>
      </c>
      <c r="T99" s="11">
        <f t="shared" si="38"/>
        <v>-0.30762340005069644</v>
      </c>
      <c r="U99" s="11">
        <f>'OddsRatio_working_3-way'!S99-'OddsRatio_working_3-way'!R99^2/3</f>
        <v>-0.89672221114778006</v>
      </c>
      <c r="V99" s="11">
        <f>'OddsRatio_working_3-way'!S99*'OddsRatio_working_3-way'!R99/3-2*'OddsRatio_working_3-way'!R99^3/27-'OddsRatio_working_3-way'!T99</f>
        <v>0.30762340005069644</v>
      </c>
      <c r="W99" s="11">
        <f>'OddsRatio_working_3-way'!V99^2+4*'OddsRatio_working_3-way'!U99^3/27</f>
        <v>-1.219213209713392E-2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0.16341992561793431</v>
      </c>
      <c r="Y99" s="11">
        <f>IF('OddsRatio_working_3-way'!W99&gt;=0,IF('OddsRatio_working_3-way'!V99+SQRT('OddsRatio_working_3-way'!W99)&gt;0,0,PI()),ACOS('OddsRatio_working_3-way'!V99/(2*'OddsRatio_working_3-way'!X99)))</f>
        <v>0.34461585586424937</v>
      </c>
      <c r="Z99" s="11">
        <f>'OddsRatio_working_3-way'!X99^(1/3)*COS('OddsRatio_working_3-way'!Y99/3)</f>
        <v>0.54312104536827188</v>
      </c>
      <c r="AA99" s="11">
        <f>'OddsRatio_working_3-way'!X99^(1/3)*COS(('OddsRatio_working_3-way'!Y99+2*PI())/3)</f>
        <v>-0.32583022275242157</v>
      </c>
      <c r="AB99" s="11">
        <f>'OddsRatio_working_3-way'!X99^(1/3)*COS(('OddsRatio_working_3-way'!Y99+4*PI())/3)</f>
        <v>-0.21729082261585023</v>
      </c>
      <c r="AC99" s="11">
        <f>'OddsRatio_working_3-way'!X99^(1/3)*SIN('OddsRatio_working_3-way'!Y99/3)</f>
        <v>6.2665251886529869E-2</v>
      </c>
      <c r="AD99" s="11">
        <f>'OddsRatio_working_3-way'!X99^(1/3)*SIN(('OddsRatio_working_3-way'!Y99+2*PI())/3)</f>
        <v>0.43902399667561914</v>
      </c>
      <c r="AE99" s="11">
        <f>'OddsRatio_working_3-way'!X99^(1/3)*SIN(('OddsRatio_working_3-way'!Y99+4*PI())/3)</f>
        <v>-0.50168924856214903</v>
      </c>
      <c r="AF99" s="11">
        <f>-'OddsRatio_working_3-way'!U99/(3*'OddsRatio_working_3-way'!X99^(1/3))*COS(('OddsRatio_working_3-way'!Y99)/3)</f>
        <v>0.54312104536827188</v>
      </c>
      <c r="AG99" s="11">
        <f>-'OddsRatio_working_3-way'!U99/(3*'OddsRatio_working_3-way'!X99^(1/3))*COS(('OddsRatio_working_3-way'!Y99+2*PI())/3)</f>
        <v>-0.32583022275242157</v>
      </c>
      <c r="AH99" s="11">
        <f>-'OddsRatio_working_3-way'!U99/(3*'OddsRatio_working_3-way'!X99^(1/3))*COS(('OddsRatio_working_3-way'!Y99+4*PI())/3)</f>
        <v>-0.21729082261585023</v>
      </c>
      <c r="AI99" s="11">
        <f>'OddsRatio_working_3-way'!U99/(3*'OddsRatio_working_3-way'!X99^(1/3))*SIN(('OddsRatio_working_3-way'!Y99)/3)</f>
        <v>-6.2665251886529869E-2</v>
      </c>
      <c r="AJ99" s="11">
        <f>'OddsRatio_working_3-way'!U99/(3*'OddsRatio_working_3-way'!X99^(1/3))*SIN(('OddsRatio_working_3-way'!Y99+2*PI())/3)</f>
        <v>-0.43902399667561914</v>
      </c>
      <c r="AK99" s="11">
        <f>'OddsRatio_working_3-way'!U99/(3*'OddsRatio_working_3-way'!X99^(1/3))*SIN(('OddsRatio_working_3-way'!Y99+4*PI())/3)</f>
        <v>0.50168924856214903</v>
      </c>
      <c r="AL99" s="11">
        <f>'OddsRatio_working_3-way'!Z99+'OddsRatio_working_3-way'!AF99</f>
        <v>1.0862420907365438</v>
      </c>
      <c r="AM99" s="11">
        <f>'OddsRatio_working_3-way'!AA99+'OddsRatio_working_3-way'!AG99</f>
        <v>-0.65166044550484314</v>
      </c>
      <c r="AN99" s="11">
        <f>'OddsRatio_working_3-way'!AB99+'OddsRatio_working_3-way'!AH99</f>
        <v>-0.43458164523170045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1.0862420907365438</v>
      </c>
      <c r="AS99" s="11">
        <f>IF(('OddsRatio_working_3-way'!X99=0),IF(Q99&gt;0,-Q99^(1/3),(-Q99)^(1/3)),'OddsRatio_working_3-way'!AM99-'OddsRatio_working_3-way'!R99/3)</f>
        <v>-0.65166044550484314</v>
      </c>
      <c r="AT99" s="11">
        <f>IF(('OddsRatio_working_3-way'!X99=0),IF(Q99&gt;0,-Q99^(1/3),(-Q99)^(1/3)),'OddsRatio_working_3-way'!AN99-'OddsRatio_working_3-way'!R99/3)</f>
        <v>-0.43458164523170045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2.09</v>
      </c>
      <c r="B100" s="4">
        <f>IF('True_Odds_Calculator_3-way'!B101="","",'True_Odds_Calculator_3-way'!B101)</f>
        <v>3.57</v>
      </c>
      <c r="C100" s="4">
        <f>IF('True_Odds_Calculator_3-way'!C101="","",'True_Odds_Calculator_3-way'!C101)</f>
        <v>3.36</v>
      </c>
      <c r="D100" s="9">
        <f t="shared" si="26"/>
        <v>0.45701393240380628</v>
      </c>
      <c r="E100" s="9">
        <f t="shared" si="27"/>
        <v>0.26306510778792491</v>
      </c>
      <c r="F100" s="9">
        <f t="shared" si="28"/>
        <v>0.27992095980826864</v>
      </c>
      <c r="G100" s="9">
        <f t="shared" si="29"/>
        <v>1.0900156872081599</v>
      </c>
      <c r="H100" s="9">
        <f t="shared" si="30"/>
        <v>2.1881170990568939</v>
      </c>
      <c r="I100" s="9">
        <f t="shared" si="31"/>
        <v>3.8013403161249708</v>
      </c>
      <c r="J100" s="9">
        <f t="shared" si="32"/>
        <v>3.5724370218112576</v>
      </c>
      <c r="K100" s="11">
        <f t="shared" si="33"/>
        <v>0.47846889952153115</v>
      </c>
      <c r="L100" s="11">
        <f t="shared" si="34"/>
        <v>0.28011204481792717</v>
      </c>
      <c r="M100" s="11">
        <f t="shared" si="35"/>
        <v>0.29761904761904762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-0.26370468442560435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0.24012794910627733</v>
      </c>
      <c r="Q100" s="11">
        <f>2*'OddsRatio_working_3-way'!K100*'OddsRatio_working_3-way'!L100*'OddsRatio_working_3-way'!M100</f>
        <v>7.9776727277832998E-2</v>
      </c>
      <c r="R100" s="11">
        <f t="shared" si="36"/>
        <v>0</v>
      </c>
      <c r="S100" s="11">
        <f t="shared" si="37"/>
        <v>-0.91059417328637393</v>
      </c>
      <c r="T100" s="11">
        <f t="shared" si="38"/>
        <v>-0.30252298115826376</v>
      </c>
      <c r="U100" s="11">
        <f>'OddsRatio_working_3-way'!S100-'OddsRatio_working_3-way'!R100^2/3</f>
        <v>-0.91059417328637393</v>
      </c>
      <c r="V100" s="11">
        <f>'OddsRatio_working_3-way'!S100*'OddsRatio_working_3-way'!R100/3-2*'OddsRatio_working_3-way'!R100^3/27-'OddsRatio_working_3-way'!T100</f>
        <v>0.30252298115826376</v>
      </c>
      <c r="W100" s="11">
        <f>'OddsRatio_working_3-way'!V100^2+4*'OddsRatio_working_3-way'!U100^3/27</f>
        <v>-2.0338819013261678E-2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0.16722662253820778</v>
      </c>
      <c r="Y100" s="11">
        <f>IF('OddsRatio_working_3-way'!W100&gt;=0,IF('OddsRatio_working_3-way'!V100+SQRT('OddsRatio_working_3-way'!W100)&gt;0,0,PI()),ACOS('OddsRatio_working_3-way'!V100/(2*'OddsRatio_working_3-way'!X100)))</f>
        <v>0.4405202112781903</v>
      </c>
      <c r="Z100" s="11">
        <f>'OddsRatio_working_3-way'!X100^(1/3)*COS('OddsRatio_working_3-way'!Y100/3)</f>
        <v>0.54500784360407983</v>
      </c>
      <c r="AA100" s="11">
        <f>'OddsRatio_working_3-way'!X100^(1/3)*COS(('OddsRatio_working_3-way'!Y100+2*PI())/3)</f>
        <v>-0.34231352808310006</v>
      </c>
      <c r="AB100" s="11">
        <f>'OddsRatio_working_3-way'!X100^(1/3)*COS(('OddsRatio_working_3-way'!Y100+4*PI())/3)</f>
        <v>-0.20269431552097961</v>
      </c>
      <c r="AC100" s="11">
        <f>'OddsRatio_working_3-way'!X100^(1/3)*SIN('OddsRatio_working_3-way'!Y100/3)</f>
        <v>8.0609189956783719E-2</v>
      </c>
      <c r="AD100" s="11">
        <f>'OddsRatio_working_3-way'!X100^(1/3)*SIN(('OddsRatio_working_3-way'!Y100+2*PI())/3)</f>
        <v>0.4316860428445175</v>
      </c>
      <c r="AE100" s="11">
        <f>'OddsRatio_working_3-way'!X100^(1/3)*SIN(('OddsRatio_working_3-way'!Y100+4*PI())/3)</f>
        <v>-0.51229523280130129</v>
      </c>
      <c r="AF100" s="11">
        <f>-'OddsRatio_working_3-way'!U100/(3*'OddsRatio_working_3-way'!X100^(1/3))*COS(('OddsRatio_working_3-way'!Y100)/3)</f>
        <v>0.54500784360407994</v>
      </c>
      <c r="AG100" s="11">
        <f>-'OddsRatio_working_3-way'!U100/(3*'OddsRatio_working_3-way'!X100^(1/3))*COS(('OddsRatio_working_3-way'!Y100+2*PI())/3)</f>
        <v>-0.34231352808310017</v>
      </c>
      <c r="AH100" s="11">
        <f>-'OddsRatio_working_3-way'!U100/(3*'OddsRatio_working_3-way'!X100^(1/3))*COS(('OddsRatio_working_3-way'!Y100+4*PI())/3)</f>
        <v>-0.20269431552097966</v>
      </c>
      <c r="AI100" s="11">
        <f>'OddsRatio_working_3-way'!U100/(3*'OddsRatio_working_3-way'!X100^(1/3))*SIN(('OddsRatio_working_3-way'!Y100)/3)</f>
        <v>-8.0609189956783733E-2</v>
      </c>
      <c r="AJ100" s="11">
        <f>'OddsRatio_working_3-way'!U100/(3*'OddsRatio_working_3-way'!X100^(1/3))*SIN(('OddsRatio_working_3-way'!Y100+2*PI())/3)</f>
        <v>-0.43168604284451761</v>
      </c>
      <c r="AK100" s="11">
        <f>'OddsRatio_working_3-way'!U100/(3*'OddsRatio_working_3-way'!X100^(1/3))*SIN(('OddsRatio_working_3-way'!Y100+4*PI())/3)</f>
        <v>0.5122952328013014</v>
      </c>
      <c r="AL100" s="11">
        <f>'OddsRatio_working_3-way'!Z100+'OddsRatio_working_3-way'!AF100</f>
        <v>1.0900156872081599</v>
      </c>
      <c r="AM100" s="11">
        <f>'OddsRatio_working_3-way'!AA100+'OddsRatio_working_3-way'!AG100</f>
        <v>-0.68462705616620023</v>
      </c>
      <c r="AN100" s="11">
        <f>'OddsRatio_working_3-way'!AB100+'OddsRatio_working_3-way'!AH100</f>
        <v>-0.40538863104195927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1.0900156872081599</v>
      </c>
      <c r="AS100" s="11">
        <f>IF(('OddsRatio_working_3-way'!X100=0),IF(Q100&gt;0,-Q100^(1/3),(-Q100)^(1/3)),'OddsRatio_working_3-way'!AM100-'OddsRatio_working_3-way'!R100/3)</f>
        <v>-0.68462705616620023</v>
      </c>
      <c r="AT100" s="11">
        <f>IF(('OddsRatio_working_3-way'!X100=0),IF(Q100&gt;0,-Q100^(1/3),(-Q100)^(1/3)),'OddsRatio_working_3-way'!AN100-'OddsRatio_working_3-way'!R100/3)</f>
        <v>-0.40538863104195927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2.64</v>
      </c>
      <c r="B101" s="4">
        <f>IF('True_Odds_Calculator_3-way'!B102="","",'True_Odds_Calculator_3-way'!B102)</f>
        <v>3.56</v>
      </c>
      <c r="C101" s="4">
        <f>IF('True_Odds_Calculator_3-way'!C102="","",'True_Odds_Calculator_3-way'!C102)</f>
        <v>2.5299999999999998</v>
      </c>
      <c r="D101" s="9">
        <f t="shared" si="26"/>
        <v>0.3596358732612191</v>
      </c>
      <c r="E101" s="9">
        <f t="shared" si="27"/>
        <v>0.26458820710638181</v>
      </c>
      <c r="F101" s="9">
        <f t="shared" si="28"/>
        <v>0.37577591963239909</v>
      </c>
      <c r="G101" s="9">
        <f t="shared" si="29"/>
        <v>1.0857257575488548</v>
      </c>
      <c r="H101" s="9">
        <f t="shared" si="30"/>
        <v>2.7805902423801219</v>
      </c>
      <c r="I101" s="9">
        <f t="shared" si="31"/>
        <v>3.7794579393250674</v>
      </c>
      <c r="J101" s="9">
        <f t="shared" si="32"/>
        <v>2.6611604090497472</v>
      </c>
      <c r="K101" s="11">
        <f t="shared" si="33"/>
        <v>0.37878787878787878</v>
      </c>
      <c r="L101" s="11">
        <f t="shared" si="34"/>
        <v>0.2808988764044944</v>
      </c>
      <c r="M101" s="11">
        <f t="shared" si="35"/>
        <v>0.39525691699604748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-0.27014740377977042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0.24097954272933181</v>
      </c>
      <c r="Q101" s="11">
        <f>2*'OddsRatio_working_3-way'!K101*'OddsRatio_working_3-way'!L101*'OddsRatio_working_3-way'!M101</f>
        <v>8.4111533238859268E-2</v>
      </c>
      <c r="R101" s="11">
        <f t="shared" si="36"/>
        <v>0</v>
      </c>
      <c r="S101" s="11">
        <f t="shared" si="37"/>
        <v>-0.892029830224773</v>
      </c>
      <c r="T101" s="11">
        <f t="shared" si="38"/>
        <v>-0.31135421648334133</v>
      </c>
      <c r="U101" s="11">
        <f>'OddsRatio_working_3-way'!S101-'OddsRatio_working_3-way'!R101^2/3</f>
        <v>-0.892029830224773</v>
      </c>
      <c r="V101" s="11">
        <f>'OddsRatio_working_3-way'!S101*'OddsRatio_working_3-way'!R101/3-2*'OddsRatio_working_3-way'!R101^3/27-'OddsRatio_working_3-way'!T101</f>
        <v>0.31135421648334133</v>
      </c>
      <c r="W101" s="11">
        <f>'OddsRatio_working_3-way'!V101^2+4*'OddsRatio_working_3-way'!U101^3/27</f>
        <v>-8.2146251949536536E-3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0.1621388859257003</v>
      </c>
      <c r="Y101" s="11">
        <f>IF('OddsRatio_working_3-way'!W101&gt;=0,IF('OddsRatio_working_3-way'!V101+SQRT('OddsRatio_working_3-way'!W101)&gt;0,0,PI()),ACOS('OddsRatio_working_3-way'!V101/(2*'OddsRatio_working_3-way'!X101)))</f>
        <v>0.28326988620127591</v>
      </c>
      <c r="Z101" s="11">
        <f>'OddsRatio_working_3-way'!X101^(1/3)*COS('OddsRatio_working_3-way'!Y101/3)</f>
        <v>0.5428628787744274</v>
      </c>
      <c r="AA101" s="11">
        <f>'OddsRatio_working_3-way'!X101^(1/3)*COS(('OddsRatio_working_3-way'!Y101+2*PI())/3)</f>
        <v>-0.31595535085902099</v>
      </c>
      <c r="AB101" s="11">
        <f>'OddsRatio_working_3-way'!X101^(1/3)*COS(('OddsRatio_working_3-way'!Y101+4*PI())/3)</f>
        <v>-0.22690752791540622</v>
      </c>
      <c r="AC101" s="11">
        <f>'OddsRatio_working_3-way'!X101^(1/3)*SIN('OddsRatio_working_3-way'!Y101/3)</f>
        <v>5.141178454724616E-2</v>
      </c>
      <c r="AD101" s="11">
        <f>'OddsRatio_working_3-way'!X101^(1/3)*SIN(('OddsRatio_working_3-way'!Y101+2*PI())/3)</f>
        <v>0.44442715151658319</v>
      </c>
      <c r="AE101" s="11">
        <f>'OddsRatio_working_3-way'!X101^(1/3)*SIN(('OddsRatio_working_3-way'!Y101+4*PI())/3)</f>
        <v>-0.49583893606382928</v>
      </c>
      <c r="AF101" s="11">
        <f>-'OddsRatio_working_3-way'!U101/(3*'OddsRatio_working_3-way'!X101^(1/3))*COS(('OddsRatio_working_3-way'!Y101)/3)</f>
        <v>0.54286287877442729</v>
      </c>
      <c r="AG101" s="11">
        <f>-'OddsRatio_working_3-way'!U101/(3*'OddsRatio_working_3-way'!X101^(1/3))*COS(('OddsRatio_working_3-way'!Y101+2*PI())/3)</f>
        <v>-0.31595535085902093</v>
      </c>
      <c r="AH101" s="11">
        <f>-'OddsRatio_working_3-way'!U101/(3*'OddsRatio_working_3-way'!X101^(1/3))*COS(('OddsRatio_working_3-way'!Y101+4*PI())/3)</f>
        <v>-0.22690752791540617</v>
      </c>
      <c r="AI101" s="11">
        <f>'OddsRatio_working_3-way'!U101/(3*'OddsRatio_working_3-way'!X101^(1/3))*SIN(('OddsRatio_working_3-way'!Y101)/3)</f>
        <v>-5.1411784547246146E-2</v>
      </c>
      <c r="AJ101" s="11">
        <f>'OddsRatio_working_3-way'!U101/(3*'OddsRatio_working_3-way'!X101^(1/3))*SIN(('OddsRatio_working_3-way'!Y101+2*PI())/3)</f>
        <v>-0.44442715151658307</v>
      </c>
      <c r="AK101" s="11">
        <f>'OddsRatio_working_3-way'!U101/(3*'OddsRatio_working_3-way'!X101^(1/3))*SIN(('OddsRatio_working_3-way'!Y101+4*PI())/3)</f>
        <v>0.49583893606382917</v>
      </c>
      <c r="AL101" s="11">
        <f>'OddsRatio_working_3-way'!Z101+'OddsRatio_working_3-way'!AF101</f>
        <v>1.0857257575488548</v>
      </c>
      <c r="AM101" s="11">
        <f>'OddsRatio_working_3-way'!AA101+'OddsRatio_working_3-way'!AG101</f>
        <v>-0.63191070171804187</v>
      </c>
      <c r="AN101" s="11">
        <f>'OddsRatio_working_3-way'!AB101+'OddsRatio_working_3-way'!AH101</f>
        <v>-0.45381505583081239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1.0857257575488548</v>
      </c>
      <c r="AS101" s="11">
        <f>IF(('OddsRatio_working_3-way'!X101=0),IF(Q101&gt;0,-Q101^(1/3),(-Q101)^(1/3)),'OddsRatio_working_3-way'!AM101-'OddsRatio_working_3-way'!R101/3)</f>
        <v>-0.63191070171804187</v>
      </c>
      <c r="AT101" s="11">
        <f>IF(('OddsRatio_working_3-way'!X101=0),IF(Q101&gt;0,-Q101^(1/3),(-Q101)^(1/3)),'OddsRatio_working_3-way'!AN101-'OddsRatio_working_3-way'!R101/3)</f>
        <v>-0.45381505583081239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2.02</v>
      </c>
      <c r="B102" s="4">
        <f>IF('True_Odds_Calculator_3-way'!B103="","",'True_Odds_Calculator_3-way'!B103)</f>
        <v>3.72</v>
      </c>
      <c r="C102" s="4">
        <f>IF('True_Odds_Calculator_3-way'!C103="","",'True_Odds_Calculator_3-way'!C103)</f>
        <v>3.41</v>
      </c>
      <c r="D102" s="9">
        <f t="shared" si="26"/>
        <v>0.47295601896029055</v>
      </c>
      <c r="E102" s="9">
        <f t="shared" si="27"/>
        <v>0.2517857476284025</v>
      </c>
      <c r="F102" s="9">
        <f t="shared" si="28"/>
        <v>0.27525823341130684</v>
      </c>
      <c r="G102" s="9">
        <f t="shared" si="29"/>
        <v>1.092511279312911</v>
      </c>
      <c r="H102" s="9">
        <f t="shared" si="30"/>
        <v>2.1143615048991693</v>
      </c>
      <c r="I102" s="9">
        <f t="shared" si="31"/>
        <v>3.9716306797311183</v>
      </c>
      <c r="J102" s="9">
        <f t="shared" si="32"/>
        <v>3.6329521831441167</v>
      </c>
      <c r="K102" s="11">
        <f t="shared" si="33"/>
        <v>0.49504950495049505</v>
      </c>
      <c r="L102" s="11">
        <f t="shared" si="34"/>
        <v>0.26881720430107525</v>
      </c>
      <c r="M102" s="11">
        <f t="shared" si="35"/>
        <v>0.29325513196480935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-0.26093806050740342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0.24000839209831487</v>
      </c>
      <c r="Q102" s="11">
        <f>2*'OddsRatio_working_3-way'!K102*'OddsRatio_working_3-way'!L102*'OddsRatio_working_3-way'!M102</f>
        <v>7.8051509625468252E-2</v>
      </c>
      <c r="R102" s="11">
        <f t="shared" si="36"/>
        <v>0</v>
      </c>
      <c r="S102" s="11">
        <f t="shared" si="37"/>
        <v>-0.91979066461830039</v>
      </c>
      <c r="T102" s="11">
        <f t="shared" si="38"/>
        <v>-0.29911891532302454</v>
      </c>
      <c r="U102" s="11">
        <f>'OddsRatio_working_3-way'!S102-'OddsRatio_working_3-way'!R102^2/3</f>
        <v>-0.91979066461830039</v>
      </c>
      <c r="V102" s="11">
        <f>'OddsRatio_working_3-way'!S102*'OddsRatio_working_3-way'!R102/3-2*'OddsRatio_working_3-way'!R102^3/27-'OddsRatio_working_3-way'!T102</f>
        <v>0.29911891532302454</v>
      </c>
      <c r="W102" s="11">
        <f>'OddsRatio_working_3-way'!V102^2+4*'OddsRatio_working_3-way'!U102^3/27</f>
        <v>-2.5810330279148919E-2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0.16976635104104967</v>
      </c>
      <c r="Y102" s="11">
        <f>IF('OddsRatio_working_3-way'!W102&gt;=0,IF('OddsRatio_working_3-way'!V102+SQRT('OddsRatio_working_3-way'!W102)&gt;0,0,PI()),ACOS('OddsRatio_working_3-way'!V102/(2*'OddsRatio_working_3-way'!X102)))</f>
        <v>0.49288310614436193</v>
      </c>
      <c r="Z102" s="11">
        <f>'OddsRatio_working_3-way'!X102^(1/3)*COS('OddsRatio_working_3-way'!Y102/3)</f>
        <v>0.54625563965645552</v>
      </c>
      <c r="AA102" s="11">
        <f>'OddsRatio_working_3-way'!X102^(1/3)*COS(('OddsRatio_working_3-way'!Y102+2*PI())/3)</f>
        <v>-0.35155771376040479</v>
      </c>
      <c r="AB102" s="11">
        <f>'OddsRatio_working_3-way'!X102^(1/3)*COS(('OddsRatio_working_3-way'!Y102+4*PI())/3)</f>
        <v>-0.19469792589605081</v>
      </c>
      <c r="AC102" s="11">
        <f>'OddsRatio_working_3-way'!X102^(1/3)*SIN('OddsRatio_working_3-way'!Y102/3)</f>
        <v>9.0563040748512444E-2</v>
      </c>
      <c r="AD102" s="11">
        <f>'OddsRatio_working_3-way'!X102^(1/3)*SIN(('OddsRatio_working_3-way'!Y102+2*PI())/3)</f>
        <v>0.42778974052875246</v>
      </c>
      <c r="AE102" s="11">
        <f>'OddsRatio_working_3-way'!X102^(1/3)*SIN(('OddsRatio_working_3-way'!Y102+4*PI())/3)</f>
        <v>-0.51835278127726481</v>
      </c>
      <c r="AF102" s="11">
        <f>-'OddsRatio_working_3-way'!U102/(3*'OddsRatio_working_3-way'!X102^(1/3))*COS(('OddsRatio_working_3-way'!Y102)/3)</f>
        <v>0.54625563965645563</v>
      </c>
      <c r="AG102" s="11">
        <f>-'OddsRatio_working_3-way'!U102/(3*'OddsRatio_working_3-way'!X102^(1/3))*COS(('OddsRatio_working_3-way'!Y102+2*PI())/3)</f>
        <v>-0.35155771376040484</v>
      </c>
      <c r="AH102" s="11">
        <f>-'OddsRatio_working_3-way'!U102/(3*'OddsRatio_working_3-way'!X102^(1/3))*COS(('OddsRatio_working_3-way'!Y102+4*PI())/3)</f>
        <v>-0.19469792589605087</v>
      </c>
      <c r="AI102" s="11">
        <f>'OddsRatio_working_3-way'!U102/(3*'OddsRatio_working_3-way'!X102^(1/3))*SIN(('OddsRatio_working_3-way'!Y102)/3)</f>
        <v>-9.0563040748512472E-2</v>
      </c>
      <c r="AJ102" s="11">
        <f>'OddsRatio_working_3-way'!U102/(3*'OddsRatio_working_3-way'!X102^(1/3))*SIN(('OddsRatio_working_3-way'!Y102+2*PI())/3)</f>
        <v>-0.42778974052875257</v>
      </c>
      <c r="AK102" s="11">
        <f>'OddsRatio_working_3-way'!U102/(3*'OddsRatio_working_3-way'!X102^(1/3))*SIN(('OddsRatio_working_3-way'!Y102+4*PI())/3)</f>
        <v>0.51835278127726492</v>
      </c>
      <c r="AL102" s="11">
        <f>'OddsRatio_working_3-way'!Z102+'OddsRatio_working_3-way'!AF102</f>
        <v>1.092511279312911</v>
      </c>
      <c r="AM102" s="11">
        <f>'OddsRatio_working_3-way'!AA102+'OddsRatio_working_3-way'!AG102</f>
        <v>-0.70311542752080958</v>
      </c>
      <c r="AN102" s="11">
        <f>'OddsRatio_working_3-way'!AB102+'OddsRatio_working_3-way'!AH102</f>
        <v>-0.38939585179210168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1.092511279312911</v>
      </c>
      <c r="AS102" s="11">
        <f>IF(('OddsRatio_working_3-way'!X102=0),IF(Q102&gt;0,-Q102^(1/3),(-Q102)^(1/3)),'OddsRatio_working_3-way'!AM102-'OddsRatio_working_3-way'!R102/3)</f>
        <v>-0.70311542752080958</v>
      </c>
      <c r="AT102" s="11">
        <f>IF(('OddsRatio_working_3-way'!X102=0),IF(Q102&gt;0,-Q102^(1/3),(-Q102)^(1/3)),'OddsRatio_working_3-way'!AN102-'OddsRatio_working_3-way'!R102/3)</f>
        <v>-0.38939585179210168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3.57</v>
      </c>
      <c r="B103" s="4">
        <f>IF('True_Odds_Calculator_3-way'!B104="","",'True_Odds_Calculator_3-way'!B104)</f>
        <v>3.82</v>
      </c>
      <c r="C103" s="4">
        <f>IF('True_Odds_Calculator_3-way'!C104="","",'True_Odds_Calculator_3-way'!C104)</f>
        <v>1.94</v>
      </c>
      <c r="D103" s="9">
        <f t="shared" si="26"/>
        <v>0.26230887706693456</v>
      </c>
      <c r="E103" s="9">
        <f t="shared" si="27"/>
        <v>0.2447459477816829</v>
      </c>
      <c r="F103" s="9">
        <f t="shared" si="28"/>
        <v>0.49294517515138292</v>
      </c>
      <c r="G103" s="9">
        <f t="shared" si="29"/>
        <v>1.0942799597724915</v>
      </c>
      <c r="H103" s="9">
        <f t="shared" si="30"/>
        <v>3.812299496615303</v>
      </c>
      <c r="I103" s="9">
        <f t="shared" si="31"/>
        <v>4.0858694865584253</v>
      </c>
      <c r="J103" s="9">
        <f t="shared" si="32"/>
        <v>2.0286231621861419</v>
      </c>
      <c r="K103" s="11">
        <f t="shared" si="33"/>
        <v>0.28011204481792717</v>
      </c>
      <c r="L103" s="11">
        <f t="shared" si="34"/>
        <v>0.26178010471204188</v>
      </c>
      <c r="M103" s="11">
        <f t="shared" si="35"/>
        <v>0.51546391752577325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-0.25749972898966911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0.23926016674279144</v>
      </c>
      <c r="Q103" s="11">
        <f>2*'OddsRatio_working_3-way'!K103*'OddsRatio_working_3-way'!L103*'OddsRatio_working_3-way'!M103</f>
        <v>7.5595629302619732E-2</v>
      </c>
      <c r="R103" s="11">
        <f t="shared" si="36"/>
        <v>0</v>
      </c>
      <c r="S103" s="11">
        <f t="shared" si="37"/>
        <v>-0.92916667400605524</v>
      </c>
      <c r="T103" s="11">
        <f t="shared" si="38"/>
        <v>-0.29357556840633658</v>
      </c>
      <c r="U103" s="11">
        <f>'OddsRatio_working_3-way'!S103-'OddsRatio_working_3-way'!R103^2/3</f>
        <v>-0.92916667400605524</v>
      </c>
      <c r="V103" s="11">
        <f>'OddsRatio_working_3-way'!S103*'OddsRatio_working_3-way'!R103/3-2*'OddsRatio_working_3-way'!R103^3/27-'OddsRatio_working_3-way'!T103</f>
        <v>0.29357556840633658</v>
      </c>
      <c r="W103" s="11">
        <f>'OddsRatio_working_3-way'!V103^2+4*'OddsRatio_working_3-way'!U103^3/27</f>
        <v>-3.2657342069073447E-2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0.17236875908512037</v>
      </c>
      <c r="Y103" s="11">
        <f>IF('OddsRatio_working_3-way'!W103&gt;=0,IF('OddsRatio_working_3-way'!V103+SQRT('OddsRatio_working_3-way'!W103)&gt;0,0,PI()),ACOS('OddsRatio_working_3-way'!V103/(2*'OddsRatio_working_3-way'!X103)))</f>
        <v>0.55178230236071579</v>
      </c>
      <c r="Z103" s="11">
        <f>'OddsRatio_working_3-way'!X103^(1/3)*COS('OddsRatio_working_3-way'!Y103/3)</f>
        <v>0.54713997988624585</v>
      </c>
      <c r="AA103" s="11">
        <f>'OddsRatio_working_3-way'!X103^(1/3)*COS(('OddsRatio_working_3-way'!Y103+2*PI())/3)</f>
        <v>-0.36171787879516887</v>
      </c>
      <c r="AB103" s="11">
        <f>'OddsRatio_working_3-way'!X103^(1/3)*COS(('OddsRatio_working_3-way'!Y103+4*PI())/3)</f>
        <v>-0.18542210109107693</v>
      </c>
      <c r="AC103" s="11">
        <f>'OddsRatio_working_3-way'!X103^(1/3)*SIN('OddsRatio_working_3-way'!Y103/3)</f>
        <v>0.10178441471445197</v>
      </c>
      <c r="AD103" s="11">
        <f>'OddsRatio_working_3-way'!X103^(1/3)*SIN(('OddsRatio_working_3-way'!Y103+2*PI())/3)</f>
        <v>0.42294491465036987</v>
      </c>
      <c r="AE103" s="11">
        <f>'OddsRatio_working_3-way'!X103^(1/3)*SIN(('OddsRatio_working_3-way'!Y103+4*PI())/3)</f>
        <v>-0.52472932936482175</v>
      </c>
      <c r="AF103" s="11">
        <f>-'OddsRatio_working_3-way'!U103/(3*'OddsRatio_working_3-way'!X103^(1/3))*COS(('OddsRatio_working_3-way'!Y103)/3)</f>
        <v>0.54713997988624574</v>
      </c>
      <c r="AG103" s="11">
        <f>-'OddsRatio_working_3-way'!U103/(3*'OddsRatio_working_3-way'!X103^(1/3))*COS(('OddsRatio_working_3-way'!Y103+2*PI())/3)</f>
        <v>-0.36171787879516881</v>
      </c>
      <c r="AH103" s="11">
        <f>-'OddsRatio_working_3-way'!U103/(3*'OddsRatio_working_3-way'!X103^(1/3))*COS(('OddsRatio_working_3-way'!Y103+4*PI())/3)</f>
        <v>-0.1854221010910769</v>
      </c>
      <c r="AI103" s="11">
        <f>'OddsRatio_working_3-way'!U103/(3*'OddsRatio_working_3-way'!X103^(1/3))*SIN(('OddsRatio_working_3-way'!Y103)/3)</f>
        <v>-0.10178441471445195</v>
      </c>
      <c r="AJ103" s="11">
        <f>'OddsRatio_working_3-way'!U103/(3*'OddsRatio_working_3-way'!X103^(1/3))*SIN(('OddsRatio_working_3-way'!Y103+2*PI())/3)</f>
        <v>-0.42294491465036976</v>
      </c>
      <c r="AK103" s="11">
        <f>'OddsRatio_working_3-way'!U103/(3*'OddsRatio_working_3-way'!X103^(1/3))*SIN(('OddsRatio_working_3-way'!Y103+4*PI())/3)</f>
        <v>0.52472932936482164</v>
      </c>
      <c r="AL103" s="11">
        <f>'OddsRatio_working_3-way'!Z103+'OddsRatio_working_3-way'!AF103</f>
        <v>1.0942799597724915</v>
      </c>
      <c r="AM103" s="11">
        <f>'OddsRatio_working_3-way'!AA103+'OddsRatio_working_3-way'!AG103</f>
        <v>-0.72343575759033762</v>
      </c>
      <c r="AN103" s="11">
        <f>'OddsRatio_working_3-way'!AB103+'OddsRatio_working_3-way'!AH103</f>
        <v>-0.37084420218215386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1.0942799597724915</v>
      </c>
      <c r="AS103" s="11">
        <f>IF(('OddsRatio_working_3-way'!X103=0),IF(Q103&gt;0,-Q103^(1/3),(-Q103)^(1/3)),'OddsRatio_working_3-way'!AM103-'OddsRatio_working_3-way'!R103/3)</f>
        <v>-0.72343575759033762</v>
      </c>
      <c r="AT103" s="11">
        <f>IF(('OddsRatio_working_3-way'!X103=0),IF(Q103&gt;0,-Q103^(1/3),(-Q103)^(1/3)),'OddsRatio_working_3-way'!AN103-'OddsRatio_working_3-way'!R103/3)</f>
        <v>-0.37084420218215386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1.68</v>
      </c>
      <c r="B104" s="4">
        <f>IF('True_Odds_Calculator_3-way'!B105="","",'True_Odds_Calculator_3-way'!B105)</f>
        <v>3.73</v>
      </c>
      <c r="C104" s="4">
        <f>IF('True_Odds_Calculator_3-way'!C105="","",'True_Odds_Calculator_3-way'!C105)</f>
        <v>5.0599999999999996</v>
      </c>
      <c r="D104" s="9">
        <f t="shared" si="26"/>
        <v>0.57004025093320976</v>
      </c>
      <c r="E104" s="9">
        <f t="shared" si="27"/>
        <v>0.2482535095275161</v>
      </c>
      <c r="F104" s="9">
        <f t="shared" si="28"/>
        <v>0.1817062395392742</v>
      </c>
      <c r="G104" s="9">
        <f t="shared" si="29"/>
        <v>1.1092089507583158</v>
      </c>
      <c r="H104" s="9">
        <f t="shared" si="30"/>
        <v>1.7542620865156549</v>
      </c>
      <c r="I104" s="9">
        <f t="shared" si="31"/>
        <v>4.0281404355702017</v>
      </c>
      <c r="J104" s="9">
        <f t="shared" si="32"/>
        <v>5.5033883400787609</v>
      </c>
      <c r="K104" s="11">
        <f t="shared" si="33"/>
        <v>0.59523809523809523</v>
      </c>
      <c r="L104" s="11">
        <f t="shared" si="34"/>
        <v>0.26809651474530832</v>
      </c>
      <c r="M104" s="11">
        <f t="shared" si="35"/>
        <v>0.19762845849802374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-0.23769988025728794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0.23558735238418188</v>
      </c>
      <c r="Q104" s="11">
        <f>2*'OddsRatio_working_3-way'!K104*'OddsRatio_working_3-way'!L104*'OddsRatio_working_3-way'!M104</f>
        <v>6.3075596354533303E-2</v>
      </c>
      <c r="R104" s="11">
        <f t="shared" si="36"/>
        <v>0</v>
      </c>
      <c r="S104" s="11">
        <f t="shared" si="37"/>
        <v>-0.99111262542152123</v>
      </c>
      <c r="T104" s="11">
        <f t="shared" si="38"/>
        <v>-0.26535813264297758</v>
      </c>
      <c r="U104" s="11">
        <f>'OddsRatio_working_3-way'!S104-'OddsRatio_working_3-way'!R104^2/3</f>
        <v>-0.99111262542152123</v>
      </c>
      <c r="V104" s="11">
        <f>'OddsRatio_working_3-way'!S104*'OddsRatio_working_3-way'!R104/3-2*'OddsRatio_working_3-way'!R104^3/27-'OddsRatio_working_3-way'!T104</f>
        <v>0.26535813264297758</v>
      </c>
      <c r="W104" s="11">
        <f>'OddsRatio_working_3-way'!V104^2+4*'OddsRatio_working_3-way'!U104^3/27</f>
        <v>-7.3818265969444227E-2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0.18989023443111308</v>
      </c>
      <c r="Y104" s="11">
        <f>IF('OddsRatio_working_3-way'!W104&gt;=0,IF('OddsRatio_working_3-way'!V104+SQRT('OddsRatio_working_3-way'!W104)&gt;0,0,PI()),ACOS('OddsRatio_working_3-way'!V104/(2*'OddsRatio_working_3-way'!X104)))</f>
        <v>0.79719726095105115</v>
      </c>
      <c r="Z104" s="11">
        <f>'OddsRatio_working_3-way'!X104^(1/3)*COS('OddsRatio_working_3-way'!Y104/3)</f>
        <v>0.55460447537915791</v>
      </c>
      <c r="AA104" s="11">
        <f>'OddsRatio_working_3-way'!X104^(1/3)*COS(('OddsRatio_working_3-way'!Y104+2*PI())/3)</f>
        <v>-0.4080254692608537</v>
      </c>
      <c r="AB104" s="11">
        <f>'OddsRatio_working_3-way'!X104^(1/3)*COS(('OddsRatio_working_3-way'!Y104+4*PI())/3)</f>
        <v>-0.14657900611830438</v>
      </c>
      <c r="AC104" s="11">
        <f>'OddsRatio_working_3-way'!X104^(1/3)*SIN('OddsRatio_working_3-way'!Y104/3)</f>
        <v>0.15094618587402636</v>
      </c>
      <c r="AD104" s="11">
        <f>'OddsRatio_working_3-way'!X104^(1/3)*SIN(('OddsRatio_working_3-way'!Y104+2*PI())/3)</f>
        <v>0.40482847179387876</v>
      </c>
      <c r="AE104" s="11">
        <f>'OddsRatio_working_3-way'!X104^(1/3)*SIN(('OddsRatio_working_3-way'!Y104+4*PI())/3)</f>
        <v>-0.55577465766790524</v>
      </c>
      <c r="AF104" s="11">
        <f>-'OddsRatio_working_3-way'!U104/(3*'OddsRatio_working_3-way'!X104^(1/3))*COS(('OddsRatio_working_3-way'!Y104)/3)</f>
        <v>0.5546044753791578</v>
      </c>
      <c r="AG104" s="11">
        <f>-'OddsRatio_working_3-way'!U104/(3*'OddsRatio_working_3-way'!X104^(1/3))*COS(('OddsRatio_working_3-way'!Y104+2*PI())/3)</f>
        <v>-0.40802546926085359</v>
      </c>
      <c r="AH104" s="11">
        <f>-'OddsRatio_working_3-way'!U104/(3*'OddsRatio_working_3-way'!X104^(1/3))*COS(('OddsRatio_working_3-way'!Y104+4*PI())/3)</f>
        <v>-0.14657900611830435</v>
      </c>
      <c r="AI104" s="11">
        <f>'OddsRatio_working_3-way'!U104/(3*'OddsRatio_working_3-way'!X104^(1/3))*SIN(('OddsRatio_working_3-way'!Y104)/3)</f>
        <v>-0.15094618587402633</v>
      </c>
      <c r="AJ104" s="11">
        <f>'OddsRatio_working_3-way'!U104/(3*'OddsRatio_working_3-way'!X104^(1/3))*SIN(('OddsRatio_working_3-way'!Y104+2*PI())/3)</f>
        <v>-0.40482847179387871</v>
      </c>
      <c r="AK104" s="11">
        <f>'OddsRatio_working_3-way'!U104/(3*'OddsRatio_working_3-way'!X104^(1/3))*SIN(('OddsRatio_working_3-way'!Y104+4*PI())/3)</f>
        <v>0.55577465766790513</v>
      </c>
      <c r="AL104" s="11">
        <f>'OddsRatio_working_3-way'!Z104+'OddsRatio_working_3-way'!AF104</f>
        <v>1.1092089507583158</v>
      </c>
      <c r="AM104" s="11">
        <f>'OddsRatio_working_3-way'!AA104+'OddsRatio_working_3-way'!AG104</f>
        <v>-0.81605093852170729</v>
      </c>
      <c r="AN104" s="11">
        <f>'OddsRatio_working_3-way'!AB104+'OddsRatio_working_3-way'!AH104</f>
        <v>-0.29315801223660876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1.1092089507583158</v>
      </c>
      <c r="AS104" s="11">
        <f>IF(('OddsRatio_working_3-way'!X104=0),IF(Q104&gt;0,-Q104^(1/3),(-Q104)^(1/3)),'OddsRatio_working_3-way'!AM104-'OddsRatio_working_3-way'!R104/3)</f>
        <v>-0.81605093852170729</v>
      </c>
      <c r="AT104" s="11">
        <f>IF(('OddsRatio_working_3-way'!X104=0),IF(Q104&gt;0,-Q104^(1/3),(-Q104)^(1/3)),'OddsRatio_working_3-way'!AN104-'OddsRatio_working_3-way'!R104/3)</f>
        <v>-0.29315801223660876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3.41</v>
      </c>
      <c r="B105" s="4">
        <f>IF('True_Odds_Calculator_3-way'!B106="","",'True_Odds_Calculator_3-way'!B106)</f>
        <v>3.55</v>
      </c>
      <c r="C105" s="4">
        <f>IF('True_Odds_Calculator_3-way'!C106="","",'True_Odds_Calculator_3-way'!C106)</f>
        <v>2.08</v>
      </c>
      <c r="D105" s="9">
        <f t="shared" si="26"/>
        <v>0.27583926766620881</v>
      </c>
      <c r="E105" s="9">
        <f t="shared" si="27"/>
        <v>0.26470385710130889</v>
      </c>
      <c r="F105" s="9">
        <f t="shared" si="28"/>
        <v>0.4594568752324823</v>
      </c>
      <c r="G105" s="9">
        <f t="shared" si="29"/>
        <v>1.0893359535647513</v>
      </c>
      <c r="H105" s="9">
        <f t="shared" si="30"/>
        <v>3.6252996480910511</v>
      </c>
      <c r="I105" s="9">
        <f t="shared" si="31"/>
        <v>3.7778066815901159</v>
      </c>
      <c r="J105" s="9">
        <f t="shared" si="32"/>
        <v>2.1764828298499315</v>
      </c>
      <c r="K105" s="11">
        <f t="shared" si="33"/>
        <v>0.29325513196480935</v>
      </c>
      <c r="L105" s="11">
        <f t="shared" si="34"/>
        <v>0.28169014084507044</v>
      </c>
      <c r="M105" s="11">
        <f t="shared" si="35"/>
        <v>0.48076923076923073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-0.26359363035873729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0.23987824987370648</v>
      </c>
      <c r="Q105" s="11">
        <f>2*'OddsRatio_working_3-way'!K105*'OddsRatio_working_3-way'!L105*'OddsRatio_working_3-way'!M105</f>
        <v>7.9429884064141212E-2</v>
      </c>
      <c r="R105" s="11">
        <f t="shared" si="36"/>
        <v>0</v>
      </c>
      <c r="S105" s="11">
        <f t="shared" si="37"/>
        <v>-0.91003052519609295</v>
      </c>
      <c r="T105" s="11">
        <f t="shared" si="38"/>
        <v>-0.30133461099208375</v>
      </c>
      <c r="U105" s="11">
        <f>'OddsRatio_working_3-way'!S105-'OddsRatio_working_3-way'!R105^2/3</f>
        <v>-0.91003052519609295</v>
      </c>
      <c r="V105" s="11">
        <f>'OddsRatio_working_3-way'!S105*'OddsRatio_working_3-way'!R105/3-2*'OddsRatio_working_3-way'!R105^3/27-'OddsRatio_working_3-way'!T105</f>
        <v>0.30133461099208375</v>
      </c>
      <c r="W105" s="11">
        <f>'OddsRatio_working_3-way'!V105^2+4*'OddsRatio_working_3-way'!U105^3/27</f>
        <v>-2.0848835372095822E-2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0.16707137932171856</v>
      </c>
      <c r="Y105" s="11">
        <f>IF('OddsRatio_working_3-way'!W105&gt;=0,IF('OddsRatio_working_3-way'!V105+SQRT('OddsRatio_working_3-way'!W105)&gt;0,0,PI()),ACOS('OddsRatio_working_3-way'!V105/(2*'OddsRatio_working_3-way'!X105)))</f>
        <v>0.44684721003474004</v>
      </c>
      <c r="Z105" s="11">
        <f>'OddsRatio_working_3-way'!X105^(1/3)*COS('OddsRatio_working_3-way'!Y105/3)</f>
        <v>0.54466797678237566</v>
      </c>
      <c r="AA105" s="11">
        <f>'OddsRatio_working_3-way'!X105^(1/3)*COS(('OddsRatio_working_3-way'!Y105+2*PI())/3)</f>
        <v>-0.34311694961681349</v>
      </c>
      <c r="AB105" s="11">
        <f>'OddsRatio_working_3-way'!X105^(1/3)*COS(('OddsRatio_working_3-way'!Y105+4*PI())/3)</f>
        <v>-0.20155102716556206</v>
      </c>
      <c r="AC105" s="11">
        <f>'OddsRatio_working_3-way'!X105^(1/3)*SIN('OddsRatio_working_3-way'!Y105/3)</f>
        <v>8.1733123435307725E-2</v>
      </c>
      <c r="AD105" s="11">
        <f>'OddsRatio_working_3-way'!X105^(1/3)*SIN(('OddsRatio_working_3-way'!Y105+2*PI())/3)</f>
        <v>0.4308297428037563</v>
      </c>
      <c r="AE105" s="11">
        <f>'OddsRatio_working_3-way'!X105^(1/3)*SIN(('OddsRatio_working_3-way'!Y105+4*PI())/3)</f>
        <v>-0.512562866239064</v>
      </c>
      <c r="AF105" s="11">
        <f>-'OddsRatio_working_3-way'!U105/(3*'OddsRatio_working_3-way'!X105^(1/3))*COS(('OddsRatio_working_3-way'!Y105)/3)</f>
        <v>0.54466797678237555</v>
      </c>
      <c r="AG105" s="11">
        <f>-'OddsRatio_working_3-way'!U105/(3*'OddsRatio_working_3-way'!X105^(1/3))*COS(('OddsRatio_working_3-way'!Y105+2*PI())/3)</f>
        <v>-0.34311694961681344</v>
      </c>
      <c r="AH105" s="11">
        <f>-'OddsRatio_working_3-way'!U105/(3*'OddsRatio_working_3-way'!X105^(1/3))*COS(('OddsRatio_working_3-way'!Y105+4*PI())/3)</f>
        <v>-0.201551027165562</v>
      </c>
      <c r="AI105" s="11">
        <f>'OddsRatio_working_3-way'!U105/(3*'OddsRatio_working_3-way'!X105^(1/3))*SIN(('OddsRatio_working_3-way'!Y105)/3)</f>
        <v>-8.1733123435307711E-2</v>
      </c>
      <c r="AJ105" s="11">
        <f>'OddsRatio_working_3-way'!U105/(3*'OddsRatio_working_3-way'!X105^(1/3))*SIN(('OddsRatio_working_3-way'!Y105+2*PI())/3)</f>
        <v>-0.43082974280375619</v>
      </c>
      <c r="AK105" s="11">
        <f>'OddsRatio_working_3-way'!U105/(3*'OddsRatio_working_3-way'!X105^(1/3))*SIN(('OddsRatio_working_3-way'!Y105+4*PI())/3)</f>
        <v>0.51256286623906389</v>
      </c>
      <c r="AL105" s="11">
        <f>'OddsRatio_working_3-way'!Z105+'OddsRatio_working_3-way'!AF105</f>
        <v>1.0893359535647513</v>
      </c>
      <c r="AM105" s="11">
        <f>'OddsRatio_working_3-way'!AA105+'OddsRatio_working_3-way'!AG105</f>
        <v>-0.68623389923362699</v>
      </c>
      <c r="AN105" s="11">
        <f>'OddsRatio_working_3-way'!AB105+'OddsRatio_working_3-way'!AH105</f>
        <v>-0.40310205433112406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1.0893359535647513</v>
      </c>
      <c r="AS105" s="11">
        <f>IF(('OddsRatio_working_3-way'!X105=0),IF(Q105&gt;0,-Q105^(1/3),(-Q105)^(1/3)),'OddsRatio_working_3-way'!AM105-'OddsRatio_working_3-way'!R105/3)</f>
        <v>-0.68623389923362699</v>
      </c>
      <c r="AT105" s="11">
        <f>IF(('OddsRatio_working_3-way'!X105=0),IF(Q105&gt;0,-Q105^(1/3),(-Q105)^(1/3)),'OddsRatio_working_3-way'!AN105-'OddsRatio_working_3-way'!R105/3)</f>
        <v>-0.40310205433112406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3.81</v>
      </c>
      <c r="B106" s="4">
        <f>IF('True_Odds_Calculator_3-way'!B107="","",'True_Odds_Calculator_3-way'!B107)</f>
        <v>3.53</v>
      </c>
      <c r="C106" s="4">
        <f>IF('True_Odds_Calculator_3-way'!C107="","",'True_Odds_Calculator_3-way'!C107)</f>
        <v>1.95</v>
      </c>
      <c r="D106" s="9">
        <f t="shared" si="26"/>
        <v>0.24509192915262412</v>
      </c>
      <c r="E106" s="9">
        <f t="shared" si="27"/>
        <v>0.26502789927561654</v>
      </c>
      <c r="F106" s="9">
        <f t="shared" si="28"/>
        <v>0.48988017157175962</v>
      </c>
      <c r="G106" s="9">
        <f t="shared" si="29"/>
        <v>1.0961216060816259</v>
      </c>
      <c r="H106" s="9">
        <f t="shared" si="30"/>
        <v>4.0801017130893689</v>
      </c>
      <c r="I106" s="9">
        <f t="shared" si="31"/>
        <v>3.7731876633865142</v>
      </c>
      <c r="J106" s="9">
        <f t="shared" si="32"/>
        <v>2.0413155257775442</v>
      </c>
      <c r="K106" s="11">
        <f t="shared" si="33"/>
        <v>0.26246719160104987</v>
      </c>
      <c r="L106" s="11">
        <f t="shared" si="34"/>
        <v>0.28328611898016998</v>
      </c>
      <c r="M106" s="11">
        <f t="shared" si="35"/>
        <v>0.51282051282051289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-0.25752307764754534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0.2398370937997536</v>
      </c>
      <c r="Q106" s="11">
        <f>2*'OddsRatio_working_3-way'!K106*'OddsRatio_working_3-way'!L106*'OddsRatio_working_3-way'!M106</f>
        <v>7.6259807249524192E-2</v>
      </c>
      <c r="R106" s="11">
        <f t="shared" si="36"/>
        <v>0</v>
      </c>
      <c r="S106" s="11">
        <f t="shared" si="37"/>
        <v>-0.93132272257169368</v>
      </c>
      <c r="T106" s="11">
        <f t="shared" si="38"/>
        <v>-0.29612805169211243</v>
      </c>
      <c r="U106" s="11">
        <f>'OddsRatio_working_3-way'!S106-'OddsRatio_working_3-way'!R106^2/3</f>
        <v>-0.93132272257169368</v>
      </c>
      <c r="V106" s="11">
        <f>'OddsRatio_working_3-way'!S106*'OddsRatio_working_3-way'!R106/3-2*'OddsRatio_working_3-way'!R106^3/27-'OddsRatio_working_3-way'!T106</f>
        <v>0.29612805169211243</v>
      </c>
      <c r="W106" s="11">
        <f>'OddsRatio_working_3-way'!V106^2+4*'OddsRatio_working_3-way'!U106^3/27</f>
        <v>-3.198135506637538E-2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0.17296905652843067</v>
      </c>
      <c r="Y106" s="11">
        <f>IF('OddsRatio_working_3-way'!W106&gt;=0,IF('OddsRatio_working_3-way'!V106+SQRT('OddsRatio_working_3-way'!W106)&gt;0,0,PI()),ACOS('OddsRatio_working_3-way'!V106/(2*'OddsRatio_working_3-way'!X106)))</f>
        <v>0.54328613850745922</v>
      </c>
      <c r="Z106" s="11">
        <f>'OddsRatio_working_3-way'!X106^(1/3)*COS('OddsRatio_working_3-way'!Y106/3)</f>
        <v>0.54806080304081295</v>
      </c>
      <c r="AA106" s="11">
        <f>'OddsRatio_working_3-way'!X106^(1/3)*COS(('OddsRatio_working_3-way'!Y106+2*PI())/3)</f>
        <v>-0.36093666004427705</v>
      </c>
      <c r="AB106" s="11">
        <f>'OddsRatio_working_3-way'!X106^(1/3)*COS(('OddsRatio_working_3-way'!Y106+4*PI())/3)</f>
        <v>-0.18712414299653557</v>
      </c>
      <c r="AC106" s="11">
        <f>'OddsRatio_working_3-way'!X106^(1/3)*SIN('OddsRatio_working_3-way'!Y106/3)</f>
        <v>0.10035070350603995</v>
      </c>
      <c r="AD106" s="11">
        <f>'OddsRatio_working_3-way'!X106^(1/3)*SIN(('OddsRatio_working_3-way'!Y106+2*PI())/3)</f>
        <v>0.42445922649882389</v>
      </c>
      <c r="AE106" s="11">
        <f>'OddsRatio_working_3-way'!X106^(1/3)*SIN(('OddsRatio_working_3-way'!Y106+4*PI())/3)</f>
        <v>-0.52480993000486376</v>
      </c>
      <c r="AF106" s="11">
        <f>-'OddsRatio_working_3-way'!U106/(3*'OddsRatio_working_3-way'!X106^(1/3))*COS(('OddsRatio_working_3-way'!Y106)/3)</f>
        <v>0.54806080304081295</v>
      </c>
      <c r="AG106" s="11">
        <f>-'OddsRatio_working_3-way'!U106/(3*'OddsRatio_working_3-way'!X106^(1/3))*COS(('OddsRatio_working_3-way'!Y106+2*PI())/3)</f>
        <v>-0.36093666004427705</v>
      </c>
      <c r="AH106" s="11">
        <f>-'OddsRatio_working_3-way'!U106/(3*'OddsRatio_working_3-way'!X106^(1/3))*COS(('OddsRatio_working_3-way'!Y106+4*PI())/3)</f>
        <v>-0.18712414299653557</v>
      </c>
      <c r="AI106" s="11">
        <f>'OddsRatio_working_3-way'!U106/(3*'OddsRatio_working_3-way'!X106^(1/3))*SIN(('OddsRatio_working_3-way'!Y106)/3)</f>
        <v>-0.10035070350603995</v>
      </c>
      <c r="AJ106" s="11">
        <f>'OddsRatio_working_3-way'!U106/(3*'OddsRatio_working_3-way'!X106^(1/3))*SIN(('OddsRatio_working_3-way'!Y106+2*PI())/3)</f>
        <v>-0.42445922649882389</v>
      </c>
      <c r="AK106" s="11">
        <f>'OddsRatio_working_3-way'!U106/(3*'OddsRatio_working_3-way'!X106^(1/3))*SIN(('OddsRatio_working_3-way'!Y106+4*PI())/3)</f>
        <v>0.52480993000486376</v>
      </c>
      <c r="AL106" s="11">
        <f>'OddsRatio_working_3-way'!Z106+'OddsRatio_working_3-way'!AF106</f>
        <v>1.0961216060816259</v>
      </c>
      <c r="AM106" s="11">
        <f>'OddsRatio_working_3-way'!AA106+'OddsRatio_working_3-way'!AG106</f>
        <v>-0.72187332008855409</v>
      </c>
      <c r="AN106" s="11">
        <f>'OddsRatio_working_3-way'!AB106+'OddsRatio_working_3-way'!AH106</f>
        <v>-0.37424828599307114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1.0961216060816259</v>
      </c>
      <c r="AS106" s="11">
        <f>IF(('OddsRatio_working_3-way'!X106=0),IF(Q106&gt;0,-Q106^(1/3),(-Q106)^(1/3)),'OddsRatio_working_3-way'!AM106-'OddsRatio_working_3-way'!R106/3)</f>
        <v>-0.72187332008855409</v>
      </c>
      <c r="AT106" s="11">
        <f>IF(('OddsRatio_working_3-way'!X106=0),IF(Q106&gt;0,-Q106^(1/3),(-Q106)^(1/3)),'OddsRatio_working_3-way'!AN106-'OddsRatio_working_3-way'!R106/3)</f>
        <v>-0.37424828599307114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2.89</v>
      </c>
      <c r="B107" s="4">
        <f>IF('True_Odds_Calculator_3-way'!B108="","",'True_Odds_Calculator_3-way'!B108)</f>
        <v>3.02</v>
      </c>
      <c r="C107" s="4">
        <f>IF('True_Odds_Calculator_3-way'!C108="","",'True_Odds_Calculator_3-way'!C108)</f>
        <v>2.65</v>
      </c>
      <c r="D107" s="9">
        <f t="shared" si="26"/>
        <v>0.32796373969713094</v>
      </c>
      <c r="E107" s="9">
        <f t="shared" si="27"/>
        <v>0.31347351537594492</v>
      </c>
      <c r="F107" s="9">
        <f t="shared" si="28"/>
        <v>0.35856274492692425</v>
      </c>
      <c r="G107" s="9">
        <f t="shared" si="29"/>
        <v>1.084189188808971</v>
      </c>
      <c r="H107" s="9">
        <f t="shared" si="30"/>
        <v>3.0491175668489552</v>
      </c>
      <c r="I107" s="9">
        <f t="shared" si="31"/>
        <v>3.1900621613941209</v>
      </c>
      <c r="J107" s="9">
        <f t="shared" si="32"/>
        <v>2.7889121615348014</v>
      </c>
      <c r="K107" s="11">
        <f t="shared" si="33"/>
        <v>0.34602076124567471</v>
      </c>
      <c r="L107" s="11">
        <f t="shared" si="34"/>
        <v>0.33112582781456956</v>
      </c>
      <c r="M107" s="11">
        <f t="shared" si="35"/>
        <v>0.37735849056603776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-0.2723619646092923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0.24039428121029011</v>
      </c>
      <c r="Q107" s="11">
        <f>2*'OddsRatio_working_3-way'!K107*'OddsRatio_working_3-way'!L107*'OddsRatio_working_3-way'!M107</f>
        <v>8.6472763025284199E-2</v>
      </c>
      <c r="R107" s="11">
        <f t="shared" si="36"/>
        <v>0</v>
      </c>
      <c r="S107" s="11">
        <f t="shared" si="37"/>
        <v>-0.88262794533421596</v>
      </c>
      <c r="T107" s="11">
        <f t="shared" si="38"/>
        <v>-0.3174920666669841</v>
      </c>
      <c r="U107" s="11">
        <f>'OddsRatio_working_3-way'!S107-'OddsRatio_working_3-way'!R107^2/3</f>
        <v>-0.88262794533421596</v>
      </c>
      <c r="V107" s="11">
        <f>'OddsRatio_working_3-way'!S107*'OddsRatio_working_3-way'!R107/3-2*'OddsRatio_working_3-way'!R107^3/27-'OddsRatio_working_3-way'!T107</f>
        <v>0.3174920666669841</v>
      </c>
      <c r="W107" s="11">
        <f>'OddsRatio_working_3-way'!V107^2+4*'OddsRatio_working_3-way'!U107^3/27</f>
        <v>-1.0647865434575826E-3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0.15958226635495112</v>
      </c>
      <c r="Y107" s="11">
        <f>IF('OddsRatio_working_3-way'!W107&gt;=0,IF('OddsRatio_working_3-way'!V107+SQRT('OddsRatio_working_3-way'!W107)&gt;0,0,PI()),ACOS('OddsRatio_working_3-way'!V107/(2*'OddsRatio_working_3-way'!X107)))</f>
        <v>0.10241797139929254</v>
      </c>
      <c r="Z107" s="11">
        <f>'OddsRatio_working_3-way'!X107^(1/3)*COS('OddsRatio_working_3-way'!Y107/3)</f>
        <v>0.54209459440448549</v>
      </c>
      <c r="AA107" s="11">
        <f>'OddsRatio_working_3-way'!X107^(1/3)*COS(('OddsRatio_working_3-way'!Y107+2*PI())/3)</f>
        <v>-0.28708083616378488</v>
      </c>
      <c r="AB107" s="11">
        <f>'OddsRatio_working_3-way'!X107^(1/3)*COS(('OddsRatio_working_3-way'!Y107+4*PI())/3)</f>
        <v>-0.25501375824070077</v>
      </c>
      <c r="AC107" s="11">
        <f>'OddsRatio_working_3-way'!X107^(1/3)*SIN('OddsRatio_working_3-way'!Y107/3)</f>
        <v>1.8513936071017322E-2</v>
      </c>
      <c r="AD107" s="11">
        <f>'OddsRatio_working_3-way'!X107^(1/3)*SIN(('OddsRatio_working_3-way'!Y107+2*PI())/3)</f>
        <v>0.46021072197299739</v>
      </c>
      <c r="AE107" s="11">
        <f>'OddsRatio_working_3-way'!X107^(1/3)*SIN(('OddsRatio_working_3-way'!Y107+4*PI())/3)</f>
        <v>-0.47872465804401465</v>
      </c>
      <c r="AF107" s="11">
        <f>-'OddsRatio_working_3-way'!U107/(3*'OddsRatio_working_3-way'!X107^(1/3))*COS(('OddsRatio_working_3-way'!Y107)/3)</f>
        <v>0.54209459440448537</v>
      </c>
      <c r="AG107" s="11">
        <f>-'OddsRatio_working_3-way'!U107/(3*'OddsRatio_working_3-way'!X107^(1/3))*COS(('OddsRatio_working_3-way'!Y107+2*PI())/3)</f>
        <v>-0.28708083616378477</v>
      </c>
      <c r="AH107" s="11">
        <f>-'OddsRatio_working_3-way'!U107/(3*'OddsRatio_working_3-way'!X107^(1/3))*COS(('OddsRatio_working_3-way'!Y107+4*PI())/3)</f>
        <v>-0.25501375824070072</v>
      </c>
      <c r="AI107" s="11">
        <f>'OddsRatio_working_3-way'!U107/(3*'OddsRatio_working_3-way'!X107^(1/3))*SIN(('OddsRatio_working_3-way'!Y107)/3)</f>
        <v>-1.8513936071017319E-2</v>
      </c>
      <c r="AJ107" s="11">
        <f>'OddsRatio_working_3-way'!U107/(3*'OddsRatio_working_3-way'!X107^(1/3))*SIN(('OddsRatio_working_3-way'!Y107+2*PI())/3)</f>
        <v>-0.46021072197299728</v>
      </c>
      <c r="AK107" s="11">
        <f>'OddsRatio_working_3-way'!U107/(3*'OddsRatio_working_3-way'!X107^(1/3))*SIN(('OddsRatio_working_3-way'!Y107+4*PI())/3)</f>
        <v>0.47872465804401459</v>
      </c>
      <c r="AL107" s="11">
        <f>'OddsRatio_working_3-way'!Z107+'OddsRatio_working_3-way'!AF107</f>
        <v>1.084189188808971</v>
      </c>
      <c r="AM107" s="11">
        <f>'OddsRatio_working_3-way'!AA107+'OddsRatio_working_3-way'!AG107</f>
        <v>-0.57416167232756965</v>
      </c>
      <c r="AN107" s="11">
        <f>'OddsRatio_working_3-way'!AB107+'OddsRatio_working_3-way'!AH107</f>
        <v>-0.51002751648140143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1.084189188808971</v>
      </c>
      <c r="AS107" s="11">
        <f>IF(('OddsRatio_working_3-way'!X107=0),IF(Q107&gt;0,-Q107^(1/3),(-Q107)^(1/3)),'OddsRatio_working_3-way'!AM107-'OddsRatio_working_3-way'!R107/3)</f>
        <v>-0.57416167232756965</v>
      </c>
      <c r="AT107" s="11">
        <f>IF(('OddsRatio_working_3-way'!X107=0),IF(Q107&gt;0,-Q107^(1/3),(-Q107)^(1/3)),'OddsRatio_working_3-way'!AN107-'OddsRatio_working_3-way'!R107/3)</f>
        <v>-0.51002751648140143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2.0499999999999998</v>
      </c>
      <c r="B108" s="4">
        <f>IF('True_Odds_Calculator_3-way'!B109="","",'True_Odds_Calculator_3-way'!B109)</f>
        <v>3.88</v>
      </c>
      <c r="C108" s="4">
        <f>IF('True_Odds_Calculator_3-way'!C109="","",'True_Odds_Calculator_3-way'!C109)</f>
        <v>3.21</v>
      </c>
      <c r="D108" s="9">
        <f t="shared" si="26"/>
        <v>0.46582193250302018</v>
      </c>
      <c r="E108" s="9">
        <f t="shared" si="27"/>
        <v>0.24123401493821428</v>
      </c>
      <c r="F108" s="9">
        <f t="shared" si="28"/>
        <v>0.29294405255876566</v>
      </c>
      <c r="G108" s="9">
        <f t="shared" si="29"/>
        <v>1.0921362459902895</v>
      </c>
      <c r="H108" s="9">
        <f t="shared" si="30"/>
        <v>2.1467430582898035</v>
      </c>
      <c r="I108" s="9">
        <f t="shared" si="31"/>
        <v>4.1453523884520331</v>
      </c>
      <c r="J108" s="9">
        <f t="shared" si="32"/>
        <v>3.4136211036385395</v>
      </c>
      <c r="K108" s="11">
        <f t="shared" si="33"/>
        <v>0.48780487804878053</v>
      </c>
      <c r="L108" s="11">
        <f t="shared" si="34"/>
        <v>0.25773195876288663</v>
      </c>
      <c r="M108" s="11">
        <f t="shared" si="35"/>
        <v>0.3115264797507788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-0.26174804189510248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0.24047932935249958</v>
      </c>
      <c r="Q108" s="11">
        <f>2*'OddsRatio_working_3-way'!K108*'OddsRatio_working_3-way'!L108*'OddsRatio_working_3-way'!M108</f>
        <v>7.8332029105048745E-2</v>
      </c>
      <c r="R108" s="11">
        <f t="shared" si="36"/>
        <v>0</v>
      </c>
      <c r="S108" s="11">
        <f t="shared" si="37"/>
        <v>-0.91874356580238903</v>
      </c>
      <c r="T108" s="11">
        <f t="shared" si="38"/>
        <v>-0.2992650051473581</v>
      </c>
      <c r="U108" s="11">
        <f>'OddsRatio_working_3-way'!S108-'OddsRatio_working_3-way'!R108^2/3</f>
        <v>-0.91874356580238903</v>
      </c>
      <c r="V108" s="11">
        <f>'OddsRatio_working_3-way'!S108*'OddsRatio_working_3-way'!R108/3-2*'OddsRatio_working_3-way'!R108^3/27-'OddsRatio_working_3-way'!T108</f>
        <v>0.2992650051473581</v>
      </c>
      <c r="W108" s="11">
        <f>'OddsRatio_working_3-way'!V108^2+4*'OddsRatio_working_3-way'!U108^3/27</f>
        <v>-2.5329644444108762E-2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0.16947653801482157</v>
      </c>
      <c r="Y108" s="11">
        <f>IF('OddsRatio_working_3-way'!W108&gt;=0,IF('OddsRatio_working_3-way'!V108+SQRT('OddsRatio_working_3-way'!W108)&gt;0,0,PI()),ACOS('OddsRatio_working_3-way'!V108/(2*'OddsRatio_working_3-way'!X108)))</f>
        <v>0.4887726062660176</v>
      </c>
      <c r="Z108" s="11">
        <f>'OddsRatio_working_3-way'!X108^(1/3)*COS('OddsRatio_working_3-way'!Y108/3)</f>
        <v>0.54606812299514473</v>
      </c>
      <c r="AA108" s="11">
        <f>'OddsRatio_working_3-way'!X108^(1/3)*COS(('OddsRatio_working_3-way'!Y108+2*PI())/3)</f>
        <v>-0.35077140925923017</v>
      </c>
      <c r="AB108" s="11">
        <f>'OddsRatio_working_3-way'!X108^(1/3)*COS(('OddsRatio_working_3-way'!Y108+4*PI())/3)</f>
        <v>-0.19529671373591448</v>
      </c>
      <c r="AC108" s="11">
        <f>'OddsRatio_working_3-way'!X108^(1/3)*SIN('OddsRatio_working_3-way'!Y108/3)</f>
        <v>8.9763357312561368E-2</v>
      </c>
      <c r="AD108" s="11">
        <f>'OddsRatio_working_3-way'!X108^(1/3)*SIN(('OddsRatio_working_3-way'!Y108+2*PI())/3)</f>
        <v>0.42802718805440004</v>
      </c>
      <c r="AE108" s="11">
        <f>'OddsRatio_working_3-way'!X108^(1/3)*SIN(('OddsRatio_working_3-way'!Y108+4*PI())/3)</f>
        <v>-0.51779054536696145</v>
      </c>
      <c r="AF108" s="11">
        <f>-'OddsRatio_working_3-way'!U108/(3*'OddsRatio_working_3-way'!X108^(1/3))*COS(('OddsRatio_working_3-way'!Y108)/3)</f>
        <v>0.54606812299514462</v>
      </c>
      <c r="AG108" s="11">
        <f>-'OddsRatio_working_3-way'!U108/(3*'OddsRatio_working_3-way'!X108^(1/3))*COS(('OddsRatio_working_3-way'!Y108+2*PI())/3)</f>
        <v>-0.35077140925923012</v>
      </c>
      <c r="AH108" s="11">
        <f>-'OddsRatio_working_3-way'!U108/(3*'OddsRatio_working_3-way'!X108^(1/3))*COS(('OddsRatio_working_3-way'!Y108+4*PI())/3)</f>
        <v>-0.19529671373591442</v>
      </c>
      <c r="AI108" s="11">
        <f>'OddsRatio_working_3-way'!U108/(3*'OddsRatio_working_3-way'!X108^(1/3))*SIN(('OddsRatio_working_3-way'!Y108)/3)</f>
        <v>-8.976335731256134E-2</v>
      </c>
      <c r="AJ108" s="11">
        <f>'OddsRatio_working_3-way'!U108/(3*'OddsRatio_working_3-way'!X108^(1/3))*SIN(('OddsRatio_working_3-way'!Y108+2*PI())/3)</f>
        <v>-0.42802718805439999</v>
      </c>
      <c r="AK108" s="11">
        <f>'OddsRatio_working_3-way'!U108/(3*'OddsRatio_working_3-way'!X108^(1/3))*SIN(('OddsRatio_working_3-way'!Y108+4*PI())/3)</f>
        <v>0.51779054536696134</v>
      </c>
      <c r="AL108" s="11">
        <f>'OddsRatio_working_3-way'!Z108+'OddsRatio_working_3-way'!AF108</f>
        <v>1.0921362459902895</v>
      </c>
      <c r="AM108" s="11">
        <f>'OddsRatio_working_3-way'!AA108+'OddsRatio_working_3-way'!AG108</f>
        <v>-0.70154281851846023</v>
      </c>
      <c r="AN108" s="11">
        <f>'OddsRatio_working_3-way'!AB108+'OddsRatio_working_3-way'!AH108</f>
        <v>-0.3905934274718289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1.0921362459902895</v>
      </c>
      <c r="AS108" s="11">
        <f>IF(('OddsRatio_working_3-way'!X108=0),IF(Q108&gt;0,-Q108^(1/3),(-Q108)^(1/3)),'OddsRatio_working_3-way'!AM108-'OddsRatio_working_3-way'!R108/3)</f>
        <v>-0.70154281851846023</v>
      </c>
      <c r="AT108" s="11">
        <f>IF(('OddsRatio_working_3-way'!X108=0),IF(Q108&gt;0,-Q108^(1/3),(-Q108)^(1/3)),'OddsRatio_working_3-way'!AN108-'OddsRatio_working_3-way'!R108/3)</f>
        <v>-0.3905934274718289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1.34</v>
      </c>
      <c r="B109" s="4">
        <f>IF('True_Odds_Calculator_3-way'!B110="","",'True_Odds_Calculator_3-way'!B110)</f>
        <v>5.09</v>
      </c>
      <c r="C109" s="4">
        <f>IF('True_Odds_Calculator_3-way'!C110="","",'True_Odds_Calculator_3-way'!C110)</f>
        <v>8.41</v>
      </c>
      <c r="D109" s="9">
        <f t="shared" si="26"/>
        <v>0.7192447534439611</v>
      </c>
      <c r="E109" s="9">
        <f t="shared" si="27"/>
        <v>0.17557263583732477</v>
      </c>
      <c r="F109" s="9">
        <f t="shared" si="28"/>
        <v>0.10518261071871378</v>
      </c>
      <c r="G109" s="9">
        <f t="shared" si="29"/>
        <v>1.1480802900693758</v>
      </c>
      <c r="H109" s="9">
        <f t="shared" si="30"/>
        <v>1.3903472986235881</v>
      </c>
      <c r="I109" s="9">
        <f t="shared" si="31"/>
        <v>5.6956483863837466</v>
      </c>
      <c r="J109" s="9">
        <f t="shared" si="32"/>
        <v>9.5072749494140769</v>
      </c>
      <c r="K109" s="11">
        <f t="shared" si="33"/>
        <v>0.74626865671641784</v>
      </c>
      <c r="L109" s="11">
        <f t="shared" si="34"/>
        <v>0.19646365422396858</v>
      </c>
      <c r="M109" s="11">
        <f t="shared" si="35"/>
        <v>0.11890606420927467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-0.17963950783077465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0.20641113688499724</v>
      </c>
      <c r="Q109" s="11">
        <f>2*'OddsRatio_working_3-way'!K109*'OddsRatio_working_3-way'!L109*'OddsRatio_working_3-way'!M109</f>
        <v>3.4866746095438723E-2</v>
      </c>
      <c r="R109" s="11">
        <f t="shared" si="36"/>
        <v>0</v>
      </c>
      <c r="S109" s="11">
        <f t="shared" si="37"/>
        <v>-1.1490297394905034</v>
      </c>
      <c r="T109" s="11">
        <f t="shared" si="38"/>
        <v>-0.19409286140042287</v>
      </c>
      <c r="U109" s="11">
        <f>'OddsRatio_working_3-way'!S109-'OddsRatio_working_3-way'!R109^2/3</f>
        <v>-1.1490297394905034</v>
      </c>
      <c r="V109" s="11">
        <f>'OddsRatio_working_3-way'!S109*'OddsRatio_working_3-way'!R109/3-2*'OddsRatio_working_3-way'!R109^3/27-'OddsRatio_working_3-way'!T109</f>
        <v>0.19409286140042287</v>
      </c>
      <c r="W109" s="11">
        <f>'OddsRatio_working_3-way'!V109^2+4*'OddsRatio_working_3-way'!U109^3/27</f>
        <v>-0.18707295942954255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0.23703638870231841</v>
      </c>
      <c r="Y109" s="11">
        <f>IF('OddsRatio_working_3-way'!W109&gt;=0,IF('OddsRatio_working_3-way'!V109+SQRT('OddsRatio_working_3-way'!W109)&gt;0,0,PI()),ACOS('OddsRatio_working_3-way'!V109/(2*'OddsRatio_working_3-way'!X109)))</f>
        <v>1.1489827381146325</v>
      </c>
      <c r="Z109" s="11">
        <f>'OddsRatio_working_3-way'!X109^(1/3)*COS('OddsRatio_working_3-way'!Y109/3)</f>
        <v>0.57404014503468803</v>
      </c>
      <c r="AA109" s="11">
        <f>'OddsRatio_working_3-way'!X109^(1/3)*COS(('OddsRatio_working_3-way'!Y109+2*PI())/3)</f>
        <v>-0.48730953501859914</v>
      </c>
      <c r="AB109" s="11">
        <f>'OddsRatio_working_3-way'!X109^(1/3)*COS(('OddsRatio_working_3-way'!Y109+4*PI())/3)</f>
        <v>-8.6730610016088935E-2</v>
      </c>
      <c r="AC109" s="11">
        <f>'OddsRatio_working_3-way'!X109^(1/3)*SIN('OddsRatio_working_3-way'!Y109/3)</f>
        <v>0.23127435018189019</v>
      </c>
      <c r="AD109" s="11">
        <f>'OddsRatio_working_3-way'!X109^(1/3)*SIN(('OddsRatio_working_3-way'!Y109+2*PI())/3)</f>
        <v>0.38149617330119823</v>
      </c>
      <c r="AE109" s="11">
        <f>'OddsRatio_working_3-way'!X109^(1/3)*SIN(('OddsRatio_working_3-way'!Y109+4*PI())/3)</f>
        <v>-0.61277052348308847</v>
      </c>
      <c r="AF109" s="11">
        <f>-'OddsRatio_working_3-way'!U109/(3*'OddsRatio_working_3-way'!X109^(1/3))*COS(('OddsRatio_working_3-way'!Y109)/3)</f>
        <v>0.57404014503468792</v>
      </c>
      <c r="AG109" s="11">
        <f>-'OddsRatio_working_3-way'!U109/(3*'OddsRatio_working_3-way'!X109^(1/3))*COS(('OddsRatio_working_3-way'!Y109+2*PI())/3)</f>
        <v>-0.48730953501859908</v>
      </c>
      <c r="AH109" s="11">
        <f>-'OddsRatio_working_3-way'!U109/(3*'OddsRatio_working_3-way'!X109^(1/3))*COS(('OddsRatio_working_3-way'!Y109+4*PI())/3)</f>
        <v>-8.6730610016088922E-2</v>
      </c>
      <c r="AI109" s="11">
        <f>'OddsRatio_working_3-way'!U109/(3*'OddsRatio_working_3-way'!X109^(1/3))*SIN(('OddsRatio_working_3-way'!Y109)/3)</f>
        <v>-0.23127435018189013</v>
      </c>
      <c r="AJ109" s="11">
        <f>'OddsRatio_working_3-way'!U109/(3*'OddsRatio_working_3-way'!X109^(1/3))*SIN(('OddsRatio_working_3-way'!Y109+2*PI())/3)</f>
        <v>-0.38149617330119812</v>
      </c>
      <c r="AK109" s="11">
        <f>'OddsRatio_working_3-way'!U109/(3*'OddsRatio_working_3-way'!X109^(1/3))*SIN(('OddsRatio_working_3-way'!Y109+4*PI())/3)</f>
        <v>0.61277052348308836</v>
      </c>
      <c r="AL109" s="11">
        <f>'OddsRatio_working_3-way'!Z109+'OddsRatio_working_3-way'!AF109</f>
        <v>1.1480802900693758</v>
      </c>
      <c r="AM109" s="11">
        <f>'OddsRatio_working_3-way'!AA109+'OddsRatio_working_3-way'!AG109</f>
        <v>-0.97461907003719817</v>
      </c>
      <c r="AN109" s="11">
        <f>'OddsRatio_working_3-way'!AB109+'OddsRatio_working_3-way'!AH109</f>
        <v>-0.17346122003217784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1.1480802900693758</v>
      </c>
      <c r="AS109" s="11">
        <f>IF(('OddsRatio_working_3-way'!X109=0),IF(Q109&gt;0,-Q109^(1/3),(-Q109)^(1/3)),'OddsRatio_working_3-way'!AM109-'OddsRatio_working_3-way'!R109/3)</f>
        <v>-0.97461907003719817</v>
      </c>
      <c r="AT109" s="11">
        <f>IF(('OddsRatio_working_3-way'!X109=0),IF(Q109&gt;0,-Q109^(1/3),(-Q109)^(1/3)),'OddsRatio_working_3-way'!AN109-'OddsRatio_working_3-way'!R109/3)</f>
        <v>-0.17346122003217784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2.11</v>
      </c>
      <c r="B110" s="4">
        <f>IF('True_Odds_Calculator_3-way'!B111="","",'True_Odds_Calculator_3-way'!B111)</f>
        <v>3.71</v>
      </c>
      <c r="C110" s="4">
        <f>IF('True_Odds_Calculator_3-way'!C111="","",'True_Odds_Calculator_3-way'!C111)</f>
        <v>3.58</v>
      </c>
      <c r="D110" s="9">
        <f t="shared" si="26"/>
        <v>0.465114746690238</v>
      </c>
      <c r="E110" s="9">
        <f t="shared" si="27"/>
        <v>0.26262745973397572</v>
      </c>
      <c r="F110" s="9">
        <f t="shared" si="28"/>
        <v>0.27225779357578611</v>
      </c>
      <c r="G110" s="9">
        <f t="shared" si="29"/>
        <v>1.0360424175204612</v>
      </c>
      <c r="H110" s="9">
        <f t="shared" si="30"/>
        <v>2.1500070834477123</v>
      </c>
      <c r="I110" s="9">
        <f t="shared" si="31"/>
        <v>3.8076749514804504</v>
      </c>
      <c r="J110" s="9">
        <f t="shared" si="32"/>
        <v>3.6729894372027898</v>
      </c>
      <c r="K110" s="11">
        <f t="shared" si="33"/>
        <v>0.47393364928909953</v>
      </c>
      <c r="L110" s="11">
        <f t="shared" si="34"/>
        <v>0.26954177897574122</v>
      </c>
      <c r="M110" s="11">
        <f t="shared" si="35"/>
        <v>0.27932960893854747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-0.27693164412206728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0.2283708048193947</v>
      </c>
      <c r="Q110" s="11">
        <f>2*'OddsRatio_working_3-way'!K110*'OddsRatio_working_3-way'!L110*'OddsRatio_working_3-way'!M110</f>
        <v>7.1365876506060841E-2</v>
      </c>
      <c r="R110" s="11">
        <f t="shared" si="36"/>
        <v>0</v>
      </c>
      <c r="S110" s="11">
        <f t="shared" si="37"/>
        <v>-0.82464683854883813</v>
      </c>
      <c r="T110" s="11">
        <f t="shared" si="38"/>
        <v>-0.2577021370465119</v>
      </c>
      <c r="U110" s="11">
        <f>'OddsRatio_working_3-way'!S110-'OddsRatio_working_3-way'!R110^2/3</f>
        <v>-0.82464683854883813</v>
      </c>
      <c r="V110" s="11">
        <f>'OddsRatio_working_3-way'!S110*'OddsRatio_working_3-way'!R110/3-2*'OddsRatio_working_3-way'!R110^3/27-'OddsRatio_working_3-way'!T110</f>
        <v>0.2577021370465119</v>
      </c>
      <c r="W110" s="11">
        <f>'OddsRatio_working_3-way'!V110^2+4*'OddsRatio_working_3-way'!U110^3/27</f>
        <v>-1.6670322947929347E-2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0.14411862682029389</v>
      </c>
      <c r="Y110" s="11">
        <f>IF('OddsRatio_working_3-way'!W110&gt;=0,IF('OddsRatio_working_3-way'!V110+SQRT('OddsRatio_working_3-way'!W110)&gt;0,0,PI()),ACOS('OddsRatio_working_3-way'!V110/(2*'OddsRatio_working_3-way'!X110)))</f>
        <v>0.46446228378556076</v>
      </c>
      <c r="Z110" s="11">
        <f>'OddsRatio_working_3-way'!X110^(1/3)*COS('OddsRatio_working_3-way'!Y110/3)</f>
        <v>0.51802120876023061</v>
      </c>
      <c r="AA110" s="11">
        <f>'OddsRatio_working_3-way'!X110^(1/3)*COS(('OddsRatio_working_3-way'!Y110+2*PI())/3)</f>
        <v>-0.32902653180489294</v>
      </c>
      <c r="AB110" s="11">
        <f>'OddsRatio_working_3-way'!X110^(1/3)*COS(('OddsRatio_working_3-way'!Y110+4*PI())/3)</f>
        <v>-0.18899467695533737</v>
      </c>
      <c r="AC110" s="11">
        <f>'OddsRatio_working_3-way'!X110^(1/3)*SIN('OddsRatio_working_3-way'!Y110/3)</f>
        <v>8.0847429092513495E-2</v>
      </c>
      <c r="AD110" s="11">
        <f>'OddsRatio_working_3-way'!X110^(1/3)*SIN(('OddsRatio_working_3-way'!Y110+2*PI())/3)</f>
        <v>0.40819581193922505</v>
      </c>
      <c r="AE110" s="11">
        <f>'OddsRatio_working_3-way'!X110^(1/3)*SIN(('OddsRatio_working_3-way'!Y110+4*PI())/3)</f>
        <v>-0.48904324103173852</v>
      </c>
      <c r="AF110" s="11">
        <f>-'OddsRatio_working_3-way'!U110/(3*'OddsRatio_working_3-way'!X110^(1/3))*COS(('OddsRatio_working_3-way'!Y110)/3)</f>
        <v>0.51802120876023061</v>
      </c>
      <c r="AG110" s="11">
        <f>-'OddsRatio_working_3-way'!U110/(3*'OddsRatio_working_3-way'!X110^(1/3))*COS(('OddsRatio_working_3-way'!Y110+2*PI())/3)</f>
        <v>-0.32902653180489294</v>
      </c>
      <c r="AH110" s="11">
        <f>-'OddsRatio_working_3-way'!U110/(3*'OddsRatio_working_3-way'!X110^(1/3))*COS(('OddsRatio_working_3-way'!Y110+4*PI())/3)</f>
        <v>-0.18899467695533737</v>
      </c>
      <c r="AI110" s="11">
        <f>'OddsRatio_working_3-way'!U110/(3*'OddsRatio_working_3-way'!X110^(1/3))*SIN(('OddsRatio_working_3-way'!Y110)/3)</f>
        <v>-8.0847429092513495E-2</v>
      </c>
      <c r="AJ110" s="11">
        <f>'OddsRatio_working_3-way'!U110/(3*'OddsRatio_working_3-way'!X110^(1/3))*SIN(('OddsRatio_working_3-way'!Y110+2*PI())/3)</f>
        <v>-0.40819581193922505</v>
      </c>
      <c r="AK110" s="11">
        <f>'OddsRatio_working_3-way'!U110/(3*'OddsRatio_working_3-way'!X110^(1/3))*SIN(('OddsRatio_working_3-way'!Y110+4*PI())/3)</f>
        <v>0.48904324103173852</v>
      </c>
      <c r="AL110" s="11">
        <f>'OddsRatio_working_3-way'!Z110+'OddsRatio_working_3-way'!AF110</f>
        <v>1.0360424175204612</v>
      </c>
      <c r="AM110" s="11">
        <f>'OddsRatio_working_3-way'!AA110+'OddsRatio_working_3-way'!AG110</f>
        <v>-0.65805306360978588</v>
      </c>
      <c r="AN110" s="11">
        <f>'OddsRatio_working_3-way'!AB110+'OddsRatio_working_3-way'!AH110</f>
        <v>-0.37798935391067473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1.0360424175204612</v>
      </c>
      <c r="AS110" s="11">
        <f>IF(('OddsRatio_working_3-way'!X110=0),IF(Q110&gt;0,-Q110^(1/3),(-Q110)^(1/3)),'OddsRatio_working_3-way'!AM110-'OddsRatio_working_3-way'!R110/3)</f>
        <v>-0.65805306360978588</v>
      </c>
      <c r="AT110" s="11">
        <f>IF(('OddsRatio_working_3-way'!X110=0),IF(Q110&gt;0,-Q110^(1/3),(-Q110)^(1/3)),'OddsRatio_working_3-way'!AN110-'OddsRatio_working_3-way'!R110/3)</f>
        <v>-0.37798935391067473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2.2000000000000002</v>
      </c>
      <c r="B111" s="4">
        <f>IF('True_Odds_Calculator_3-way'!B112="","",'True_Odds_Calculator_3-way'!B112)</f>
        <v>3.28</v>
      </c>
      <c r="C111" s="4">
        <f>IF('True_Odds_Calculator_3-way'!C112="","",'True_Odds_Calculator_3-way'!C112)</f>
        <v>3.81</v>
      </c>
      <c r="D111" s="9">
        <f t="shared" si="26"/>
        <v>0.44621011240948405</v>
      </c>
      <c r="E111" s="9">
        <f t="shared" si="27"/>
        <v>0.29778888605085629</v>
      </c>
      <c r="F111" s="9">
        <f t="shared" si="28"/>
        <v>0.25600100153965966</v>
      </c>
      <c r="G111" s="9">
        <f t="shared" si="29"/>
        <v>1.0342472305257591</v>
      </c>
      <c r="H111" s="9">
        <f t="shared" si="30"/>
        <v>2.2410966766309111</v>
      </c>
      <c r="I111" s="9">
        <f t="shared" si="31"/>
        <v>3.3580836855987308</v>
      </c>
      <c r="J111" s="9">
        <f t="shared" si="32"/>
        <v>3.9062347177773837</v>
      </c>
      <c r="K111" s="11">
        <f t="shared" si="33"/>
        <v>0.45454545454545453</v>
      </c>
      <c r="L111" s="11">
        <f t="shared" si="34"/>
        <v>0.3048780487804878</v>
      </c>
      <c r="M111" s="11">
        <f t="shared" si="35"/>
        <v>0.26246719160104987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-0.27964104265237366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0.22878584190279985</v>
      </c>
      <c r="Q111" s="11">
        <f>2*'OddsRatio_working_3-way'!K111*'OddsRatio_working_3-way'!L111*'OddsRatio_working_3-way'!M111</f>
        <v>7.2745895676565933E-2</v>
      </c>
      <c r="R111" s="11">
        <f t="shared" si="36"/>
        <v>0</v>
      </c>
      <c r="S111" s="11">
        <f t="shared" si="37"/>
        <v>-0.8181411417036063</v>
      </c>
      <c r="T111" s="11">
        <f t="shared" si="38"/>
        <v>-0.26014026763230724</v>
      </c>
      <c r="U111" s="11">
        <f>'OddsRatio_working_3-way'!S111-'OddsRatio_working_3-way'!R111^2/3</f>
        <v>-0.8181411417036063</v>
      </c>
      <c r="V111" s="11">
        <f>'OddsRatio_working_3-way'!S111*'OddsRatio_working_3-way'!R111/3-2*'OddsRatio_working_3-way'!R111^3/27-'OddsRatio_working_3-way'!T111</f>
        <v>0.26014026763230724</v>
      </c>
      <c r="W111" s="11">
        <f>'OddsRatio_working_3-way'!V111^2+4*'OddsRatio_working_3-way'!U111^3/27</f>
        <v>-1.3456938162524801E-2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0.1424165518877048</v>
      </c>
      <c r="Y111" s="11">
        <f>IF('OddsRatio_working_3-way'!W111&gt;=0,IF('OddsRatio_working_3-way'!V111+SQRT('OddsRatio_working_3-way'!W111)&gt;0,0,PI()),ACOS('OddsRatio_working_3-way'!V111/(2*'OddsRatio_working_3-way'!X111)))</f>
        <v>0.41946318026403406</v>
      </c>
      <c r="Z111" s="11">
        <f>'OddsRatio_working_3-way'!X111^(1/3)*COS('OddsRatio_working_3-way'!Y111/3)</f>
        <v>0.51712361526287964</v>
      </c>
      <c r="AA111" s="11">
        <f>'OddsRatio_working_3-way'!X111^(1/3)*COS(('OddsRatio_working_3-way'!Y111+2*PI())/3)</f>
        <v>-0.32159085116684943</v>
      </c>
      <c r="AB111" s="11">
        <f>'OddsRatio_working_3-way'!X111^(1/3)*COS(('OddsRatio_working_3-way'!Y111+4*PI())/3)</f>
        <v>-0.19553276409603029</v>
      </c>
      <c r="AC111" s="11">
        <f>'OddsRatio_working_3-way'!X111^(1/3)*SIN('OddsRatio_working_3-way'!Y111/3)</f>
        <v>7.2779670503866883E-2</v>
      </c>
      <c r="AD111" s="11">
        <f>'OddsRatio_working_3-way'!X111^(1/3)*SIN(('OddsRatio_working_3-way'!Y111+2*PI())/3)</f>
        <v>0.41145235246257061</v>
      </c>
      <c r="AE111" s="11">
        <f>'OddsRatio_working_3-way'!X111^(1/3)*SIN(('OddsRatio_working_3-way'!Y111+4*PI())/3)</f>
        <v>-0.48423202296643741</v>
      </c>
      <c r="AF111" s="11">
        <f>-'OddsRatio_working_3-way'!U111/(3*'OddsRatio_working_3-way'!X111^(1/3))*COS(('OddsRatio_working_3-way'!Y111)/3)</f>
        <v>0.51712361526287953</v>
      </c>
      <c r="AG111" s="11">
        <f>-'OddsRatio_working_3-way'!U111/(3*'OddsRatio_working_3-way'!X111^(1/3))*COS(('OddsRatio_working_3-way'!Y111+2*PI())/3)</f>
        <v>-0.32159085116684938</v>
      </c>
      <c r="AH111" s="11">
        <f>-'OddsRatio_working_3-way'!U111/(3*'OddsRatio_working_3-way'!X111^(1/3))*COS(('OddsRatio_working_3-way'!Y111+4*PI())/3)</f>
        <v>-0.19553276409603024</v>
      </c>
      <c r="AI111" s="11">
        <f>'OddsRatio_working_3-way'!U111/(3*'OddsRatio_working_3-way'!X111^(1/3))*SIN(('OddsRatio_working_3-way'!Y111)/3)</f>
        <v>-7.277967050386687E-2</v>
      </c>
      <c r="AJ111" s="11">
        <f>'OddsRatio_working_3-way'!U111/(3*'OddsRatio_working_3-way'!X111^(1/3))*SIN(('OddsRatio_working_3-way'!Y111+2*PI())/3)</f>
        <v>-0.41145235246257056</v>
      </c>
      <c r="AK111" s="11">
        <f>'OddsRatio_working_3-way'!U111/(3*'OddsRatio_working_3-way'!X111^(1/3))*SIN(('OddsRatio_working_3-way'!Y111+4*PI())/3)</f>
        <v>0.4842320229664373</v>
      </c>
      <c r="AL111" s="11">
        <f>'OddsRatio_working_3-way'!Z111+'OddsRatio_working_3-way'!AF111</f>
        <v>1.0342472305257591</v>
      </c>
      <c r="AM111" s="11">
        <f>'OddsRatio_working_3-way'!AA111+'OddsRatio_working_3-way'!AG111</f>
        <v>-0.64318170233369876</v>
      </c>
      <c r="AN111" s="11">
        <f>'OddsRatio_working_3-way'!AB111+'OddsRatio_working_3-way'!AH111</f>
        <v>-0.39106552819206053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1.0342472305257591</v>
      </c>
      <c r="AS111" s="11">
        <f>IF(('OddsRatio_working_3-way'!X111=0),IF(Q111&gt;0,-Q111^(1/3),(-Q111)^(1/3)),'OddsRatio_working_3-way'!AM111-'OddsRatio_working_3-way'!R111/3)</f>
        <v>-0.64318170233369876</v>
      </c>
      <c r="AT111" s="11">
        <f>IF(('OddsRatio_working_3-way'!X111=0),IF(Q111&gt;0,-Q111^(1/3),(-Q111)^(1/3)),'OddsRatio_working_3-way'!AN111-'OddsRatio_working_3-way'!R111/3)</f>
        <v>-0.39106552819206053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3.32</v>
      </c>
      <c r="B112" s="4">
        <f>IF('True_Odds_Calculator_3-way'!B113="","",'True_Odds_Calculator_3-way'!B113)</f>
        <v>2.87</v>
      </c>
      <c r="C112" s="4">
        <f>IF('True_Odds_Calculator_3-way'!C113="","",'True_Odds_Calculator_3-way'!C113)</f>
        <v>2.54</v>
      </c>
      <c r="D112" s="9">
        <f t="shared" si="26"/>
        <v>0.2877571697735658</v>
      </c>
      <c r="E112" s="9">
        <f t="shared" si="27"/>
        <v>0.33388333592188518</v>
      </c>
      <c r="F112" s="9">
        <f t="shared" si="28"/>
        <v>0.37835949430454907</v>
      </c>
      <c r="G112" s="9">
        <f t="shared" si="29"/>
        <v>1.0668760057890632</v>
      </c>
      <c r="H112" s="9">
        <f t="shared" si="30"/>
        <v>3.4751523334306258</v>
      </c>
      <c r="I112" s="9">
        <f t="shared" si="31"/>
        <v>2.9950581308255479</v>
      </c>
      <c r="J112" s="9">
        <f t="shared" si="32"/>
        <v>2.6429890489151573</v>
      </c>
      <c r="K112" s="11">
        <f t="shared" si="33"/>
        <v>0.30120481927710846</v>
      </c>
      <c r="L112" s="11">
        <f t="shared" si="34"/>
        <v>0.34843205574912889</v>
      </c>
      <c r="M112" s="11">
        <f t="shared" si="35"/>
        <v>0.39370078740157477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-0.2760556340977508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0.23675596236629695</v>
      </c>
      <c r="Q112" s="11">
        <f>2*'OddsRatio_working_3-way'!K112*'OddsRatio_working_3-way'!L112*'OddsRatio_working_3-way'!M112</f>
        <v>8.2637334159265941E-2</v>
      </c>
      <c r="R112" s="11">
        <f t="shared" si="36"/>
        <v>0</v>
      </c>
      <c r="S112" s="11">
        <f t="shared" si="37"/>
        <v>-0.85763858122331271</v>
      </c>
      <c r="T112" s="11">
        <f t="shared" si="38"/>
        <v>-0.29935029013030107</v>
      </c>
      <c r="U112" s="11">
        <f>'OddsRatio_working_3-way'!S112-'OddsRatio_working_3-way'!R112^2/3</f>
        <v>-0.85763858122331271</v>
      </c>
      <c r="V112" s="11">
        <f>'OddsRatio_working_3-way'!S112*'OddsRatio_working_3-way'!R112/3-2*'OddsRatio_working_3-way'!R112^3/27-'OddsRatio_working_3-way'!T112</f>
        <v>0.29935029013030107</v>
      </c>
      <c r="W112" s="11">
        <f>'OddsRatio_working_3-way'!V112^2+4*'OddsRatio_working_3-way'!U112^3/27</f>
        <v>-3.8458271619858098E-3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0.15285321665169596</v>
      </c>
      <c r="Y112" s="11">
        <f>IF('OddsRatio_working_3-way'!W112&gt;=0,IF('OddsRatio_working_3-way'!V112+SQRT('OddsRatio_working_3-way'!W112)&gt;0,0,PI()),ACOS('OddsRatio_working_3-way'!V112/(2*'OddsRatio_working_3-way'!X112)))</f>
        <v>0.20427485191573846</v>
      </c>
      <c r="Z112" s="11">
        <f>'OddsRatio_working_3-way'!X112^(1/3)*COS('OddsRatio_working_3-way'!Y112/3)</f>
        <v>0.53343800289453158</v>
      </c>
      <c r="AA112" s="11">
        <f>'OddsRatio_working_3-way'!X112^(1/3)*COS(('OddsRatio_working_3-way'!Y112+2*PI())/3)</f>
        <v>-0.29822405035610766</v>
      </c>
      <c r="AB112" s="11">
        <f>'OddsRatio_working_3-way'!X112^(1/3)*COS(('OddsRatio_working_3-way'!Y112+4*PI())/3)</f>
        <v>-0.23521395253842423</v>
      </c>
      <c r="AC112" s="11">
        <f>'OddsRatio_working_3-way'!X112^(1/3)*SIN('OddsRatio_working_3-way'!Y112/3)</f>
        <v>3.6378896936704375E-2</v>
      </c>
      <c r="AD112" s="11">
        <f>'OddsRatio_working_3-way'!X112^(1/3)*SIN(('OddsRatio_working_3-way'!Y112+2*PI())/3)</f>
        <v>0.44378141338234905</v>
      </c>
      <c r="AE112" s="11">
        <f>'OddsRatio_working_3-way'!X112^(1/3)*SIN(('OddsRatio_working_3-way'!Y112+4*PI())/3)</f>
        <v>-0.48016031031905326</v>
      </c>
      <c r="AF112" s="11">
        <f>-'OddsRatio_working_3-way'!U112/(3*'OddsRatio_working_3-way'!X112^(1/3))*COS(('OddsRatio_working_3-way'!Y112)/3)</f>
        <v>0.53343800289453147</v>
      </c>
      <c r="AG112" s="11">
        <f>-'OddsRatio_working_3-way'!U112/(3*'OddsRatio_working_3-way'!X112^(1/3))*COS(('OddsRatio_working_3-way'!Y112+2*PI())/3)</f>
        <v>-0.29822405035610761</v>
      </c>
      <c r="AH112" s="11">
        <f>-'OddsRatio_working_3-way'!U112/(3*'OddsRatio_working_3-way'!X112^(1/3))*COS(('OddsRatio_working_3-way'!Y112+4*PI())/3)</f>
        <v>-0.23521395253842417</v>
      </c>
      <c r="AI112" s="11">
        <f>'OddsRatio_working_3-way'!U112/(3*'OddsRatio_working_3-way'!X112^(1/3))*SIN(('OddsRatio_working_3-way'!Y112)/3)</f>
        <v>-3.6378896936704368E-2</v>
      </c>
      <c r="AJ112" s="11">
        <f>'OddsRatio_working_3-way'!U112/(3*'OddsRatio_working_3-way'!X112^(1/3))*SIN(('OddsRatio_working_3-way'!Y112+2*PI())/3)</f>
        <v>-0.443781413382349</v>
      </c>
      <c r="AK112" s="11">
        <f>'OddsRatio_working_3-way'!U112/(3*'OddsRatio_working_3-way'!X112^(1/3))*SIN(('OddsRatio_working_3-way'!Y112+4*PI())/3)</f>
        <v>0.48016031031905321</v>
      </c>
      <c r="AL112" s="11">
        <f>'OddsRatio_working_3-way'!Z112+'OddsRatio_working_3-way'!AF112</f>
        <v>1.0668760057890632</v>
      </c>
      <c r="AM112" s="11">
        <f>'OddsRatio_working_3-way'!AA112+'OddsRatio_working_3-way'!AG112</f>
        <v>-0.59644810071221532</v>
      </c>
      <c r="AN112" s="11">
        <f>'OddsRatio_working_3-way'!AB112+'OddsRatio_working_3-way'!AH112</f>
        <v>-0.4704279050768484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1.0668760057890632</v>
      </c>
      <c r="AS112" s="11">
        <f>IF(('OddsRatio_working_3-way'!X112=0),IF(Q112&gt;0,-Q112^(1/3),(-Q112)^(1/3)),'OddsRatio_working_3-way'!AM112-'OddsRatio_working_3-way'!R112/3)</f>
        <v>-0.59644810071221532</v>
      </c>
      <c r="AT112" s="11">
        <f>IF(('OddsRatio_working_3-way'!X112=0),IF(Q112&gt;0,-Q112^(1/3),(-Q112)^(1/3)),'OddsRatio_working_3-way'!AN112-'OddsRatio_working_3-way'!R112/3)</f>
        <v>-0.4704279050768484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2.33</v>
      </c>
      <c r="B113" s="4">
        <f>IF('True_Odds_Calculator_3-way'!B114="","",'True_Odds_Calculator_3-way'!B114)</f>
        <v>3.14</v>
      </c>
      <c r="C113" s="4">
        <f>IF('True_Odds_Calculator_3-way'!C114="","",'True_Odds_Calculator_3-way'!C114)</f>
        <v>3.38</v>
      </c>
      <c r="D113" s="9">
        <f t="shared" si="26"/>
        <v>0.41320229731195168</v>
      </c>
      <c r="E113" s="9">
        <f t="shared" si="27"/>
        <v>0.30441322028369699</v>
      </c>
      <c r="F113" s="9">
        <f t="shared" si="28"/>
        <v>0.28238448240435143</v>
      </c>
      <c r="G113" s="9">
        <f t="shared" si="29"/>
        <v>1.0677609565260666</v>
      </c>
      <c r="H113" s="9">
        <f t="shared" si="30"/>
        <v>2.4201220721796686</v>
      </c>
      <c r="I113" s="9">
        <f t="shared" si="31"/>
        <v>3.2850084469657821</v>
      </c>
      <c r="J113" s="9">
        <f t="shared" si="32"/>
        <v>3.5412710765320381</v>
      </c>
      <c r="K113" s="11">
        <f t="shared" si="33"/>
        <v>0.42918454935622319</v>
      </c>
      <c r="L113" s="11">
        <f t="shared" si="34"/>
        <v>0.31847133757961782</v>
      </c>
      <c r="M113" s="11">
        <f t="shared" si="35"/>
        <v>0.29585798816568049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-0.27393031820929459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0.23656669183035331</v>
      </c>
      <c r="Q113" s="11">
        <f>2*'OddsRatio_working_3-way'!K113*'OddsRatio_working_3-way'!L113*'OddsRatio_working_3-way'!M113</f>
        <v>8.0877501480462674E-2</v>
      </c>
      <c r="R113" s="11">
        <f t="shared" si="36"/>
        <v>0</v>
      </c>
      <c r="S113" s="11">
        <f t="shared" si="37"/>
        <v>-0.86360171220480297</v>
      </c>
      <c r="T113" s="11">
        <f t="shared" si="38"/>
        <v>-0.29524844861702665</v>
      </c>
      <c r="U113" s="11">
        <f>'OddsRatio_working_3-way'!S113-'OddsRatio_working_3-way'!R113^2/3</f>
        <v>-0.86360171220480297</v>
      </c>
      <c r="V113" s="11">
        <f>'OddsRatio_working_3-way'!S113*'OddsRatio_working_3-way'!R113/3-2*'OddsRatio_working_3-way'!R113^3/27-'OddsRatio_working_3-way'!T113</f>
        <v>0.29524844861702665</v>
      </c>
      <c r="W113" s="11">
        <f>'OddsRatio_working_3-way'!V113^2+4*'OddsRatio_working_3-way'!U113^3/27</f>
        <v>-8.2477601634758785E-3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0.15445015909204893</v>
      </c>
      <c r="Y113" s="11">
        <f>IF('OddsRatio_working_3-way'!W113&gt;=0,IF('OddsRatio_working_3-way'!V113+SQRT('OddsRatio_working_3-way'!W113)&gt;0,0,PI()),ACOS('OddsRatio_working_3-way'!V113/(2*'OddsRatio_working_3-way'!X113)))</f>
        <v>0.29841075926601923</v>
      </c>
      <c r="Z113" s="11">
        <f>'OddsRatio_working_3-way'!X113^(1/3)*COS('OddsRatio_working_3-way'!Y113/3)</f>
        <v>0.53388047826303331</v>
      </c>
      <c r="AA113" s="11">
        <f>'OddsRatio_working_3-way'!X113^(1/3)*COS(('OddsRatio_working_3-way'!Y113+2*PI())/3)</f>
        <v>-0.31308299856814853</v>
      </c>
      <c r="AB113" s="11">
        <f>'OddsRatio_working_3-way'!X113^(1/3)*COS(('OddsRatio_working_3-way'!Y113+4*PI())/3)</f>
        <v>-0.22079747969488461</v>
      </c>
      <c r="AC113" s="11">
        <f>'OddsRatio_working_3-way'!X113^(1/3)*SIN('OddsRatio_working_3-way'!Y113/3)</f>
        <v>5.3281069163783175E-2</v>
      </c>
      <c r="AD113" s="11">
        <f>'OddsRatio_working_3-way'!X113^(1/3)*SIN(('OddsRatio_working_3-way'!Y113+2*PI())/3)</f>
        <v>0.43571352217848097</v>
      </c>
      <c r="AE113" s="11">
        <f>'OddsRatio_working_3-way'!X113^(1/3)*SIN(('OddsRatio_working_3-way'!Y113+4*PI())/3)</f>
        <v>-0.48899459134226425</v>
      </c>
      <c r="AF113" s="11">
        <f>-'OddsRatio_working_3-way'!U113/(3*'OddsRatio_working_3-way'!X113^(1/3))*COS(('OddsRatio_working_3-way'!Y113)/3)</f>
        <v>0.53388047826303342</v>
      </c>
      <c r="AG113" s="11">
        <f>-'OddsRatio_working_3-way'!U113/(3*'OddsRatio_working_3-way'!X113^(1/3))*COS(('OddsRatio_working_3-way'!Y113+2*PI())/3)</f>
        <v>-0.31308299856814858</v>
      </c>
      <c r="AH113" s="11">
        <f>-'OddsRatio_working_3-way'!U113/(3*'OddsRatio_working_3-way'!X113^(1/3))*COS(('OddsRatio_working_3-way'!Y113+4*PI())/3)</f>
        <v>-0.22079747969488464</v>
      </c>
      <c r="AI113" s="11">
        <f>'OddsRatio_working_3-way'!U113/(3*'OddsRatio_working_3-way'!X113^(1/3))*SIN(('OddsRatio_working_3-way'!Y113)/3)</f>
        <v>-5.3281069163783189E-2</v>
      </c>
      <c r="AJ113" s="11">
        <f>'OddsRatio_working_3-way'!U113/(3*'OddsRatio_working_3-way'!X113^(1/3))*SIN(('OddsRatio_working_3-way'!Y113+2*PI())/3)</f>
        <v>-0.43571352217848108</v>
      </c>
      <c r="AK113" s="11">
        <f>'OddsRatio_working_3-way'!U113/(3*'OddsRatio_working_3-way'!X113^(1/3))*SIN(('OddsRatio_working_3-way'!Y113+4*PI())/3)</f>
        <v>0.48899459134226436</v>
      </c>
      <c r="AL113" s="11">
        <f>'OddsRatio_working_3-way'!Z113+'OddsRatio_working_3-way'!AF113</f>
        <v>1.0677609565260666</v>
      </c>
      <c r="AM113" s="11">
        <f>'OddsRatio_working_3-way'!AA113+'OddsRatio_working_3-way'!AG113</f>
        <v>-0.62616599713629717</v>
      </c>
      <c r="AN113" s="11">
        <f>'OddsRatio_working_3-way'!AB113+'OddsRatio_working_3-way'!AH113</f>
        <v>-0.44159495938976923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1.0677609565260666</v>
      </c>
      <c r="AS113" s="11">
        <f>IF(('OddsRatio_working_3-way'!X113=0),IF(Q113&gt;0,-Q113^(1/3),(-Q113)^(1/3)),'OddsRatio_working_3-way'!AM113-'OddsRatio_working_3-way'!R113/3)</f>
        <v>-0.62616599713629717</v>
      </c>
      <c r="AT113" s="11">
        <f>IF(('OddsRatio_working_3-way'!X113=0),IF(Q113&gt;0,-Q113^(1/3),(-Q113)^(1/3)),'OddsRatio_working_3-way'!AN113-'OddsRatio_working_3-way'!R113/3)</f>
        <v>-0.44159495938976923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2.84</v>
      </c>
      <c r="B114" s="4">
        <f>IF('True_Odds_Calculator_3-way'!B115="","",'True_Odds_Calculator_3-way'!B115)</f>
        <v>2.9</v>
      </c>
      <c r="C114" s="4">
        <f>IF('True_Odds_Calculator_3-way'!C115="","",'True_Odds_Calculator_3-way'!C115)</f>
        <v>2.88</v>
      </c>
      <c r="D114" s="9">
        <f t="shared" si="26"/>
        <v>0.33730841842006254</v>
      </c>
      <c r="E114" s="9">
        <f t="shared" si="27"/>
        <v>0.33017353083277756</v>
      </c>
      <c r="F114" s="9">
        <f t="shared" si="28"/>
        <v>0.33251805074716001</v>
      </c>
      <c r="G114" s="9">
        <f t="shared" si="29"/>
        <v>1.0677423052081894</v>
      </c>
      <c r="H114" s="9">
        <f t="shared" si="30"/>
        <v>2.9646458415830681</v>
      </c>
      <c r="I114" s="9">
        <f t="shared" si="31"/>
        <v>3.0287103798955597</v>
      </c>
      <c r="J114" s="9">
        <f t="shared" si="32"/>
        <v>3.0073555337913964</v>
      </c>
      <c r="K114" s="11">
        <f t="shared" si="33"/>
        <v>0.35211267605633806</v>
      </c>
      <c r="L114" s="11">
        <f t="shared" si="34"/>
        <v>0.34482758620689657</v>
      </c>
      <c r="M114" s="11">
        <f t="shared" si="35"/>
        <v>0.34722222222222221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-0.27708974151421961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0.23693405644595544</v>
      </c>
      <c r="Q114" s="11">
        <f>2*'OddsRatio_working_3-way'!K114*'OddsRatio_working_3-way'!L114*'OddsRatio_working_3-way'!M114</f>
        <v>8.4318169553720804E-2</v>
      </c>
      <c r="R114" s="11">
        <f t="shared" si="36"/>
        <v>0</v>
      </c>
      <c r="S114" s="11">
        <f t="shared" si="37"/>
        <v>-0.85508057841180141</v>
      </c>
      <c r="T114" s="11">
        <f t="shared" si="38"/>
        <v>-0.30429913822484039</v>
      </c>
      <c r="U114" s="11">
        <f>'OddsRatio_working_3-way'!S114-'OddsRatio_working_3-way'!R114^2/3</f>
        <v>-0.85508057841180141</v>
      </c>
      <c r="V114" s="11">
        <f>'OddsRatio_working_3-way'!S114*'OddsRatio_working_3-way'!R114/3-2*'OddsRatio_working_3-way'!R114^3/27-'OddsRatio_working_3-way'!T114</f>
        <v>0.30429913822484039</v>
      </c>
      <c r="W114" s="11">
        <f>'OddsRatio_working_3-way'!V114^2+4*'OddsRatio_working_3-way'!U114^3/27</f>
        <v>-2.4716868985835694E-5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0.15216987414840558</v>
      </c>
      <c r="Y114" s="11">
        <f>IF('OddsRatio_working_3-way'!W114&gt;=0,IF('OddsRatio_working_3-way'!V114+SQRT('OddsRatio_working_3-way'!W114)&gt;0,0,PI()),ACOS('OddsRatio_working_3-way'!V114/(2*'OddsRatio_working_3-way'!X114)))</f>
        <v>1.6336437975453144E-2</v>
      </c>
      <c r="Z114" s="11">
        <f>'OddsRatio_working_3-way'!X114^(1/3)*COS('OddsRatio_working_3-way'!Y114/3)</f>
        <v>0.53387115260409468</v>
      </c>
      <c r="AA114" s="11">
        <f>'OddsRatio_working_3-way'!X114^(1/3)*COS(('OddsRatio_working_3-way'!Y114+2*PI())/3)</f>
        <v>-0.26945329666618423</v>
      </c>
      <c r="AB114" s="11">
        <f>'OddsRatio_working_3-way'!X114^(1/3)*COS(('OddsRatio_working_3-way'!Y114+4*PI())/3)</f>
        <v>-0.26441785593791006</v>
      </c>
      <c r="AC114" s="11">
        <f>'OddsRatio_working_3-way'!X114^(1/3)*SIN('OddsRatio_working_3-way'!Y114/3)</f>
        <v>2.9072130599574219E-3</v>
      </c>
      <c r="AD114" s="11">
        <f>'OddsRatio_working_3-way'!X114^(1/3)*SIN(('OddsRatio_working_3-way'!Y114+2*PI())/3)</f>
        <v>0.4608923739728461</v>
      </c>
      <c r="AE114" s="11">
        <f>'OddsRatio_working_3-way'!X114^(1/3)*SIN(('OddsRatio_working_3-way'!Y114+4*PI())/3)</f>
        <v>-0.46379958703280355</v>
      </c>
      <c r="AF114" s="11">
        <f>-'OddsRatio_working_3-way'!U114/(3*'OddsRatio_working_3-way'!X114^(1/3))*COS(('OddsRatio_working_3-way'!Y114)/3)</f>
        <v>0.53387115260409468</v>
      </c>
      <c r="AG114" s="11">
        <f>-'OddsRatio_working_3-way'!U114/(3*'OddsRatio_working_3-way'!X114^(1/3))*COS(('OddsRatio_working_3-way'!Y114+2*PI())/3)</f>
        <v>-0.26945329666618423</v>
      </c>
      <c r="AH114" s="11">
        <f>-'OddsRatio_working_3-way'!U114/(3*'OddsRatio_working_3-way'!X114^(1/3))*COS(('OddsRatio_working_3-way'!Y114+4*PI())/3)</f>
        <v>-0.26441785593791006</v>
      </c>
      <c r="AI114" s="11">
        <f>'OddsRatio_working_3-way'!U114/(3*'OddsRatio_working_3-way'!X114^(1/3))*SIN(('OddsRatio_working_3-way'!Y114)/3)</f>
        <v>-2.9072130599574219E-3</v>
      </c>
      <c r="AJ114" s="11">
        <f>'OddsRatio_working_3-way'!U114/(3*'OddsRatio_working_3-way'!X114^(1/3))*SIN(('OddsRatio_working_3-way'!Y114+2*PI())/3)</f>
        <v>-0.4608923739728461</v>
      </c>
      <c r="AK114" s="11">
        <f>'OddsRatio_working_3-way'!U114/(3*'OddsRatio_working_3-way'!X114^(1/3))*SIN(('OddsRatio_working_3-way'!Y114+4*PI())/3)</f>
        <v>0.46379958703280355</v>
      </c>
      <c r="AL114" s="11">
        <f>'OddsRatio_working_3-way'!Z114+'OddsRatio_working_3-way'!AF114</f>
        <v>1.0677423052081894</v>
      </c>
      <c r="AM114" s="11">
        <f>'OddsRatio_working_3-way'!AA114+'OddsRatio_working_3-way'!AG114</f>
        <v>-0.53890659333236846</v>
      </c>
      <c r="AN114" s="11">
        <f>'OddsRatio_working_3-way'!AB114+'OddsRatio_working_3-way'!AH114</f>
        <v>-0.52883571187582012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1.0677423052081894</v>
      </c>
      <c r="AS114" s="11">
        <f>IF(('OddsRatio_working_3-way'!X114=0),IF(Q114&gt;0,-Q114^(1/3),(-Q114)^(1/3)),'OddsRatio_working_3-way'!AM114-'OddsRatio_working_3-way'!R114/3)</f>
        <v>-0.53890659333236846</v>
      </c>
      <c r="AT114" s="11">
        <f>IF(('OddsRatio_working_3-way'!X114=0),IF(Q114&gt;0,-Q114^(1/3),(-Q114)^(1/3)),'OddsRatio_working_3-way'!AN114-'OddsRatio_working_3-way'!R114/3)</f>
        <v>-0.52883571187582012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2.59</v>
      </c>
      <c r="B115" s="4">
        <f>IF('True_Odds_Calculator_3-way'!B116="","",'True_Odds_Calculator_3-way'!B116)</f>
        <v>3.13</v>
      </c>
      <c r="C115" s="4">
        <f>IF('True_Odds_Calculator_3-way'!C116="","",'True_Odds_Calculator_3-way'!C116)</f>
        <v>2.95</v>
      </c>
      <c r="D115" s="9">
        <f t="shared" si="26"/>
        <v>0.37049212010744709</v>
      </c>
      <c r="E115" s="9">
        <f t="shared" si="27"/>
        <v>0.30523447594203368</v>
      </c>
      <c r="F115" s="9">
        <f t="shared" si="28"/>
        <v>0.32427340395051901</v>
      </c>
      <c r="G115" s="9">
        <f t="shared" si="29"/>
        <v>1.0686243623156679</v>
      </c>
      <c r="H115" s="9">
        <f t="shared" si="30"/>
        <v>2.6991127360819123</v>
      </c>
      <c r="I115" s="9">
        <f t="shared" si="31"/>
        <v>3.2761698917323727</v>
      </c>
      <c r="J115" s="9">
        <f t="shared" si="32"/>
        <v>3.0838175065155524</v>
      </c>
      <c r="K115" s="11">
        <f t="shared" si="33"/>
        <v>0.38610038610038611</v>
      </c>
      <c r="L115" s="11">
        <f t="shared" si="34"/>
        <v>0.31948881789137379</v>
      </c>
      <c r="M115" s="11">
        <f t="shared" si="35"/>
        <v>0.33898305084745761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-0.27615011061158223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0.2370920224388573</v>
      </c>
      <c r="Q115" s="11">
        <f>2*'OddsRatio_working_3-way'!K115*'OddsRatio_working_3-way'!L115*'OddsRatio_working_3-way'!M115</f>
        <v>8.3630343011942609E-2</v>
      </c>
      <c r="R115" s="11">
        <f t="shared" si="36"/>
        <v>0</v>
      </c>
      <c r="S115" s="11">
        <f t="shared" si="37"/>
        <v>-0.85856211288047635</v>
      </c>
      <c r="T115" s="11">
        <f t="shared" si="38"/>
        <v>-0.3028437787938188</v>
      </c>
      <c r="U115" s="11">
        <f>'OddsRatio_working_3-way'!S115-'OddsRatio_working_3-way'!R115^2/3</f>
        <v>-0.85856211288047635</v>
      </c>
      <c r="V115" s="11">
        <f>'OddsRatio_working_3-way'!S115*'OddsRatio_working_3-way'!R115/3-2*'OddsRatio_working_3-way'!R115^3/27-'OddsRatio_working_3-way'!T115</f>
        <v>0.3028437787938188</v>
      </c>
      <c r="W115" s="11">
        <f>'OddsRatio_working_3-way'!V115^2+4*'OddsRatio_working_3-way'!U115^3/27</f>
        <v>-2.0443045031119794E-3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0.15310017868803374</v>
      </c>
      <c r="Y115" s="11">
        <f>IF('OddsRatio_working_3-way'!W115&gt;=0,IF('OddsRatio_working_3-way'!V115+SQRT('OddsRatio_working_3-way'!W115)&gt;0,0,PI()),ACOS('OddsRatio_working_3-way'!V115/(2*'OddsRatio_working_3-way'!X115)))</f>
        <v>0.14820337358860725</v>
      </c>
      <c r="Z115" s="11">
        <f>'OddsRatio_working_3-way'!X115^(1/3)*COS('OddsRatio_working_3-way'!Y115/3)</f>
        <v>0.53431218115783397</v>
      </c>
      <c r="AA115" s="11">
        <f>'OddsRatio_working_3-way'!X115^(1/3)*COS(('OddsRatio_working_3-way'!Y115+2*PI())/3)</f>
        <v>-0.29003398427321564</v>
      </c>
      <c r="AB115" s="11">
        <f>'OddsRatio_working_3-way'!X115^(1/3)*COS(('OddsRatio_working_3-way'!Y115+4*PI())/3)</f>
        <v>-0.24427819688461824</v>
      </c>
      <c r="AC115" s="11">
        <f>'OddsRatio_working_3-way'!X115^(1/3)*SIN('OddsRatio_working_3-way'!Y115/3)</f>
        <v>2.6417116165789886E-2</v>
      </c>
      <c r="AD115" s="11">
        <f>'OddsRatio_working_3-way'!X115^(1/3)*SIN(('OddsRatio_working_3-way'!Y115+2*PI())/3)</f>
        <v>0.44951936435126233</v>
      </c>
      <c r="AE115" s="11">
        <f>'OddsRatio_working_3-way'!X115^(1/3)*SIN(('OddsRatio_working_3-way'!Y115+4*PI())/3)</f>
        <v>-0.47593648051705228</v>
      </c>
      <c r="AF115" s="11">
        <f>-'OddsRatio_working_3-way'!U115/(3*'OddsRatio_working_3-way'!X115^(1/3))*COS(('OddsRatio_working_3-way'!Y115)/3)</f>
        <v>0.53431218115783385</v>
      </c>
      <c r="AG115" s="11">
        <f>-'OddsRatio_working_3-way'!U115/(3*'OddsRatio_working_3-way'!X115^(1/3))*COS(('OddsRatio_working_3-way'!Y115+2*PI())/3)</f>
        <v>-0.29003398427321558</v>
      </c>
      <c r="AH115" s="11">
        <f>-'OddsRatio_working_3-way'!U115/(3*'OddsRatio_working_3-way'!X115^(1/3))*COS(('OddsRatio_working_3-way'!Y115+4*PI())/3)</f>
        <v>-0.24427819688461819</v>
      </c>
      <c r="AI115" s="11">
        <f>'OddsRatio_working_3-way'!U115/(3*'OddsRatio_working_3-way'!X115^(1/3))*SIN(('OddsRatio_working_3-way'!Y115)/3)</f>
        <v>-2.6417116165789883E-2</v>
      </c>
      <c r="AJ115" s="11">
        <f>'OddsRatio_working_3-way'!U115/(3*'OddsRatio_working_3-way'!X115^(1/3))*SIN(('OddsRatio_working_3-way'!Y115+2*PI())/3)</f>
        <v>-0.44951936435126222</v>
      </c>
      <c r="AK115" s="11">
        <f>'OddsRatio_working_3-way'!U115/(3*'OddsRatio_working_3-way'!X115^(1/3))*SIN(('OddsRatio_working_3-way'!Y115+4*PI())/3)</f>
        <v>0.47593648051705223</v>
      </c>
      <c r="AL115" s="11">
        <f>'OddsRatio_working_3-way'!Z115+'OddsRatio_working_3-way'!AF115</f>
        <v>1.0686243623156679</v>
      </c>
      <c r="AM115" s="11">
        <f>'OddsRatio_working_3-way'!AA115+'OddsRatio_working_3-way'!AG115</f>
        <v>-0.58006796854643117</v>
      </c>
      <c r="AN115" s="11">
        <f>'OddsRatio_working_3-way'!AB115+'OddsRatio_working_3-way'!AH115</f>
        <v>-0.48855639376923643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1.0686243623156679</v>
      </c>
      <c r="AS115" s="11">
        <f>IF(('OddsRatio_working_3-way'!X115=0),IF(Q115&gt;0,-Q115^(1/3),(-Q115)^(1/3)),'OddsRatio_working_3-way'!AM115-'OddsRatio_working_3-way'!R115/3)</f>
        <v>-0.58006796854643117</v>
      </c>
      <c r="AT115" s="11">
        <f>IF(('OddsRatio_working_3-way'!X115=0),IF(Q115&gt;0,-Q115^(1/3),(-Q115)^(1/3)),'OddsRatio_working_3-way'!AN115-'OddsRatio_working_3-way'!R115/3)</f>
        <v>-0.48855639376923643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1.83</v>
      </c>
      <c r="B116" s="4">
        <f>IF('True_Odds_Calculator_3-way'!B117="","",'True_Odds_Calculator_3-way'!B117)</f>
        <v>3.37</v>
      </c>
      <c r="C116" s="4">
        <f>IF('True_Odds_Calculator_3-way'!C117="","",'True_Odds_Calculator_3-way'!C117)</f>
        <v>4.9000000000000004</v>
      </c>
      <c r="D116" s="9">
        <f t="shared" si="26"/>
        <v>0.52726957490379056</v>
      </c>
      <c r="E116" s="9">
        <f t="shared" si="27"/>
        <v>0.28089369931326374</v>
      </c>
      <c r="F116" s="9">
        <f t="shared" si="28"/>
        <v>0.19183672578294569</v>
      </c>
      <c r="G116" s="9">
        <f t="shared" si="29"/>
        <v>1.0801964614315223</v>
      </c>
      <c r="H116" s="9">
        <f t="shared" si="30"/>
        <v>1.8965630629881636</v>
      </c>
      <c r="I116" s="9">
        <f t="shared" si="31"/>
        <v>3.5600656135927085</v>
      </c>
      <c r="J116" s="9">
        <f t="shared" si="32"/>
        <v>5.212766199582938</v>
      </c>
      <c r="K116" s="11">
        <f t="shared" si="33"/>
        <v>0.54644808743169393</v>
      </c>
      <c r="L116" s="11">
        <f t="shared" si="34"/>
        <v>0.29673590504451036</v>
      </c>
      <c r="M116" s="11">
        <f t="shared" si="35"/>
        <v>0.2040816326530612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-0.25387151504080729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0.23495315331950745</v>
      </c>
      <c r="Q116" s="11">
        <f>2*'OddsRatio_working_3-way'!K116*'OddsRatio_working_3-way'!L116*'OddsRatio_working_3-way'!M116</f>
        <v>6.6183986850565479E-2</v>
      </c>
      <c r="R116" s="11">
        <f t="shared" si="36"/>
        <v>0</v>
      </c>
      <c r="S116" s="11">
        <f t="shared" si="37"/>
        <v>-0.92548056555987024</v>
      </c>
      <c r="T116" s="11">
        <f t="shared" si="38"/>
        <v>-0.26069875086193528</v>
      </c>
      <c r="U116" s="11">
        <f>'OddsRatio_working_3-way'!S116-'OddsRatio_working_3-way'!R116^2/3</f>
        <v>-0.92548056555987024</v>
      </c>
      <c r="V116" s="11">
        <f>'OddsRatio_working_3-way'!S116*'OddsRatio_working_3-way'!R116/3-2*'OddsRatio_working_3-way'!R116^3/27-'OddsRatio_working_3-way'!T116</f>
        <v>0.26069875086193528</v>
      </c>
      <c r="W116" s="11">
        <f>'OddsRatio_working_3-way'!V116^2+4*'OddsRatio_working_3-way'!U116^3/27</f>
        <v>-4.9471319476806511E-2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0.17134406772469532</v>
      </c>
      <c r="Y116" s="11">
        <f>IF('OddsRatio_working_3-way'!W116&gt;=0,IF('OddsRatio_working_3-way'!V116+SQRT('OddsRatio_working_3-way'!W116)&gt;0,0,PI()),ACOS('OddsRatio_working_3-way'!V116/(2*'OddsRatio_working_3-way'!X116)))</f>
        <v>0.70633406093322315</v>
      </c>
      <c r="Z116" s="11">
        <f>'OddsRatio_working_3-way'!X116^(1/3)*COS('OddsRatio_working_3-way'!Y116/3)</f>
        <v>0.54009823071576124</v>
      </c>
      <c r="AA116" s="11">
        <f>'OddsRatio_working_3-way'!X116^(1/3)*COS(('OddsRatio_working_3-way'!Y116+2*PI())/3)</f>
        <v>-0.38225681238997283</v>
      </c>
      <c r="AB116" s="11">
        <f>'OddsRatio_working_3-way'!X116^(1/3)*COS(('OddsRatio_working_3-way'!Y116+4*PI())/3)</f>
        <v>-0.15784141832578841</v>
      </c>
      <c r="AC116" s="11">
        <f>'OddsRatio_working_3-way'!X116^(1/3)*SIN('OddsRatio_working_3-way'!Y116/3)</f>
        <v>0.1295662881732528</v>
      </c>
      <c r="AD116" s="11">
        <f>'OddsRatio_working_3-way'!X116^(1/3)*SIN(('OddsRatio_working_3-way'!Y116+2*PI())/3)</f>
        <v>0.40295564425225172</v>
      </c>
      <c r="AE116" s="11">
        <f>'OddsRatio_working_3-way'!X116^(1/3)*SIN(('OddsRatio_working_3-way'!Y116+4*PI())/3)</f>
        <v>-0.5325219324255045</v>
      </c>
      <c r="AF116" s="11">
        <f>-'OddsRatio_working_3-way'!U116/(3*'OddsRatio_working_3-way'!X116^(1/3))*COS(('OddsRatio_working_3-way'!Y116)/3)</f>
        <v>0.54009823071576113</v>
      </c>
      <c r="AG116" s="11">
        <f>-'OddsRatio_working_3-way'!U116/(3*'OddsRatio_working_3-way'!X116^(1/3))*COS(('OddsRatio_working_3-way'!Y116+2*PI())/3)</f>
        <v>-0.38225681238997272</v>
      </c>
      <c r="AH116" s="11">
        <f>-'OddsRatio_working_3-way'!U116/(3*'OddsRatio_working_3-way'!X116^(1/3))*COS(('OddsRatio_working_3-way'!Y116+4*PI())/3)</f>
        <v>-0.15784141832578838</v>
      </c>
      <c r="AI116" s="11">
        <f>'OddsRatio_working_3-way'!U116/(3*'OddsRatio_working_3-way'!X116^(1/3))*SIN(('OddsRatio_working_3-way'!Y116)/3)</f>
        <v>-0.12956628817325277</v>
      </c>
      <c r="AJ116" s="11">
        <f>'OddsRatio_working_3-way'!U116/(3*'OddsRatio_working_3-way'!X116^(1/3))*SIN(('OddsRatio_working_3-way'!Y116+2*PI())/3)</f>
        <v>-0.40295564425225161</v>
      </c>
      <c r="AK116" s="11">
        <f>'OddsRatio_working_3-way'!U116/(3*'OddsRatio_working_3-way'!X116^(1/3))*SIN(('OddsRatio_working_3-way'!Y116+4*PI())/3)</f>
        <v>0.53252193242550439</v>
      </c>
      <c r="AL116" s="11">
        <f>'OddsRatio_working_3-way'!Z116+'OddsRatio_working_3-way'!AF116</f>
        <v>1.0801964614315223</v>
      </c>
      <c r="AM116" s="11">
        <f>'OddsRatio_working_3-way'!AA116+'OddsRatio_working_3-way'!AG116</f>
        <v>-0.76451362477994556</v>
      </c>
      <c r="AN116" s="11">
        <f>'OddsRatio_working_3-way'!AB116+'OddsRatio_working_3-way'!AH116</f>
        <v>-0.31568283665157681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1.0801964614315223</v>
      </c>
      <c r="AS116" s="11">
        <f>IF(('OddsRatio_working_3-way'!X116=0),IF(Q116&gt;0,-Q116^(1/3),(-Q116)^(1/3)),'OddsRatio_working_3-way'!AM116-'OddsRatio_working_3-way'!R116/3)</f>
        <v>-0.76451362477994556</v>
      </c>
      <c r="AT116" s="11">
        <f>IF(('OddsRatio_working_3-way'!X116=0),IF(Q116&gt;0,-Q116^(1/3),(-Q116)^(1/3)),'OddsRatio_working_3-way'!AN116-'OddsRatio_working_3-way'!R116/3)</f>
        <v>-0.31568283665157681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4</v>
      </c>
      <c r="B117" s="4">
        <f>IF('True_Odds_Calculator_3-way'!B118="","",'True_Odds_Calculator_3-way'!B118)</f>
        <v>3.3</v>
      </c>
      <c r="C117" s="4">
        <f>IF('True_Odds_Calculator_3-way'!C118="","",'True_Odds_Calculator_3-way'!C118)</f>
        <v>2.0299999999999998</v>
      </c>
      <c r="D117" s="9">
        <f t="shared" si="26"/>
        <v>0.23690960059683655</v>
      </c>
      <c r="E117" s="9">
        <f t="shared" si="27"/>
        <v>0.28823027733567502</v>
      </c>
      <c r="F117" s="9">
        <f t="shared" si="28"/>
        <v>0.47486012206748873</v>
      </c>
      <c r="G117" s="9">
        <f t="shared" si="29"/>
        <v>1.073673104960347</v>
      </c>
      <c r="H117" s="9">
        <f t="shared" si="30"/>
        <v>4.2210193148810404</v>
      </c>
      <c r="I117" s="9">
        <f t="shared" si="31"/>
        <v>3.4694481414087979</v>
      </c>
      <c r="J117" s="9">
        <f t="shared" si="32"/>
        <v>2.1058832981091569</v>
      </c>
      <c r="K117" s="11">
        <f t="shared" si="33"/>
        <v>0.25</v>
      </c>
      <c r="L117" s="11">
        <f t="shared" si="34"/>
        <v>0.30303030303030304</v>
      </c>
      <c r="M117" s="11">
        <f t="shared" si="35"/>
        <v>0.49261083743842371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-0.26522615315718778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0.2362292879534259</v>
      </c>
      <c r="Q117" s="11">
        <f>2*'OddsRatio_working_3-way'!K117*'OddsRatio_working_3-way'!L117*'OddsRatio_working_3-way'!M117</f>
        <v>7.4638005672488447E-2</v>
      </c>
      <c r="R117" s="11">
        <f t="shared" si="36"/>
        <v>0</v>
      </c>
      <c r="S117" s="11">
        <f t="shared" si="37"/>
        <v>-0.89067116926973366</v>
      </c>
      <c r="T117" s="11">
        <f t="shared" si="38"/>
        <v>-0.28141269171239613</v>
      </c>
      <c r="U117" s="11">
        <f>'OddsRatio_working_3-way'!S117-'OddsRatio_working_3-way'!R117^2/3</f>
        <v>-0.89067116926973366</v>
      </c>
      <c r="V117" s="11">
        <f>'OddsRatio_working_3-way'!S117*'OddsRatio_working_3-way'!R117/3-2*'OddsRatio_working_3-way'!R117^3/27-'OddsRatio_working_3-way'!T117</f>
        <v>0.28141269171239613</v>
      </c>
      <c r="W117" s="11">
        <f>'OddsRatio_working_3-way'!V117^2+4*'OddsRatio_working_3-way'!U117^3/27</f>
        <v>-2.5483208437713095E-2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0.16176859359477755</v>
      </c>
      <c r="Y117" s="11">
        <f>IF('OddsRatio_working_3-way'!W117&gt;=0,IF('OddsRatio_working_3-way'!V117+SQRT('OddsRatio_working_3-way'!W117)&gt;0,0,PI()),ACOS('OddsRatio_working_3-way'!V117/(2*'OddsRatio_working_3-way'!X117)))</f>
        <v>0.51599920814439337</v>
      </c>
      <c r="Z117" s="11">
        <f>'OddsRatio_working_3-way'!X117^(1/3)*COS('OddsRatio_working_3-way'!Y117/3)</f>
        <v>0.53683655248017348</v>
      </c>
      <c r="AA117" s="11">
        <f>'OddsRatio_working_3-way'!X117^(1/3)*COS(('OddsRatio_working_3-way'!Y117+2*PI())/3)</f>
        <v>-0.3491813820392996</v>
      </c>
      <c r="AB117" s="11">
        <f>'OddsRatio_working_3-way'!X117^(1/3)*COS(('OddsRatio_working_3-way'!Y117+4*PI())/3)</f>
        <v>-0.18765517044087399</v>
      </c>
      <c r="AC117" s="11">
        <f>'OddsRatio_working_3-way'!X117^(1/3)*SIN('OddsRatio_working_3-way'!Y117/3)</f>
        <v>9.3257201747531576E-2</v>
      </c>
      <c r="AD117" s="11">
        <f>'OddsRatio_working_3-way'!X117^(1/3)*SIN(('OddsRatio_working_3-way'!Y117+2*PI())/3)</f>
        <v>0.41828549125412245</v>
      </c>
      <c r="AE117" s="11">
        <f>'OddsRatio_working_3-way'!X117^(1/3)*SIN(('OddsRatio_working_3-way'!Y117+4*PI())/3)</f>
        <v>-0.511542693001654</v>
      </c>
      <c r="AF117" s="11">
        <f>-'OddsRatio_working_3-way'!U117/(3*'OddsRatio_working_3-way'!X117^(1/3))*COS(('OddsRatio_working_3-way'!Y117)/3)</f>
        <v>0.53683655248017359</v>
      </c>
      <c r="AG117" s="11">
        <f>-'OddsRatio_working_3-way'!U117/(3*'OddsRatio_working_3-way'!X117^(1/3))*COS(('OddsRatio_working_3-way'!Y117+2*PI())/3)</f>
        <v>-0.34918138203929971</v>
      </c>
      <c r="AH117" s="11">
        <f>-'OddsRatio_working_3-way'!U117/(3*'OddsRatio_working_3-way'!X117^(1/3))*COS(('OddsRatio_working_3-way'!Y117+4*PI())/3)</f>
        <v>-0.18765517044087401</v>
      </c>
      <c r="AI117" s="11">
        <f>'OddsRatio_working_3-way'!U117/(3*'OddsRatio_working_3-way'!X117^(1/3))*SIN(('OddsRatio_working_3-way'!Y117)/3)</f>
        <v>-9.325720174753159E-2</v>
      </c>
      <c r="AJ117" s="11">
        <f>'OddsRatio_working_3-way'!U117/(3*'OddsRatio_working_3-way'!X117^(1/3))*SIN(('OddsRatio_working_3-way'!Y117+2*PI())/3)</f>
        <v>-0.41828549125412251</v>
      </c>
      <c r="AK117" s="11">
        <f>'OddsRatio_working_3-way'!U117/(3*'OddsRatio_working_3-way'!X117^(1/3))*SIN(('OddsRatio_working_3-way'!Y117+4*PI())/3)</f>
        <v>0.51154269300165411</v>
      </c>
      <c r="AL117" s="11">
        <f>'OddsRatio_working_3-way'!Z117+'OddsRatio_working_3-way'!AF117</f>
        <v>1.073673104960347</v>
      </c>
      <c r="AM117" s="11">
        <f>'OddsRatio_working_3-way'!AA117+'OddsRatio_working_3-way'!AG117</f>
        <v>-0.69836276407859932</v>
      </c>
      <c r="AN117" s="11">
        <f>'OddsRatio_working_3-way'!AB117+'OddsRatio_working_3-way'!AH117</f>
        <v>-0.37531034088174797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1.073673104960347</v>
      </c>
      <c r="AS117" s="11">
        <f>IF(('OddsRatio_working_3-way'!X117=0),IF(Q117&gt;0,-Q117^(1/3),(-Q117)^(1/3)),'OddsRatio_working_3-way'!AM117-'OddsRatio_working_3-way'!R117/3)</f>
        <v>-0.69836276407859932</v>
      </c>
      <c r="AT117" s="11">
        <f>IF(('OddsRatio_working_3-way'!X117=0),IF(Q117&gt;0,-Q117^(1/3),(-Q117)^(1/3)),'OddsRatio_working_3-way'!AN117-'OddsRatio_working_3-way'!R117/3)</f>
        <v>-0.37531034088174797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1.98</v>
      </c>
      <c r="B118" s="4">
        <f>IF('True_Odds_Calculator_3-way'!B119="","",'True_Odds_Calculator_3-way'!B119)</f>
        <v>3.28</v>
      </c>
      <c r="C118" s="4">
        <f>IF('True_Odds_Calculator_3-way'!C119="","",'True_Odds_Calculator_3-way'!C119)</f>
        <v>4.2300000000000004</v>
      </c>
      <c r="D118" s="9">
        <f t="shared" si="26"/>
        <v>0.48683621935133353</v>
      </c>
      <c r="E118" s="9">
        <f t="shared" si="27"/>
        <v>0.28965803780957294</v>
      </c>
      <c r="F118" s="9">
        <f t="shared" si="28"/>
        <v>0.22350574283909352</v>
      </c>
      <c r="G118" s="9">
        <f t="shared" si="29"/>
        <v>1.0755907018661961</v>
      </c>
      <c r="H118" s="9">
        <f t="shared" si="30"/>
        <v>2.0540788878288723</v>
      </c>
      <c r="I118" s="9">
        <f t="shared" si="31"/>
        <v>3.4523468002549276</v>
      </c>
      <c r="J118" s="9">
        <f t="shared" si="32"/>
        <v>4.4741579670278133</v>
      </c>
      <c r="K118" s="11">
        <f t="shared" si="33"/>
        <v>0.50505050505050508</v>
      </c>
      <c r="L118" s="11">
        <f t="shared" si="34"/>
        <v>0.3048780487804878</v>
      </c>
      <c r="M118" s="11">
        <f t="shared" si="35"/>
        <v>0.23640661938534277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-0.26271450013017228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0.2362464522990384</v>
      </c>
      <c r="Q118" s="11">
        <f>2*'OddsRatio_working_3-way'!K118*'OddsRatio_working_3-way'!L118*'OddsRatio_working_3-way'!M118</f>
        <v>7.2803221047469446E-2</v>
      </c>
      <c r="R118" s="11">
        <f t="shared" si="36"/>
        <v>0</v>
      </c>
      <c r="S118" s="11">
        <f t="shared" si="37"/>
        <v>-0.89925166742597296</v>
      </c>
      <c r="T118" s="11">
        <f t="shared" si="38"/>
        <v>-0.27711915791247232</v>
      </c>
      <c r="U118" s="11">
        <f>'OddsRatio_working_3-way'!S118-'OddsRatio_working_3-way'!R118^2/3</f>
        <v>-0.89925166742597296</v>
      </c>
      <c r="V118" s="11">
        <f>'OddsRatio_working_3-way'!S118*'OddsRatio_working_3-way'!R118/3-2*'OddsRatio_working_3-way'!R118^3/27-'OddsRatio_working_3-way'!T118</f>
        <v>0.27711915791247232</v>
      </c>
      <c r="W118" s="11">
        <f>'OddsRatio_working_3-way'!V118^2+4*'OddsRatio_working_3-way'!U118^3/27</f>
        <v>-3.0935796529804979E-2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0.16411187054256826</v>
      </c>
      <c r="Y118" s="11">
        <f>IF('OddsRatio_working_3-way'!W118&gt;=0,IF('OddsRatio_working_3-way'!V118+SQRT('OddsRatio_working_3-way'!W118)&gt;0,0,PI()),ACOS('OddsRatio_working_3-way'!V118/(2*'OddsRatio_working_3-way'!X118)))</f>
        <v>0.56553962614820152</v>
      </c>
      <c r="Z118" s="11">
        <f>'OddsRatio_working_3-way'!X118^(1/3)*COS('OddsRatio_working_3-way'!Y118/3)</f>
        <v>0.53779535093309816</v>
      </c>
      <c r="AA118" s="11">
        <f>'OddsRatio_working_3-way'!X118^(1/3)*COS(('OddsRatio_working_3-way'!Y118+2*PI())/3)</f>
        <v>-0.35775169756207764</v>
      </c>
      <c r="AB118" s="11">
        <f>'OddsRatio_working_3-way'!X118^(1/3)*COS(('OddsRatio_working_3-way'!Y118+4*PI())/3)</f>
        <v>-0.18004365337102066</v>
      </c>
      <c r="AC118" s="11">
        <f>'OddsRatio_working_3-way'!X118^(1/3)*SIN('OddsRatio_working_3-way'!Y118/3)</f>
        <v>0.10259978715086891</v>
      </c>
      <c r="AD118" s="11">
        <f>'OddsRatio_working_3-way'!X118^(1/3)*SIN(('OddsRatio_working_3-way'!Y118+2*PI())/3)</f>
        <v>0.41444454236979589</v>
      </c>
      <c r="AE118" s="11">
        <f>'OddsRatio_working_3-way'!X118^(1/3)*SIN(('OddsRatio_working_3-way'!Y118+4*PI())/3)</f>
        <v>-0.51704432952066448</v>
      </c>
      <c r="AF118" s="11">
        <f>-'OddsRatio_working_3-way'!U118/(3*'OddsRatio_working_3-way'!X118^(1/3))*COS(('OddsRatio_working_3-way'!Y118)/3)</f>
        <v>0.53779535093309794</v>
      </c>
      <c r="AG118" s="11">
        <f>-'OddsRatio_working_3-way'!U118/(3*'OddsRatio_working_3-way'!X118^(1/3))*COS(('OddsRatio_working_3-way'!Y118+2*PI())/3)</f>
        <v>-0.35775169756207748</v>
      </c>
      <c r="AH118" s="11">
        <f>-'OddsRatio_working_3-way'!U118/(3*'OddsRatio_working_3-way'!X118^(1/3))*COS(('OddsRatio_working_3-way'!Y118+4*PI())/3)</f>
        <v>-0.18004365337102057</v>
      </c>
      <c r="AI118" s="11">
        <f>'OddsRatio_working_3-way'!U118/(3*'OddsRatio_working_3-way'!X118^(1/3))*SIN(('OddsRatio_working_3-way'!Y118)/3)</f>
        <v>-0.10259978715086887</v>
      </c>
      <c r="AJ118" s="11">
        <f>'OddsRatio_working_3-way'!U118/(3*'OddsRatio_working_3-way'!X118^(1/3))*SIN(('OddsRatio_working_3-way'!Y118+2*PI())/3)</f>
        <v>-0.41444454236979572</v>
      </c>
      <c r="AK118" s="11">
        <f>'OddsRatio_working_3-way'!U118/(3*'OddsRatio_working_3-way'!X118^(1/3))*SIN(('OddsRatio_working_3-way'!Y118+4*PI())/3)</f>
        <v>0.51704432952066426</v>
      </c>
      <c r="AL118" s="11">
        <f>'OddsRatio_working_3-way'!Z118+'OddsRatio_working_3-way'!AF118</f>
        <v>1.0755907018661961</v>
      </c>
      <c r="AM118" s="11">
        <f>'OddsRatio_working_3-way'!AA118+'OddsRatio_working_3-way'!AG118</f>
        <v>-0.71550339512415517</v>
      </c>
      <c r="AN118" s="11">
        <f>'OddsRatio_working_3-way'!AB118+'OddsRatio_working_3-way'!AH118</f>
        <v>-0.36008730674204126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1.0755907018661961</v>
      </c>
      <c r="AS118" s="11">
        <f>IF(('OddsRatio_working_3-way'!X118=0),IF(Q118&gt;0,-Q118^(1/3),(-Q118)^(1/3)),'OddsRatio_working_3-way'!AM118-'OddsRatio_working_3-way'!R118/3)</f>
        <v>-0.71550339512415517</v>
      </c>
      <c r="AT118" s="11">
        <f>IF(('OddsRatio_working_3-way'!X118=0),IF(Q118&gt;0,-Q118^(1/3),(-Q118)^(1/3)),'OddsRatio_working_3-way'!AN118-'OddsRatio_working_3-way'!R118/3)</f>
        <v>-0.36008730674204126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1.93</v>
      </c>
      <c r="B119" s="4">
        <f>IF('True_Odds_Calculator_3-way'!B120="","",'True_Odds_Calculator_3-way'!B120)</f>
        <v>3.29</v>
      </c>
      <c r="C119" s="4">
        <f>IF('True_Odds_Calculator_3-way'!C120="","",'True_Odds_Calculator_3-way'!C120)</f>
        <v>4.47</v>
      </c>
      <c r="D119" s="9">
        <f t="shared" si="26"/>
        <v>0.49992624881039133</v>
      </c>
      <c r="E119" s="9">
        <f t="shared" si="27"/>
        <v>0.28875928470200862</v>
      </c>
      <c r="F119" s="9">
        <f t="shared" si="28"/>
        <v>0.21131446648759999</v>
      </c>
      <c r="G119" s="9">
        <f t="shared" si="29"/>
        <v>1.0755860734180196</v>
      </c>
      <c r="H119" s="9">
        <f t="shared" si="30"/>
        <v>2.0002950482787578</v>
      </c>
      <c r="I119" s="9">
        <f t="shared" si="31"/>
        <v>3.4630921081272645</v>
      </c>
      <c r="J119" s="9">
        <f t="shared" si="32"/>
        <v>4.7322836747605272</v>
      </c>
      <c r="K119" s="11">
        <f t="shared" si="33"/>
        <v>0.5181347150259068</v>
      </c>
      <c r="L119" s="11">
        <f t="shared" si="34"/>
        <v>0.303951367781155</v>
      </c>
      <c r="M119" s="11">
        <f t="shared" si="35"/>
        <v>0.2237136465324385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-0.26036774130744211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0.23570315059010871</v>
      </c>
      <c r="Q119" s="11">
        <f>2*'OddsRatio_working_3-way'!K119*'OddsRatio_working_3-way'!L119*'OddsRatio_working_3-way'!M119</f>
        <v>7.0464320056833715E-2</v>
      </c>
      <c r="R119" s="11">
        <f t="shared" si="36"/>
        <v>0</v>
      </c>
      <c r="S119" s="11">
        <f t="shared" si="37"/>
        <v>-0.90527017443297841</v>
      </c>
      <c r="T119" s="11">
        <f t="shared" si="38"/>
        <v>-0.27063383391120438</v>
      </c>
      <c r="U119" s="11">
        <f>'OddsRatio_working_3-way'!S119-'OddsRatio_working_3-way'!R119^2/3</f>
        <v>-0.90527017443297841</v>
      </c>
      <c r="V119" s="11">
        <f>'OddsRatio_working_3-way'!S119*'OddsRatio_working_3-way'!R119/3-2*'OddsRatio_working_3-way'!R119^3/27-'OddsRatio_working_3-way'!T119</f>
        <v>0.27063383391120438</v>
      </c>
      <c r="W119" s="11">
        <f>'OddsRatio_working_3-way'!V119^2+4*'OddsRatio_working_3-way'!U119^3/27</f>
        <v>-3.6665722319404195E-2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0.16576217479938055</v>
      </c>
      <c r="Y119" s="11">
        <f>IF('OddsRatio_working_3-way'!W119&gt;=0,IF('OddsRatio_working_3-way'!V119+SQRT('OddsRatio_working_3-way'!W119)&gt;0,0,PI()),ACOS('OddsRatio_working_3-way'!V119/(2*'OddsRatio_working_3-way'!X119)))</f>
        <v>0.61576524355483497</v>
      </c>
      <c r="Z119" s="11">
        <f>'OddsRatio_working_3-way'!X119^(1/3)*COS('OddsRatio_working_3-way'!Y119/3)</f>
        <v>0.53779303670900969</v>
      </c>
      <c r="AA119" s="11">
        <f>'OddsRatio_working_3-way'!X119^(1/3)*COS(('OddsRatio_working_3-way'!Y119+2*PI())/3)</f>
        <v>-0.36585800998247492</v>
      </c>
      <c r="AB119" s="11">
        <f>'OddsRatio_working_3-way'!X119^(1/3)*COS(('OddsRatio_working_3-way'!Y119+4*PI())/3)</f>
        <v>-0.17193502672653482</v>
      </c>
      <c r="AC119" s="11">
        <f>'OddsRatio_working_3-way'!X119^(1/3)*SIN('OddsRatio_working_3-way'!Y119/3)</f>
        <v>0.11196148658487243</v>
      </c>
      <c r="AD119" s="11">
        <f>'OddsRatio_working_3-way'!X119^(1/3)*SIN(('OddsRatio_working_3-way'!Y119+2*PI())/3)</f>
        <v>0.40976168847594335</v>
      </c>
      <c r="AE119" s="11">
        <f>'OddsRatio_working_3-way'!X119^(1/3)*SIN(('OddsRatio_working_3-way'!Y119+4*PI())/3)</f>
        <v>-0.52172317506081567</v>
      </c>
      <c r="AF119" s="11">
        <f>-'OddsRatio_working_3-way'!U119/(3*'OddsRatio_working_3-way'!X119^(1/3))*COS(('OddsRatio_working_3-way'!Y119)/3)</f>
        <v>0.5377930367090098</v>
      </c>
      <c r="AG119" s="11">
        <f>-'OddsRatio_working_3-way'!U119/(3*'OddsRatio_working_3-way'!X119^(1/3))*COS(('OddsRatio_working_3-way'!Y119+2*PI())/3)</f>
        <v>-0.36585800998247503</v>
      </c>
      <c r="AH119" s="11">
        <f>-'OddsRatio_working_3-way'!U119/(3*'OddsRatio_working_3-way'!X119^(1/3))*COS(('OddsRatio_working_3-way'!Y119+4*PI())/3)</f>
        <v>-0.17193502672653485</v>
      </c>
      <c r="AI119" s="11">
        <f>'OddsRatio_working_3-way'!U119/(3*'OddsRatio_working_3-way'!X119^(1/3))*SIN(('OddsRatio_working_3-way'!Y119)/3)</f>
        <v>-0.11196148658487245</v>
      </c>
      <c r="AJ119" s="11">
        <f>'OddsRatio_working_3-way'!U119/(3*'OddsRatio_working_3-way'!X119^(1/3))*SIN(('OddsRatio_working_3-way'!Y119+2*PI())/3)</f>
        <v>-0.40976168847594341</v>
      </c>
      <c r="AK119" s="11">
        <f>'OddsRatio_working_3-way'!U119/(3*'OddsRatio_working_3-way'!X119^(1/3))*SIN(('OddsRatio_working_3-way'!Y119+4*PI())/3)</f>
        <v>0.52172317506081578</v>
      </c>
      <c r="AL119" s="11">
        <f>'OddsRatio_working_3-way'!Z119+'OddsRatio_working_3-way'!AF119</f>
        <v>1.0755860734180196</v>
      </c>
      <c r="AM119" s="11">
        <f>'OddsRatio_working_3-way'!AA119+'OddsRatio_working_3-way'!AG119</f>
        <v>-0.73171601996494995</v>
      </c>
      <c r="AN119" s="11">
        <f>'OddsRatio_working_3-way'!AB119+'OddsRatio_working_3-way'!AH119</f>
        <v>-0.34387005345306965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1.0755860734180196</v>
      </c>
      <c r="AS119" s="11">
        <f>IF(('OddsRatio_working_3-way'!X119=0),IF(Q119&gt;0,-Q119^(1/3),(-Q119)^(1/3)),'OddsRatio_working_3-way'!AM119-'OddsRatio_working_3-way'!R119/3)</f>
        <v>-0.73171601996494995</v>
      </c>
      <c r="AT119" s="11">
        <f>IF(('OddsRatio_working_3-way'!X119=0),IF(Q119&gt;0,-Q119^(1/3),(-Q119)^(1/3)),'OddsRatio_working_3-way'!AN119-'OddsRatio_working_3-way'!R119/3)</f>
        <v>-0.34387005345306965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3.59</v>
      </c>
      <c r="B120" s="4">
        <f>IF('True_Odds_Calculator_3-way'!B121="","",'True_Odds_Calculator_3-way'!B121)</f>
        <v>3.17</v>
      </c>
      <c r="C120" s="4">
        <f>IF('True_Odds_Calculator_3-way'!C121="","",'True_Odds_Calculator_3-way'!C121)</f>
        <v>2.2200000000000002</v>
      </c>
      <c r="D120" s="9">
        <f t="shared" si="26"/>
        <v>0.26517333710974111</v>
      </c>
      <c r="E120" s="9">
        <f t="shared" si="27"/>
        <v>0.30104634483094672</v>
      </c>
      <c r="F120" s="9">
        <f t="shared" si="28"/>
        <v>0.43378031805931228</v>
      </c>
      <c r="G120" s="9">
        <f t="shared" si="29"/>
        <v>1.0699298102560437</v>
      </c>
      <c r="H120" s="9">
        <f t="shared" si="30"/>
        <v>3.7711182085631529</v>
      </c>
      <c r="I120" s="9">
        <f t="shared" si="31"/>
        <v>3.3217476882556149</v>
      </c>
      <c r="J120" s="9">
        <f t="shared" si="32"/>
        <v>2.3053143685123736</v>
      </c>
      <c r="K120" s="11">
        <f t="shared" si="33"/>
        <v>0.2785515320334262</v>
      </c>
      <c r="L120" s="11">
        <f t="shared" si="34"/>
        <v>0.31545741324921134</v>
      </c>
      <c r="M120" s="11">
        <f t="shared" si="35"/>
        <v>0.4504504504504504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-0.27140174980741583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0.23669795116945014</v>
      </c>
      <c r="Q120" s="11">
        <f>2*'OddsRatio_working_3-way'!K120*'OddsRatio_working_3-way'!L120*'OddsRatio_working_3-way'!M120</f>
        <v>7.9163194371053555E-2</v>
      </c>
      <c r="R120" s="11">
        <f t="shared" si="36"/>
        <v>0</v>
      </c>
      <c r="S120" s="11">
        <f t="shared" si="37"/>
        <v>-0.87213126421406206</v>
      </c>
      <c r="T120" s="11">
        <f t="shared" si="38"/>
        <v>-0.29168269706155919</v>
      </c>
      <c r="U120" s="11">
        <f>'OddsRatio_working_3-way'!S120-'OddsRatio_working_3-way'!R120^2/3</f>
        <v>-0.87213126421406206</v>
      </c>
      <c r="V120" s="11">
        <f>'OddsRatio_working_3-way'!S120*'OddsRatio_working_3-way'!R120/3-2*'OddsRatio_working_3-way'!R120^3/27-'OddsRatio_working_3-way'!T120</f>
        <v>0.29168269706155919</v>
      </c>
      <c r="W120" s="11">
        <f>'OddsRatio_working_3-way'!V120^2+4*'OddsRatio_working_3-way'!U120^3/27</f>
        <v>-1.3195919301731238E-2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0.15674399116619794</v>
      </c>
      <c r="Y120" s="11">
        <f>IF('OddsRatio_working_3-way'!W120&gt;=0,IF('OddsRatio_working_3-way'!V120+SQRT('OddsRatio_working_3-way'!W120)&gt;0,0,PI()),ACOS('OddsRatio_working_3-way'!V120/(2*'OddsRatio_working_3-way'!X120)))</f>
        <v>0.37517640636461658</v>
      </c>
      <c r="Z120" s="11">
        <f>'OddsRatio_working_3-way'!X120^(1/3)*COS('OddsRatio_working_3-way'!Y120/3)</f>
        <v>0.53496490512802197</v>
      </c>
      <c r="AA120" s="11">
        <f>'OddsRatio_working_3-way'!X120^(1/3)*COS(('OddsRatio_working_3-way'!Y120+2*PI())/3)</f>
        <v>-0.3257252955967857</v>
      </c>
      <c r="AB120" s="11">
        <f>'OddsRatio_working_3-way'!X120^(1/3)*COS(('OddsRatio_working_3-way'!Y120+4*PI())/3)</f>
        <v>-0.20923960953123635</v>
      </c>
      <c r="AC120" s="11">
        <f>'OddsRatio_working_3-way'!X120^(1/3)*SIN('OddsRatio_working_3-way'!Y120/3)</f>
        <v>6.7253042206683211E-2</v>
      </c>
      <c r="AD120" s="11">
        <f>'OddsRatio_working_3-way'!X120^(1/3)*SIN(('OddsRatio_working_3-way'!Y120+2*PI())/3)</f>
        <v>0.42966667687065752</v>
      </c>
      <c r="AE120" s="11">
        <f>'OddsRatio_working_3-way'!X120^(1/3)*SIN(('OddsRatio_working_3-way'!Y120+4*PI())/3)</f>
        <v>-0.49691971907734067</v>
      </c>
      <c r="AF120" s="11">
        <f>-'OddsRatio_working_3-way'!U120/(3*'OddsRatio_working_3-way'!X120^(1/3))*COS(('OddsRatio_working_3-way'!Y120)/3)</f>
        <v>0.53496490512802186</v>
      </c>
      <c r="AG120" s="11">
        <f>-'OddsRatio_working_3-way'!U120/(3*'OddsRatio_working_3-way'!X120^(1/3))*COS(('OddsRatio_working_3-way'!Y120+2*PI())/3)</f>
        <v>-0.32572529559678565</v>
      </c>
      <c r="AH120" s="11">
        <f>-'OddsRatio_working_3-way'!U120/(3*'OddsRatio_working_3-way'!X120^(1/3))*COS(('OddsRatio_working_3-way'!Y120+4*PI())/3)</f>
        <v>-0.20923960953123633</v>
      </c>
      <c r="AI120" s="11">
        <f>'OddsRatio_working_3-way'!U120/(3*'OddsRatio_working_3-way'!X120^(1/3))*SIN(('OddsRatio_working_3-way'!Y120)/3)</f>
        <v>-6.7253042206683197E-2</v>
      </c>
      <c r="AJ120" s="11">
        <f>'OddsRatio_working_3-way'!U120/(3*'OddsRatio_working_3-way'!X120^(1/3))*SIN(('OddsRatio_working_3-way'!Y120+2*PI())/3)</f>
        <v>-0.42966667687065746</v>
      </c>
      <c r="AK120" s="11">
        <f>'OddsRatio_working_3-way'!U120/(3*'OddsRatio_working_3-way'!X120^(1/3))*SIN(('OddsRatio_working_3-way'!Y120+4*PI())/3)</f>
        <v>0.49691971907734056</v>
      </c>
      <c r="AL120" s="11">
        <f>'OddsRatio_working_3-way'!Z120+'OddsRatio_working_3-way'!AF120</f>
        <v>1.0699298102560437</v>
      </c>
      <c r="AM120" s="11">
        <f>'OddsRatio_working_3-way'!AA120+'OddsRatio_working_3-way'!AG120</f>
        <v>-0.65145059119357129</v>
      </c>
      <c r="AN120" s="11">
        <f>'OddsRatio_working_3-way'!AB120+'OddsRatio_working_3-way'!AH120</f>
        <v>-0.41847921906247265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1.0699298102560437</v>
      </c>
      <c r="AS120" s="11">
        <f>IF(('OddsRatio_working_3-way'!X120=0),IF(Q120&gt;0,-Q120^(1/3),(-Q120)^(1/3)),'OddsRatio_working_3-way'!AM120-'OddsRatio_working_3-way'!R120/3)</f>
        <v>-0.65145059119357129</v>
      </c>
      <c r="AT120" s="11">
        <f>IF(('OddsRatio_working_3-way'!X120=0),IF(Q120&gt;0,-Q120^(1/3),(-Q120)^(1/3)),'OddsRatio_working_3-way'!AN120-'OddsRatio_working_3-way'!R120/3)</f>
        <v>-0.41847921906247265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2.2799999999999998</v>
      </c>
      <c r="B121" s="4">
        <f>IF('True_Odds_Calculator_3-way'!B122="","",'True_Odds_Calculator_3-way'!B122)</f>
        <v>2.95</v>
      </c>
      <c r="C121" s="4">
        <f>IF('True_Odds_Calculator_3-way'!C122="","",'True_Odds_Calculator_3-way'!C122)</f>
        <v>3.6</v>
      </c>
      <c r="D121" s="9">
        <f t="shared" si="26"/>
        <v>0.4181435283575719</v>
      </c>
      <c r="E121" s="9">
        <f t="shared" si="27"/>
        <v>0.32052321585930338</v>
      </c>
      <c r="F121" s="9">
        <f t="shared" si="28"/>
        <v>0.26133325578312483</v>
      </c>
      <c r="G121" s="9">
        <f t="shared" si="29"/>
        <v>1.0871275952928792</v>
      </c>
      <c r="H121" s="9">
        <f t="shared" si="30"/>
        <v>2.3915233219748853</v>
      </c>
      <c r="I121" s="9">
        <f t="shared" si="31"/>
        <v>3.1198988108211143</v>
      </c>
      <c r="J121" s="9">
        <f t="shared" si="32"/>
        <v>3.8265317477614857</v>
      </c>
      <c r="K121" s="11">
        <f t="shared" si="33"/>
        <v>0.43859649122807021</v>
      </c>
      <c r="L121" s="11">
        <f t="shared" si="34"/>
        <v>0.33898305084745761</v>
      </c>
      <c r="M121" s="11">
        <f t="shared" si="35"/>
        <v>0.27777777777777779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-0.26801466944196661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0.24077378002444907</v>
      </c>
      <c r="Q121" s="11">
        <f>2*'OddsRatio_working_3-way'!K121*'OddsRatio_working_3-way'!L121*'OddsRatio_working_3-way'!M121</f>
        <v>8.2598209270823009E-2</v>
      </c>
      <c r="R121" s="11">
        <f t="shared" si="36"/>
        <v>0</v>
      </c>
      <c r="S121" s="11">
        <f t="shared" si="37"/>
        <v>-0.89836045364891481</v>
      </c>
      <c r="T121" s="11">
        <f t="shared" si="38"/>
        <v>-0.30818540433925035</v>
      </c>
      <c r="U121" s="11">
        <f>'OddsRatio_working_3-way'!S121-'OddsRatio_working_3-way'!R121^2/3</f>
        <v>-0.89836045364891481</v>
      </c>
      <c r="V121" s="11">
        <f>'OddsRatio_working_3-way'!S121*'OddsRatio_working_3-way'!R121/3-2*'OddsRatio_working_3-way'!R121^3/27-'OddsRatio_working_3-way'!T121</f>
        <v>0.30818540433925035</v>
      </c>
      <c r="W121" s="11">
        <f>'OddsRatio_working_3-way'!V121^2+4*'OddsRatio_working_3-way'!U121^3/27</f>
        <v>-1.2432594457825991E-2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0.16386796354502398</v>
      </c>
      <c r="Y121" s="11">
        <f>IF('OddsRatio_working_3-way'!W121&gt;=0,IF('OddsRatio_working_3-way'!V121+SQRT('OddsRatio_working_3-way'!W121)&gt;0,0,PI()),ACOS('OddsRatio_working_3-way'!V121/(2*'OddsRatio_working_3-way'!X121)))</f>
        <v>0.34714833758234609</v>
      </c>
      <c r="Z121" s="11">
        <f>'OddsRatio_working_3-way'!X121^(1/3)*COS('OddsRatio_working_3-way'!Y121/3)</f>
        <v>0.54356379764643958</v>
      </c>
      <c r="AA121" s="11">
        <f>'OddsRatio_working_3-way'!X121^(1/3)*COS(('OddsRatio_working_3-way'!Y121+2*PI())/3)</f>
        <v>-0.32649854919917093</v>
      </c>
      <c r="AB121" s="11">
        <f>'OddsRatio_working_3-way'!X121^(1/3)*COS(('OddsRatio_working_3-way'!Y121+4*PI())/3)</f>
        <v>-0.21706524844726835</v>
      </c>
      <c r="AC121" s="11">
        <f>'OddsRatio_working_3-way'!X121^(1/3)*SIN('OddsRatio_working_3-way'!Y121/3)</f>
        <v>6.3181345647420187E-2</v>
      </c>
      <c r="AD121" s="11">
        <f>'OddsRatio_working_3-way'!X121^(1/3)*SIN(('OddsRatio_working_3-way'!Y121+2*PI())/3)</f>
        <v>0.43914938451565072</v>
      </c>
      <c r="AE121" s="11">
        <f>'OddsRatio_working_3-way'!X121^(1/3)*SIN(('OddsRatio_working_3-way'!Y121+4*PI())/3)</f>
        <v>-0.50233073016307095</v>
      </c>
      <c r="AF121" s="11">
        <f>-'OddsRatio_working_3-way'!U121/(3*'OddsRatio_working_3-way'!X121^(1/3))*COS(('OddsRatio_working_3-way'!Y121)/3)</f>
        <v>0.54356379764643947</v>
      </c>
      <c r="AG121" s="11">
        <f>-'OddsRatio_working_3-way'!U121/(3*'OddsRatio_working_3-way'!X121^(1/3))*COS(('OddsRatio_working_3-way'!Y121+2*PI())/3)</f>
        <v>-0.32649854919917087</v>
      </c>
      <c r="AH121" s="11">
        <f>-'OddsRatio_working_3-way'!U121/(3*'OddsRatio_working_3-way'!X121^(1/3))*COS(('OddsRatio_working_3-way'!Y121+4*PI())/3)</f>
        <v>-0.21706524844726829</v>
      </c>
      <c r="AI121" s="11">
        <f>'OddsRatio_working_3-way'!U121/(3*'OddsRatio_working_3-way'!X121^(1/3))*SIN(('OddsRatio_working_3-way'!Y121)/3)</f>
        <v>-6.3181345647420173E-2</v>
      </c>
      <c r="AJ121" s="11">
        <f>'OddsRatio_working_3-way'!U121/(3*'OddsRatio_working_3-way'!X121^(1/3))*SIN(('OddsRatio_working_3-way'!Y121+2*PI())/3)</f>
        <v>-0.43914938451565066</v>
      </c>
      <c r="AK121" s="11">
        <f>'OddsRatio_working_3-way'!U121/(3*'OddsRatio_working_3-way'!X121^(1/3))*SIN(('OddsRatio_working_3-way'!Y121+4*PI())/3)</f>
        <v>0.50233073016307084</v>
      </c>
      <c r="AL121" s="11">
        <f>'OddsRatio_working_3-way'!Z121+'OddsRatio_working_3-way'!AF121</f>
        <v>1.0871275952928792</v>
      </c>
      <c r="AM121" s="11">
        <f>'OddsRatio_working_3-way'!AA121+'OddsRatio_working_3-way'!AG121</f>
        <v>-0.65299709839834175</v>
      </c>
      <c r="AN121" s="11">
        <f>'OddsRatio_working_3-way'!AB121+'OddsRatio_working_3-way'!AH121</f>
        <v>-0.43413049689453664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1.0871275952928792</v>
      </c>
      <c r="AS121" s="11">
        <f>IF(('OddsRatio_working_3-way'!X121=0),IF(Q121&gt;0,-Q121^(1/3),(-Q121)^(1/3)),'OddsRatio_working_3-way'!AM121-'OddsRatio_working_3-way'!R121/3)</f>
        <v>-0.65299709839834175</v>
      </c>
      <c r="AT121" s="11">
        <f>IF(('OddsRatio_working_3-way'!X121=0),IF(Q121&gt;0,-Q121^(1/3),(-Q121)^(1/3)),'OddsRatio_working_3-way'!AN121-'OddsRatio_working_3-way'!R121/3)</f>
        <v>-0.43413049689453664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1.42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7.47</v>
      </c>
      <c r="D122" s="9">
        <f t="shared" si="26"/>
        <v>0.67590844745030265</v>
      </c>
      <c r="E122" s="9">
        <f t="shared" si="27"/>
        <v>0.2048513619644079</v>
      </c>
      <c r="F122" s="9">
        <f t="shared" si="28"/>
        <v>0.11924019058528962</v>
      </c>
      <c r="G122" s="9">
        <f t="shared" si="29"/>
        <v>1.1416436006985884</v>
      </c>
      <c r="H122" s="9">
        <f t="shared" si="30"/>
        <v>1.4794903122934069</v>
      </c>
      <c r="I122" s="9">
        <f t="shared" si="31"/>
        <v>4.8815882423752006</v>
      </c>
      <c r="J122" s="9">
        <f t="shared" si="32"/>
        <v>8.3864340965198654</v>
      </c>
      <c r="K122" s="11">
        <f t="shared" si="33"/>
        <v>0.70422535211267612</v>
      </c>
      <c r="L122" s="11">
        <f t="shared" si="34"/>
        <v>0.22727272727272727</v>
      </c>
      <c r="M122" s="11">
        <f t="shared" si="35"/>
        <v>0.13386880856760375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-0.19795700085874868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0.22047215751610799</v>
      </c>
      <c r="Q122" s="11">
        <f>2*'OddsRatio_working_3-way'!K122*'OddsRatio_working_3-way'!L122*'OddsRatio_working_3-way'!M122</f>
        <v>4.2851731295647809E-2</v>
      </c>
      <c r="R122" s="11">
        <f t="shared" si="36"/>
        <v>0</v>
      </c>
      <c r="S122" s="11">
        <f t="shared" si="37"/>
        <v>-1.1137376125102285</v>
      </c>
      <c r="T122" s="11">
        <f t="shared" si="38"/>
        <v>-0.21646989553162846</v>
      </c>
      <c r="U122" s="11">
        <f>'OddsRatio_working_3-way'!S122-'OddsRatio_working_3-way'!R122^2/3</f>
        <v>-1.1137376125102285</v>
      </c>
      <c r="V122" s="11">
        <f>'OddsRatio_working_3-way'!S122*'OddsRatio_working_3-way'!R122/3-2*'OddsRatio_working_3-way'!R122^3/27-'OddsRatio_working_3-way'!T122</f>
        <v>0.21646989553162846</v>
      </c>
      <c r="W122" s="11">
        <f>'OddsRatio_working_3-way'!V122^2+4*'OddsRatio_working_3-way'!U122^3/27</f>
        <v>-0.15780640041645047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0.22619992047297707</v>
      </c>
      <c r="Y122" s="11">
        <f>IF('OddsRatio_working_3-way'!W122&gt;=0,IF('OddsRatio_working_3-way'!V122+SQRT('OddsRatio_working_3-way'!W122)&gt;0,0,PI()),ACOS('OddsRatio_working_3-way'!V122/(2*'OddsRatio_working_3-way'!X122)))</f>
        <v>1.0718592992515819</v>
      </c>
      <c r="Z122" s="11">
        <f>'OddsRatio_working_3-way'!X122^(1/3)*COS('OddsRatio_working_3-way'!Y122/3)</f>
        <v>0.57082180034929431</v>
      </c>
      <c r="AA122" s="11">
        <f>'OddsRatio_working_3-way'!X122^(1/3)*COS(('OddsRatio_working_3-way'!Y122+2*PI())/3)</f>
        <v>-0.46995427532544992</v>
      </c>
      <c r="AB122" s="11">
        <f>'OddsRatio_working_3-way'!X122^(1/3)*COS(('OddsRatio_working_3-way'!Y122+4*PI())/3)</f>
        <v>-0.10086752502384468</v>
      </c>
      <c r="AC122" s="11">
        <f>'OddsRatio_working_3-way'!X122^(1/3)*SIN('OddsRatio_working_3-way'!Y122/3)</f>
        <v>0.2130923346409562</v>
      </c>
      <c r="AD122" s="11">
        <f>'OddsRatio_working_3-way'!X122^(1/3)*SIN(('OddsRatio_working_3-way'!Y122+2*PI())/3)</f>
        <v>0.38780001281597987</v>
      </c>
      <c r="AE122" s="11">
        <f>'OddsRatio_working_3-way'!X122^(1/3)*SIN(('OddsRatio_working_3-way'!Y122+4*PI())/3)</f>
        <v>-0.60089234745693587</v>
      </c>
      <c r="AF122" s="11">
        <f>-'OddsRatio_working_3-way'!U122/(3*'OddsRatio_working_3-way'!X122^(1/3))*COS(('OddsRatio_working_3-way'!Y122)/3)</f>
        <v>0.57082180034929419</v>
      </c>
      <c r="AG122" s="11">
        <f>-'OddsRatio_working_3-way'!U122/(3*'OddsRatio_working_3-way'!X122^(1/3))*COS(('OddsRatio_working_3-way'!Y122+2*PI())/3)</f>
        <v>-0.46995427532544981</v>
      </c>
      <c r="AH122" s="11">
        <f>-'OddsRatio_working_3-way'!U122/(3*'OddsRatio_working_3-way'!X122^(1/3))*COS(('OddsRatio_working_3-way'!Y122+4*PI())/3)</f>
        <v>-0.10086752502384466</v>
      </c>
      <c r="AI122" s="11">
        <f>'OddsRatio_working_3-way'!U122/(3*'OddsRatio_working_3-way'!X122^(1/3))*SIN(('OddsRatio_working_3-way'!Y122)/3)</f>
        <v>-0.21309233464095617</v>
      </c>
      <c r="AJ122" s="11">
        <f>'OddsRatio_working_3-way'!U122/(3*'OddsRatio_working_3-way'!X122^(1/3))*SIN(('OddsRatio_working_3-way'!Y122+2*PI())/3)</f>
        <v>-0.38780001281597981</v>
      </c>
      <c r="AK122" s="11">
        <f>'OddsRatio_working_3-way'!U122/(3*'OddsRatio_working_3-way'!X122^(1/3))*SIN(('OddsRatio_working_3-way'!Y122+4*PI())/3)</f>
        <v>0.60089234745693576</v>
      </c>
      <c r="AL122" s="11">
        <f>'OddsRatio_working_3-way'!Z122+'OddsRatio_working_3-way'!AF122</f>
        <v>1.1416436006985884</v>
      </c>
      <c r="AM122" s="11">
        <f>'OddsRatio_working_3-way'!AA122+'OddsRatio_working_3-way'!AG122</f>
        <v>-0.93990855065089973</v>
      </c>
      <c r="AN122" s="11">
        <f>'OddsRatio_working_3-way'!AB122+'OddsRatio_working_3-way'!AH122</f>
        <v>-0.20173505004768932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1.1416436006985884</v>
      </c>
      <c r="AS122" s="11">
        <f>IF(('OddsRatio_working_3-way'!X122=0),IF(Q122&gt;0,-Q122^(1/3),(-Q122)^(1/3)),'OddsRatio_working_3-way'!AM122-'OddsRatio_working_3-way'!R122/3)</f>
        <v>-0.93990855065089973</v>
      </c>
      <c r="AT122" s="11">
        <f>IF(('OddsRatio_working_3-way'!X122=0),IF(Q122&gt;0,-Q122^(1/3),(-Q122)^(1/3)),'OddsRatio_working_3-way'!AN122-'OddsRatio_working_3-way'!R122/3)</f>
        <v>-0.20173505004768932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3.55</v>
      </c>
      <c r="B123" s="4">
        <f>IF('True_Odds_Calculator_3-way'!B124="","",'True_Odds_Calculator_3-way'!B124)</f>
        <v>3.38</v>
      </c>
      <c r="C123" s="4">
        <f>IF('True_Odds_Calculator_3-way'!C124="","",'True_Odds_Calculator_3-way'!C124)</f>
        <v>2.09</v>
      </c>
      <c r="D123" s="9">
        <f t="shared" si="26"/>
        <v>0.26463702763252739</v>
      </c>
      <c r="E123" s="9">
        <f t="shared" si="27"/>
        <v>0.27827945476624094</v>
      </c>
      <c r="F123" s="9">
        <f t="shared" si="28"/>
        <v>0.45708351760123156</v>
      </c>
      <c r="G123" s="9">
        <f t="shared" si="29"/>
        <v>1.0897100787535177</v>
      </c>
      <c r="H123" s="9">
        <f t="shared" si="30"/>
        <v>3.7787607008214703</v>
      </c>
      <c r="I123" s="9">
        <f t="shared" si="31"/>
        <v>3.5935099874333716</v>
      </c>
      <c r="J123" s="9">
        <f t="shared" si="32"/>
        <v>2.1877839858413344</v>
      </c>
      <c r="K123" s="11">
        <f t="shared" si="33"/>
        <v>0.28169014084507044</v>
      </c>
      <c r="L123" s="11">
        <f t="shared" si="34"/>
        <v>0.29585798816568049</v>
      </c>
      <c r="M123" s="11">
        <f t="shared" si="35"/>
        <v>0.47846889952153115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-0.26378633626167403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0.24005190225182244</v>
      </c>
      <c r="Q123" s="11">
        <f>2*'OddsRatio_working_3-way'!K123*'OddsRatio_working_3-way'!L123*'OddsRatio_working_3-way'!M123</f>
        <v>7.9751462542133708E-2</v>
      </c>
      <c r="R123" s="11">
        <f t="shared" si="36"/>
        <v>0</v>
      </c>
      <c r="S123" s="11">
        <f t="shared" si="37"/>
        <v>-0.91002402040146912</v>
      </c>
      <c r="T123" s="11">
        <f t="shared" si="38"/>
        <v>-0.3023335615951725</v>
      </c>
      <c r="U123" s="11">
        <f>'OddsRatio_working_3-way'!S123-'OddsRatio_working_3-way'!R123^2/3</f>
        <v>-0.91002402040146912</v>
      </c>
      <c r="V123" s="11">
        <f>'OddsRatio_working_3-way'!S123*'OddsRatio_working_3-way'!R123/3-2*'OddsRatio_working_3-way'!R123^3/27-'OddsRatio_working_3-way'!T123</f>
        <v>0.3023335615951725</v>
      </c>
      <c r="W123" s="11">
        <f>'OddsRatio_working_3-way'!V123^2+4*'OddsRatio_working_3-way'!U123^3/27</f>
        <v>-2.0243406489998506E-2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0.16706958801411201</v>
      </c>
      <c r="Y123" s="11">
        <f>IF('OddsRatio_working_3-way'!W123&gt;=0,IF('OddsRatio_working_3-way'!V123+SQRT('OddsRatio_working_3-way'!W123)&gt;0,0,PI()),ACOS('OddsRatio_working_3-way'!V123/(2*'OddsRatio_working_3-way'!X123)))</f>
        <v>0.43985533264963239</v>
      </c>
      <c r="Z123" s="11">
        <f>'OddsRatio_working_3-way'!X123^(1/3)*COS('OddsRatio_working_3-way'!Y123/3)</f>
        <v>0.54485503937675894</v>
      </c>
      <c r="AA123" s="11">
        <f>'OddsRatio_working_3-way'!X123^(1/3)*COS(('OddsRatio_working_3-way'!Y123+2*PI())/3)</f>
        <v>-0.34211069304953035</v>
      </c>
      <c r="AB123" s="11">
        <f>'OddsRatio_working_3-way'!X123^(1/3)*COS(('OddsRatio_working_3-way'!Y123+4*PI())/3)</f>
        <v>-0.20274434632722843</v>
      </c>
      <c r="AC123" s="11">
        <f>'OddsRatio_working_3-way'!X123^(1/3)*SIN('OddsRatio_working_3-way'!Y123/3)</f>
        <v>8.0463197796095801E-2</v>
      </c>
      <c r="AD123" s="11">
        <f>'OddsRatio_working_3-way'!X123^(1/3)*SIN(('OddsRatio_working_3-way'!Y123+2*PI())/3)</f>
        <v>0.43162670658219604</v>
      </c>
      <c r="AE123" s="11">
        <f>'OddsRatio_working_3-way'!X123^(1/3)*SIN(('OddsRatio_working_3-way'!Y123+4*PI())/3)</f>
        <v>-0.51208990437829172</v>
      </c>
      <c r="AF123" s="11">
        <f>-'OddsRatio_working_3-way'!U123/(3*'OddsRatio_working_3-way'!X123^(1/3))*COS(('OddsRatio_working_3-way'!Y123)/3)</f>
        <v>0.54485503937675883</v>
      </c>
      <c r="AG123" s="11">
        <f>-'OddsRatio_working_3-way'!U123/(3*'OddsRatio_working_3-way'!X123^(1/3))*COS(('OddsRatio_working_3-way'!Y123+2*PI())/3)</f>
        <v>-0.34211069304953029</v>
      </c>
      <c r="AH123" s="11">
        <f>-'OddsRatio_working_3-way'!U123/(3*'OddsRatio_working_3-way'!X123^(1/3))*COS(('OddsRatio_working_3-way'!Y123+4*PI())/3)</f>
        <v>-0.2027443463272284</v>
      </c>
      <c r="AI123" s="11">
        <f>'OddsRatio_working_3-way'!U123/(3*'OddsRatio_working_3-way'!X123^(1/3))*SIN(('OddsRatio_working_3-way'!Y123)/3)</f>
        <v>-8.0463197796095787E-2</v>
      </c>
      <c r="AJ123" s="11">
        <f>'OddsRatio_working_3-way'!U123/(3*'OddsRatio_working_3-way'!X123^(1/3))*SIN(('OddsRatio_working_3-way'!Y123+2*PI())/3)</f>
        <v>-0.43162670658219593</v>
      </c>
      <c r="AK123" s="11">
        <f>'OddsRatio_working_3-way'!U123/(3*'OddsRatio_working_3-way'!X123^(1/3))*SIN(('OddsRatio_working_3-way'!Y123+4*PI())/3)</f>
        <v>0.5120899043782916</v>
      </c>
      <c r="AL123" s="11">
        <f>'OddsRatio_working_3-way'!Z123+'OddsRatio_working_3-way'!AF123</f>
        <v>1.0897100787535177</v>
      </c>
      <c r="AM123" s="11">
        <f>'OddsRatio_working_3-way'!AA123+'OddsRatio_working_3-way'!AG123</f>
        <v>-0.68422138609906069</v>
      </c>
      <c r="AN123" s="11">
        <f>'OddsRatio_working_3-way'!AB123+'OddsRatio_working_3-way'!AH123</f>
        <v>-0.40548869265445686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1.0897100787535177</v>
      </c>
      <c r="AS123" s="11">
        <f>IF(('OddsRatio_working_3-way'!X123=0),IF(Q123&gt;0,-Q123^(1/3),(-Q123)^(1/3)),'OddsRatio_working_3-way'!AM123-'OddsRatio_working_3-way'!R123/3)</f>
        <v>-0.68422138609906069</v>
      </c>
      <c r="AT123" s="11">
        <f>IF(('OddsRatio_working_3-way'!X123=0),IF(Q123&gt;0,-Q123^(1/3),(-Q123)^(1/3)),'OddsRatio_working_3-way'!AN123-'OddsRatio_working_3-way'!R123/3)</f>
        <v>-0.40548869265445686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2.2799999999999998</v>
      </c>
      <c r="B124" s="4">
        <f>IF('True_Odds_Calculator_3-way'!B125="","",'True_Odds_Calculator_3-way'!B125)</f>
        <v>3.2</v>
      </c>
      <c r="C124" s="4">
        <f>IF('True_Odds_Calculator_3-way'!C125="","",'True_Odds_Calculator_3-way'!C125)</f>
        <v>3.3</v>
      </c>
      <c r="D124" s="9">
        <f t="shared" si="26"/>
        <v>0.41863920801322829</v>
      </c>
      <c r="E124" s="9">
        <f t="shared" si="27"/>
        <v>0.29526275824721576</v>
      </c>
      <c r="F124" s="9">
        <f t="shared" si="28"/>
        <v>0.28609803373955622</v>
      </c>
      <c r="G124" s="9">
        <f t="shared" si="29"/>
        <v>1.0849153878709656</v>
      </c>
      <c r="H124" s="9">
        <f t="shared" si="30"/>
        <v>2.3886916964748357</v>
      </c>
      <c r="I124" s="9">
        <f t="shared" si="31"/>
        <v>3.3868138533161241</v>
      </c>
      <c r="J124" s="9">
        <f t="shared" si="32"/>
        <v>3.4953053921032207</v>
      </c>
      <c r="K124" s="11">
        <f t="shared" si="33"/>
        <v>0.43859649122807021</v>
      </c>
      <c r="L124" s="11">
        <f t="shared" si="34"/>
        <v>0.3125</v>
      </c>
      <c r="M124" s="11">
        <f t="shared" si="35"/>
        <v>0.30303030303030304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-0.26900584795321647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0.24006512493354601</v>
      </c>
      <c r="Q124" s="11">
        <f>2*'OddsRatio_working_3-way'!K124*'OddsRatio_working_3-way'!L124*'OddsRatio_working_3-way'!M124</f>
        <v>8.3067517278043596E-2</v>
      </c>
      <c r="R124" s="11">
        <f t="shared" si="36"/>
        <v>0</v>
      </c>
      <c r="S124" s="11">
        <f t="shared" si="37"/>
        <v>-0.89241600790513809</v>
      </c>
      <c r="T124" s="11">
        <f t="shared" si="38"/>
        <v>-0.30879446640316194</v>
      </c>
      <c r="U124" s="11">
        <f>'OddsRatio_working_3-way'!S124-'OddsRatio_working_3-way'!R124^2/3</f>
        <v>-0.89241600790513809</v>
      </c>
      <c r="V124" s="11">
        <f>'OddsRatio_working_3-way'!S124*'OddsRatio_working_3-way'!R124/3-2*'OddsRatio_working_3-way'!R124^3/27-'OddsRatio_working_3-way'!T124</f>
        <v>0.30879446640316194</v>
      </c>
      <c r="W124" s="11">
        <f>'OddsRatio_working_3-way'!V124^2+4*'OddsRatio_working_3-way'!U124^3/27</f>
        <v>-9.9386825156684566E-3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0.16224418710456315</v>
      </c>
      <c r="Y124" s="11">
        <f>IF('OddsRatio_working_3-way'!W124&gt;=0,IF('OddsRatio_working_3-way'!V124+SQRT('OddsRatio_working_3-way'!W124)&gt;0,0,PI()),ACOS('OddsRatio_working_3-way'!V124/(2*'OddsRatio_working_3-way'!X124)))</f>
        <v>0.31228210432089032</v>
      </c>
      <c r="Z124" s="11">
        <f>'OddsRatio_working_3-way'!X124^(1/3)*COS('OddsRatio_working_3-way'!Y124/3)</f>
        <v>0.54245769393548293</v>
      </c>
      <c r="AA124" s="11">
        <f>'OddsRatio_working_3-way'!X124^(1/3)*COS(('OddsRatio_working_3-way'!Y124+2*PI())/3)</f>
        <v>-0.32030775989308025</v>
      </c>
      <c r="AB124" s="11">
        <f>'OddsRatio_working_3-way'!X124^(1/3)*COS(('OddsRatio_working_3-way'!Y124+4*PI())/3)</f>
        <v>-0.22214993404240285</v>
      </c>
      <c r="AC124" s="11">
        <f>'OddsRatio_working_3-way'!X124^(1/3)*SIN('OddsRatio_working_3-way'!Y124/3)</f>
        <v>5.6671447177957184E-2</v>
      </c>
      <c r="AD124" s="11">
        <f>'OddsRatio_working_3-way'!X124^(1/3)*SIN(('OddsRatio_working_3-way'!Y124+2*PI())/3)</f>
        <v>0.44144641983747357</v>
      </c>
      <c r="AE124" s="11">
        <f>'OddsRatio_working_3-way'!X124^(1/3)*SIN(('OddsRatio_working_3-way'!Y124+4*PI())/3)</f>
        <v>-0.49811786701543054</v>
      </c>
      <c r="AF124" s="11">
        <f>-'OddsRatio_working_3-way'!U124/(3*'OddsRatio_working_3-way'!X124^(1/3))*COS(('OddsRatio_working_3-way'!Y124)/3)</f>
        <v>0.54245769393548282</v>
      </c>
      <c r="AG124" s="11">
        <f>-'OddsRatio_working_3-way'!U124/(3*'OddsRatio_working_3-way'!X124^(1/3))*COS(('OddsRatio_working_3-way'!Y124+2*PI())/3)</f>
        <v>-0.32030775989308019</v>
      </c>
      <c r="AH124" s="11">
        <f>-'OddsRatio_working_3-way'!U124/(3*'OddsRatio_working_3-way'!X124^(1/3))*COS(('OddsRatio_working_3-way'!Y124+4*PI())/3)</f>
        <v>-0.2221499340424028</v>
      </c>
      <c r="AI124" s="11">
        <f>'OddsRatio_working_3-way'!U124/(3*'OddsRatio_working_3-way'!X124^(1/3))*SIN(('OddsRatio_working_3-way'!Y124)/3)</f>
        <v>-5.6671447177957177E-2</v>
      </c>
      <c r="AJ124" s="11">
        <f>'OddsRatio_working_3-way'!U124/(3*'OddsRatio_working_3-way'!X124^(1/3))*SIN(('OddsRatio_working_3-way'!Y124+2*PI())/3)</f>
        <v>-0.44144641983747346</v>
      </c>
      <c r="AK124" s="11">
        <f>'OddsRatio_working_3-way'!U124/(3*'OddsRatio_working_3-way'!X124^(1/3))*SIN(('OddsRatio_working_3-way'!Y124+4*PI())/3)</f>
        <v>0.49811786701543043</v>
      </c>
      <c r="AL124" s="11">
        <f>'OddsRatio_working_3-way'!Z124+'OddsRatio_working_3-way'!AF124</f>
        <v>1.0849153878709656</v>
      </c>
      <c r="AM124" s="11">
        <f>'OddsRatio_working_3-way'!AA124+'OddsRatio_working_3-way'!AG124</f>
        <v>-0.64061551978616049</v>
      </c>
      <c r="AN124" s="11">
        <f>'OddsRatio_working_3-way'!AB124+'OddsRatio_working_3-way'!AH124</f>
        <v>-0.44429986808480565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1.0849153878709656</v>
      </c>
      <c r="AS124" s="11">
        <f>IF(('OddsRatio_working_3-way'!X124=0),IF(Q124&gt;0,-Q124^(1/3),(-Q124)^(1/3)),'OddsRatio_working_3-way'!AM124-'OddsRatio_working_3-way'!R124/3)</f>
        <v>-0.64061551978616049</v>
      </c>
      <c r="AT124" s="11">
        <f>IF(('OddsRatio_working_3-way'!X124=0),IF(Q124&gt;0,-Q124^(1/3),(-Q124)^(1/3)),'OddsRatio_working_3-way'!AN124-'OddsRatio_working_3-way'!R124/3)</f>
        <v>-0.44429986808480565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1.34</v>
      </c>
      <c r="B125" s="4">
        <f>IF('True_Odds_Calculator_3-way'!B126="","",'True_Odds_Calculator_3-way'!B126)</f>
        <v>5.57</v>
      </c>
      <c r="C125" s="4">
        <f>IF('True_Odds_Calculator_3-way'!C126="","",'True_Odds_Calculator_3-way'!C126)</f>
        <v>9.83</v>
      </c>
      <c r="D125" s="9">
        <f t="shared" si="26"/>
        <v>0.73382788001070176</v>
      </c>
      <c r="E125" s="9">
        <f t="shared" si="27"/>
        <v>0.1702026782756097</v>
      </c>
      <c r="F125" s="9">
        <f t="shared" si="28"/>
        <v>9.5969441713688527E-2</v>
      </c>
      <c r="G125" s="9">
        <f t="shared" si="29"/>
        <v>1.0668157994047531</v>
      </c>
      <c r="H125" s="9">
        <f t="shared" si="30"/>
        <v>1.3627173717976162</v>
      </c>
      <c r="I125" s="9">
        <f t="shared" si="31"/>
        <v>5.8753482032797217</v>
      </c>
      <c r="J125" s="9">
        <f t="shared" si="32"/>
        <v>10.41998350874397</v>
      </c>
      <c r="K125" s="11">
        <f t="shared" si="33"/>
        <v>0.74626865671641784</v>
      </c>
      <c r="L125" s="11">
        <f t="shared" si="34"/>
        <v>0.17953321364452424</v>
      </c>
      <c r="M125" s="11">
        <f t="shared" si="35"/>
        <v>0.10172939979654121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-0.18700030260673317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0.18727216072301989</v>
      </c>
      <c r="Q125" s="11">
        <f>2*'OddsRatio_working_3-way'!K125*'OddsRatio_working_3-way'!L125*'OddsRatio_working_3-way'!M125</f>
        <v>2.7259412041196494E-2</v>
      </c>
      <c r="R125" s="11">
        <f t="shared" si="36"/>
        <v>0</v>
      </c>
      <c r="S125" s="11">
        <f t="shared" si="37"/>
        <v>-1.0014537843655711</v>
      </c>
      <c r="T125" s="11">
        <f t="shared" si="38"/>
        <v>-0.14577202101391137</v>
      </c>
      <c r="U125" s="11">
        <f>'OddsRatio_working_3-way'!S125-'OddsRatio_working_3-way'!R125^2/3</f>
        <v>-1.0014537843655711</v>
      </c>
      <c r="V125" s="11">
        <f>'OddsRatio_working_3-way'!S125*'OddsRatio_working_3-way'!R125/3-2*'OddsRatio_working_3-way'!R125^3/27-'OddsRatio_working_3-way'!T125</f>
        <v>0.14577202101391137</v>
      </c>
      <c r="W125" s="11">
        <f>'OddsRatio_working_3-way'!V125^2+4*'OddsRatio_working_3-way'!U125^3/27</f>
        <v>-0.1275457322059961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0.19286991361827038</v>
      </c>
      <c r="Y125" s="11">
        <f>IF('OddsRatio_working_3-way'!W125&gt;=0,IF('OddsRatio_working_3-way'!V125+SQRT('OddsRatio_working_3-way'!W125)&gt;0,0,PI()),ACOS('OddsRatio_working_3-way'!V125/(2*'OddsRatio_working_3-way'!X125)))</f>
        <v>1.1832666450624401</v>
      </c>
      <c r="Z125" s="11">
        <f>'OddsRatio_working_3-way'!X125^(1/3)*COS('OddsRatio_working_3-way'!Y125/3)</f>
        <v>0.53340789970237656</v>
      </c>
      <c r="AA125" s="11">
        <f>'OddsRatio_working_3-way'!X125^(1/3)*COS(('OddsRatio_working_3-way'!Y125+2*PI())/3)</f>
        <v>-0.45898097784131864</v>
      </c>
      <c r="AB125" s="11">
        <f>'OddsRatio_working_3-way'!X125^(1/3)*COS(('OddsRatio_working_3-way'!Y125+4*PI())/3)</f>
        <v>-7.4426921861057801E-2</v>
      </c>
      <c r="AC125" s="11">
        <f>'OddsRatio_working_3-way'!X125^(1/3)*SIN('OddsRatio_working_3-way'!Y125/3)</f>
        <v>0.22202238773816591</v>
      </c>
      <c r="AD125" s="11">
        <f>'OddsRatio_working_3-way'!X125^(1/3)*SIN(('OddsRatio_working_3-way'!Y125+2*PI())/3)</f>
        <v>0.35093359785247702</v>
      </c>
      <c r="AE125" s="11">
        <f>'OddsRatio_working_3-way'!X125^(1/3)*SIN(('OddsRatio_working_3-way'!Y125+4*PI())/3)</f>
        <v>-0.57295598559064298</v>
      </c>
      <c r="AF125" s="11">
        <f>-'OddsRatio_working_3-way'!U125/(3*'OddsRatio_working_3-way'!X125^(1/3))*COS(('OddsRatio_working_3-way'!Y125)/3)</f>
        <v>0.53340789970237645</v>
      </c>
      <c r="AG125" s="11">
        <f>-'OddsRatio_working_3-way'!U125/(3*'OddsRatio_working_3-way'!X125^(1/3))*COS(('OddsRatio_working_3-way'!Y125+2*PI())/3)</f>
        <v>-0.45898097784131853</v>
      </c>
      <c r="AH125" s="11">
        <f>-'OddsRatio_working_3-way'!U125/(3*'OddsRatio_working_3-way'!X125^(1/3))*COS(('OddsRatio_working_3-way'!Y125+4*PI())/3)</f>
        <v>-7.4426921861057788E-2</v>
      </c>
      <c r="AI125" s="11">
        <f>'OddsRatio_working_3-way'!U125/(3*'OddsRatio_working_3-way'!X125^(1/3))*SIN(('OddsRatio_working_3-way'!Y125)/3)</f>
        <v>-0.22202238773816585</v>
      </c>
      <c r="AJ125" s="11">
        <f>'OddsRatio_working_3-way'!U125/(3*'OddsRatio_working_3-way'!X125^(1/3))*SIN(('OddsRatio_working_3-way'!Y125+2*PI())/3)</f>
        <v>-0.35093359785247696</v>
      </c>
      <c r="AK125" s="11">
        <f>'OddsRatio_working_3-way'!U125/(3*'OddsRatio_working_3-way'!X125^(1/3))*SIN(('OddsRatio_working_3-way'!Y125+4*PI())/3)</f>
        <v>0.57295598559064287</v>
      </c>
      <c r="AL125" s="11">
        <f>'OddsRatio_working_3-way'!Z125+'OddsRatio_working_3-way'!AF125</f>
        <v>1.0668157994047531</v>
      </c>
      <c r="AM125" s="11">
        <f>'OddsRatio_working_3-way'!AA125+'OddsRatio_working_3-way'!AG125</f>
        <v>-0.91796195568263717</v>
      </c>
      <c r="AN125" s="11">
        <f>'OddsRatio_working_3-way'!AB125+'OddsRatio_working_3-way'!AH125</f>
        <v>-0.14885384372211558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1.0668157994047531</v>
      </c>
      <c r="AS125" s="11">
        <f>IF(('OddsRatio_working_3-way'!X125=0),IF(Q125&gt;0,-Q125^(1/3),(-Q125)^(1/3)),'OddsRatio_working_3-way'!AM125-'OddsRatio_working_3-way'!R125/3)</f>
        <v>-0.91796195568263717</v>
      </c>
      <c r="AT125" s="11">
        <f>IF(('OddsRatio_working_3-way'!X125=0),IF(Q125&gt;0,-Q125^(1/3),(-Q125)^(1/3)),'OddsRatio_working_3-way'!AN125-'OddsRatio_working_3-way'!R125/3)</f>
        <v>-0.14885384372211558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9.4600000000000009</v>
      </c>
      <c r="B126" s="4">
        <f>IF('True_Odds_Calculator_3-way'!B127="","",'True_Odds_Calculator_3-way'!B127)</f>
        <v>4.95</v>
      </c>
      <c r="C126" s="4">
        <f>IF('True_Odds_Calculator_3-way'!C127="","",'True_Odds_Calculator_3-way'!C127)</f>
        <v>1.39</v>
      </c>
      <c r="D126" s="9">
        <f t="shared" si="26"/>
        <v>0.1001998256902368</v>
      </c>
      <c r="E126" s="9">
        <f t="shared" si="27"/>
        <v>0.19257372761336855</v>
      </c>
      <c r="F126" s="9">
        <f t="shared" si="28"/>
        <v>0.70722644669639467</v>
      </c>
      <c r="G126" s="9">
        <f t="shared" si="29"/>
        <v>1.0614724919209113</v>
      </c>
      <c r="H126" s="9">
        <f t="shared" si="30"/>
        <v>9.9800572816509128</v>
      </c>
      <c r="I126" s="9">
        <f t="shared" si="31"/>
        <v>5.1928163430875998</v>
      </c>
      <c r="J126" s="9">
        <f t="shared" si="32"/>
        <v>1.4139742718491553</v>
      </c>
      <c r="K126" s="11">
        <f t="shared" si="33"/>
        <v>0.10570824524312895</v>
      </c>
      <c r="L126" s="11">
        <f t="shared" si="34"/>
        <v>0.20202020202020202</v>
      </c>
      <c r="M126" s="11">
        <f t="shared" si="35"/>
        <v>0.71942446043165476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-0.20022621149668773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0.1966522111927986</v>
      </c>
      <c r="Q126" s="11">
        <f>2*'OddsRatio_working_3-way'!K126*'OddsRatio_working_3-way'!L126*'OddsRatio_working_3-way'!M126</f>
        <v>3.0726907998874783E-2</v>
      </c>
      <c r="R126" s="11">
        <f t="shared" si="36"/>
        <v>0</v>
      </c>
      <c r="S126" s="11">
        <f t="shared" si="37"/>
        <v>-0.9821501876443971</v>
      </c>
      <c r="T126" s="11">
        <f t="shared" si="38"/>
        <v>-0.15346096681943705</v>
      </c>
      <c r="U126" s="11">
        <f>'OddsRatio_working_3-way'!S126-'OddsRatio_working_3-way'!R126^2/3</f>
        <v>-0.9821501876443971</v>
      </c>
      <c r="V126" s="11">
        <f>'OddsRatio_working_3-way'!S126*'OddsRatio_working_3-way'!R126/3-2*'OddsRatio_working_3-way'!R126^3/27-'OddsRatio_working_3-way'!T126</f>
        <v>0.15346096681943705</v>
      </c>
      <c r="W126" s="11">
        <f>'OddsRatio_working_3-way'!V126^2+4*'OddsRatio_working_3-way'!U126^3/27</f>
        <v>-0.11680539434496488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0.18732035572924347</v>
      </c>
      <c r="Y126" s="11">
        <f>IF('OddsRatio_working_3-way'!W126&gt;=0,IF('OddsRatio_working_3-way'!V126+SQRT('OddsRatio_working_3-way'!W126)&gt;0,0,PI()),ACOS('OddsRatio_working_3-way'!V126/(2*'OddsRatio_working_3-way'!X126)))</f>
        <v>1.1487569847176573</v>
      </c>
      <c r="Z126" s="11">
        <f>'OddsRatio_working_3-way'!X126^(1/3)*COS('OddsRatio_working_3-way'!Y126/3)</f>
        <v>0.53073624596045554</v>
      </c>
      <c r="AA126" s="11">
        <f>'OddsRatio_working_3-way'!X126^(1/3)*COS(('OddsRatio_working_3-way'!Y126+2*PI())/3)</f>
        <v>-0.45050813710184157</v>
      </c>
      <c r="AB126" s="11">
        <f>'OddsRatio_working_3-way'!X126^(1/3)*COS(('OddsRatio_working_3-way'!Y126+4*PI())/3)</f>
        <v>-8.0228108858614158E-2</v>
      </c>
      <c r="AC126" s="11">
        <f>'OddsRatio_working_3-way'!X126^(1/3)*SIN('OddsRatio_working_3-way'!Y126/3)</f>
        <v>0.21378127398176977</v>
      </c>
      <c r="AD126" s="11">
        <f>'OddsRatio_working_3-way'!X126^(1/3)*SIN(('OddsRatio_working_3-way'!Y126+2*PI())/3)</f>
        <v>0.35274043472005584</v>
      </c>
      <c r="AE126" s="11">
        <f>'OddsRatio_working_3-way'!X126^(1/3)*SIN(('OddsRatio_working_3-way'!Y126+4*PI())/3)</f>
        <v>-0.5665217087018255</v>
      </c>
      <c r="AF126" s="11">
        <f>-'OddsRatio_working_3-way'!U126/(3*'OddsRatio_working_3-way'!X126^(1/3))*COS(('OddsRatio_working_3-way'!Y126)/3)</f>
        <v>0.53073624596045565</v>
      </c>
      <c r="AG126" s="11">
        <f>-'OddsRatio_working_3-way'!U126/(3*'OddsRatio_working_3-way'!X126^(1/3))*COS(('OddsRatio_working_3-way'!Y126+2*PI())/3)</f>
        <v>-0.45050813710184168</v>
      </c>
      <c r="AH126" s="11">
        <f>-'OddsRatio_working_3-way'!U126/(3*'OddsRatio_working_3-way'!X126^(1/3))*COS(('OddsRatio_working_3-way'!Y126+4*PI())/3)</f>
        <v>-8.0228108858614172E-2</v>
      </c>
      <c r="AI126" s="11">
        <f>'OddsRatio_working_3-way'!U126/(3*'OddsRatio_working_3-way'!X126^(1/3))*SIN(('OddsRatio_working_3-way'!Y126)/3)</f>
        <v>-0.21378127398176983</v>
      </c>
      <c r="AJ126" s="11">
        <f>'OddsRatio_working_3-way'!U126/(3*'OddsRatio_working_3-way'!X126^(1/3))*SIN(('OddsRatio_working_3-way'!Y126+2*PI())/3)</f>
        <v>-0.3527404347200559</v>
      </c>
      <c r="AK126" s="11">
        <f>'OddsRatio_working_3-way'!U126/(3*'OddsRatio_working_3-way'!X126^(1/3))*SIN(('OddsRatio_working_3-way'!Y126+4*PI())/3)</f>
        <v>0.56652170870182561</v>
      </c>
      <c r="AL126" s="11">
        <f>'OddsRatio_working_3-way'!Z126+'OddsRatio_working_3-way'!AF126</f>
        <v>1.0614724919209113</v>
      </c>
      <c r="AM126" s="11">
        <f>'OddsRatio_working_3-way'!AA126+'OddsRatio_working_3-way'!AG126</f>
        <v>-0.90101627420368324</v>
      </c>
      <c r="AN126" s="11">
        <f>'OddsRatio_working_3-way'!AB126+'OddsRatio_working_3-way'!AH126</f>
        <v>-0.16045621771722834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1.0614724919209113</v>
      </c>
      <c r="AS126" s="11">
        <f>IF(('OddsRatio_working_3-way'!X126=0),IF(Q126&gt;0,-Q126^(1/3),(-Q126)^(1/3)),'OddsRatio_working_3-way'!AM126-'OddsRatio_working_3-way'!R126/3)</f>
        <v>-0.90101627420368324</v>
      </c>
      <c r="AT126" s="11">
        <f>IF(('OddsRatio_working_3-way'!X126=0),IF(Q126&gt;0,-Q126^(1/3),(-Q126)^(1/3)),'OddsRatio_working_3-way'!AN126-'OddsRatio_working_3-way'!R126/3)</f>
        <v>-0.16045621771722834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4.33</v>
      </c>
      <c r="B127" s="4">
        <f>IF('True_Odds_Calculator_3-way'!B128="","",'True_Odds_Calculator_3-way'!B128)</f>
        <v>3.7</v>
      </c>
      <c r="C127" s="4">
        <f>IF('True_Odds_Calculator_3-way'!C128="","",'True_Odds_Calculator_3-way'!C128)</f>
        <v>1.92</v>
      </c>
      <c r="D127" s="9">
        <f t="shared" si="26"/>
        <v>0.22470305774549801</v>
      </c>
      <c r="E127" s="9">
        <f t="shared" si="27"/>
        <v>0.26332733135909886</v>
      </c>
      <c r="F127" s="9">
        <f t="shared" si="28"/>
        <v>0.51196961089540327</v>
      </c>
      <c r="G127" s="9">
        <f t="shared" si="29"/>
        <v>1.0361314479513182</v>
      </c>
      <c r="H127" s="9">
        <f t="shared" si="30"/>
        <v>4.45031772167789</v>
      </c>
      <c r="I127" s="9">
        <f t="shared" si="31"/>
        <v>3.7975549094685594</v>
      </c>
      <c r="J127" s="9">
        <f t="shared" si="32"/>
        <v>1.9532409321152122</v>
      </c>
      <c r="K127" s="11">
        <f t="shared" si="33"/>
        <v>0.23094688221709006</v>
      </c>
      <c r="L127" s="11">
        <f t="shared" si="34"/>
        <v>0.27027027027027023</v>
      </c>
      <c r="M127" s="11">
        <f t="shared" si="35"/>
        <v>0.52083333333333337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-0.26890877598152418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0.2259404323492083</v>
      </c>
      <c r="Q127" s="11">
        <f>2*'OddsRatio_working_3-way'!K127*'OddsRatio_working_3-way'!L127*'OddsRatio_working_3-way'!M127</f>
        <v>6.5018829453009588E-2</v>
      </c>
      <c r="R127" s="11">
        <f t="shared" si="36"/>
        <v>0</v>
      </c>
      <c r="S127" s="11">
        <f t="shared" si="37"/>
        <v>-0.84021219286919779</v>
      </c>
      <c r="T127" s="11">
        <f t="shared" si="38"/>
        <v>-0.24178768140120802</v>
      </c>
      <c r="U127" s="11">
        <f>'OddsRatio_working_3-way'!S127-'OddsRatio_working_3-way'!R127^2/3</f>
        <v>-0.84021219286919779</v>
      </c>
      <c r="V127" s="11">
        <f>'OddsRatio_working_3-way'!S127*'OddsRatio_working_3-way'!R127/3-2*'OddsRatio_working_3-way'!R127^3/27-'OddsRatio_working_3-way'!T127</f>
        <v>0.24178768140120802</v>
      </c>
      <c r="W127" s="11">
        <f>'OddsRatio_working_3-way'!V127^2+4*'OddsRatio_working_3-way'!U127^3/27</f>
        <v>-2.941327761746091E-2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0.14821821792110526</v>
      </c>
      <c r="Y127" s="11">
        <f>IF('OddsRatio_working_3-way'!W127&gt;=0,IF('OddsRatio_working_3-way'!V127+SQRT('OddsRatio_working_3-way'!W127)&gt;0,0,PI()),ACOS('OddsRatio_working_3-way'!V127/(2*'OddsRatio_working_3-way'!X127)))</f>
        <v>0.61694858012684561</v>
      </c>
      <c r="Z127" s="11">
        <f>'OddsRatio_working_3-way'!X127^(1/3)*COS('OddsRatio_working_3-way'!Y127/3)</f>
        <v>0.5180657239756592</v>
      </c>
      <c r="AA127" s="11">
        <f>'OddsRatio_working_3-way'!X127^(1/3)*COS(('OddsRatio_working_3-way'!Y127+2*PI())/3)</f>
        <v>-0.35262227083563435</v>
      </c>
      <c r="AB127" s="11">
        <f>'OddsRatio_working_3-way'!X127^(1/3)*COS(('OddsRatio_working_3-way'!Y127+4*PI())/3)</f>
        <v>-0.16544345314002504</v>
      </c>
      <c r="AC127" s="11">
        <f>'OddsRatio_working_3-way'!X127^(1/3)*SIN('OddsRatio_working_3-way'!Y127/3)</f>
        <v>0.10806774078315605</v>
      </c>
      <c r="AD127" s="11">
        <f>'OddsRatio_working_3-way'!X127^(1/3)*SIN(('OddsRatio_working_3-way'!Y127+2*PI())/3)</f>
        <v>0.39462420740131982</v>
      </c>
      <c r="AE127" s="11">
        <f>'OddsRatio_working_3-way'!X127^(1/3)*SIN(('OddsRatio_working_3-way'!Y127+4*PI())/3)</f>
        <v>-0.50269194818447582</v>
      </c>
      <c r="AF127" s="11">
        <f>-'OddsRatio_working_3-way'!U127/(3*'OddsRatio_working_3-way'!X127^(1/3))*COS(('OddsRatio_working_3-way'!Y127)/3)</f>
        <v>0.51806572397565898</v>
      </c>
      <c r="AG127" s="11">
        <f>-'OddsRatio_working_3-way'!U127/(3*'OddsRatio_working_3-way'!X127^(1/3))*COS(('OddsRatio_working_3-way'!Y127+2*PI())/3)</f>
        <v>-0.35262227083563419</v>
      </c>
      <c r="AH127" s="11">
        <f>-'OddsRatio_working_3-way'!U127/(3*'OddsRatio_working_3-way'!X127^(1/3))*COS(('OddsRatio_working_3-way'!Y127+4*PI())/3)</f>
        <v>-0.16544345314002495</v>
      </c>
      <c r="AI127" s="11">
        <f>'OddsRatio_working_3-way'!U127/(3*'OddsRatio_working_3-way'!X127^(1/3))*SIN(('OddsRatio_working_3-way'!Y127)/3)</f>
        <v>-0.10806774078315601</v>
      </c>
      <c r="AJ127" s="11">
        <f>'OddsRatio_working_3-way'!U127/(3*'OddsRatio_working_3-way'!X127^(1/3))*SIN(('OddsRatio_working_3-way'!Y127+2*PI())/3)</f>
        <v>-0.39462420740131965</v>
      </c>
      <c r="AK127" s="11">
        <f>'OddsRatio_working_3-way'!U127/(3*'OddsRatio_working_3-way'!X127^(1/3))*SIN(('OddsRatio_working_3-way'!Y127+4*PI())/3)</f>
        <v>0.5026919481844756</v>
      </c>
      <c r="AL127" s="11">
        <f>'OddsRatio_working_3-way'!Z127+'OddsRatio_working_3-way'!AF127</f>
        <v>1.0361314479513182</v>
      </c>
      <c r="AM127" s="11">
        <f>'OddsRatio_working_3-way'!AA127+'OddsRatio_working_3-way'!AG127</f>
        <v>-0.70524454167126849</v>
      </c>
      <c r="AN127" s="11">
        <f>'OddsRatio_working_3-way'!AB127+'OddsRatio_working_3-way'!AH127</f>
        <v>-0.33088690628005002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1.0361314479513182</v>
      </c>
      <c r="AS127" s="11">
        <f>IF(('OddsRatio_working_3-way'!X127=0),IF(Q127&gt;0,-Q127^(1/3),(-Q127)^(1/3)),'OddsRatio_working_3-way'!AM127-'OddsRatio_working_3-way'!R127/3)</f>
        <v>-0.70524454167126849</v>
      </c>
      <c r="AT127" s="11">
        <f>IF(('OddsRatio_working_3-way'!X127=0),IF(Q127&gt;0,-Q127^(1/3),(-Q127)^(1/3)),'OddsRatio_working_3-way'!AN127-'OddsRatio_working_3-way'!R127/3)</f>
        <v>-0.33088690628005002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2.04</v>
      </c>
      <c r="B128" s="4">
        <f>IF('True_Odds_Calculator_3-way'!B129="","",'True_Odds_Calculator_3-way'!B129)</f>
        <v>3.24</v>
      </c>
      <c r="C128" s="4">
        <f>IF('True_Odds_Calculator_3-way'!C129="","",'True_Odds_Calculator_3-way'!C129)</f>
        <v>4.34</v>
      </c>
      <c r="D128" s="9">
        <f t="shared" si="26"/>
        <v>0.47871535768312817</v>
      </c>
      <c r="E128" s="9">
        <f t="shared" si="27"/>
        <v>0.29892017150747058</v>
      </c>
      <c r="F128" s="9">
        <f t="shared" si="28"/>
        <v>0.22236447080940114</v>
      </c>
      <c r="G128" s="9">
        <f t="shared" si="29"/>
        <v>1.0470423080280002</v>
      </c>
      <c r="H128" s="9">
        <f t="shared" si="30"/>
        <v>2.0889240003491203</v>
      </c>
      <c r="I128" s="9">
        <f t="shared" si="31"/>
        <v>3.3453747699827212</v>
      </c>
      <c r="J128" s="9">
        <f t="shared" si="32"/>
        <v>4.4971213088135205</v>
      </c>
      <c r="K128" s="11">
        <f t="shared" si="33"/>
        <v>0.49019607843137253</v>
      </c>
      <c r="L128" s="11">
        <f t="shared" si="34"/>
        <v>0.30864197530864196</v>
      </c>
      <c r="M128" s="11">
        <f t="shared" si="35"/>
        <v>0.2304147465437788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-0.27124573445467393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0.2307772969801222</v>
      </c>
      <c r="Q128" s="11">
        <f>2*'OddsRatio_working_3-way'!K128*'OddsRatio_working_3-way'!L128*'OddsRatio_working_3-way'!M128</f>
        <v>6.9721237758345073E-2</v>
      </c>
      <c r="R128" s="11">
        <f t="shared" si="36"/>
        <v>0</v>
      </c>
      <c r="S128" s="11">
        <f t="shared" si="37"/>
        <v>-0.85080525761663495</v>
      </c>
      <c r="T128" s="11">
        <f t="shared" si="38"/>
        <v>-0.25704086332828852</v>
      </c>
      <c r="U128" s="11">
        <f>'OddsRatio_working_3-way'!S128-'OddsRatio_working_3-way'!R128^2/3</f>
        <v>-0.85080525761663495</v>
      </c>
      <c r="V128" s="11">
        <f>'OddsRatio_working_3-way'!S128*'OddsRatio_working_3-way'!R128/3-2*'OddsRatio_working_3-way'!R128^3/27-'OddsRatio_working_3-way'!T128</f>
        <v>0.25704086332828852</v>
      </c>
      <c r="W128" s="11">
        <f>'OddsRatio_working_3-way'!V128^2+4*'OddsRatio_working_3-way'!U128^3/27</f>
        <v>-2.5170298272452804E-2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0.15103004973597531</v>
      </c>
      <c r="Y128" s="11">
        <f>IF('OddsRatio_working_3-way'!W128&gt;=0,IF('OddsRatio_working_3-way'!V128+SQRT('OddsRatio_working_3-way'!W128)&gt;0,0,PI()),ACOS('OddsRatio_working_3-way'!V128/(2*'OddsRatio_working_3-way'!X128)))</f>
        <v>0.55298721511706828</v>
      </c>
      <c r="Z128" s="11">
        <f>'OddsRatio_working_3-way'!X128^(1/3)*COS('OddsRatio_working_3-way'!Y128/3)</f>
        <v>0.52352115401400012</v>
      </c>
      <c r="AA128" s="11">
        <f>'OddsRatio_working_3-way'!X128^(1/3)*COS(('OddsRatio_working_3-way'!Y128+2*PI())/3)</f>
        <v>-0.34629172735434782</v>
      </c>
      <c r="AB128" s="11">
        <f>'OddsRatio_working_3-way'!X128^(1/3)*COS(('OddsRatio_working_3-way'!Y128+4*PI())/3)</f>
        <v>-0.17722942665965197</v>
      </c>
      <c r="AC128" s="11">
        <f>'OddsRatio_working_3-way'!X128^(1/3)*SIN('OddsRatio_working_3-way'!Y128/3)</f>
        <v>9.7608164815900067E-2</v>
      </c>
      <c r="AD128" s="11">
        <f>'OddsRatio_working_3-way'!X128^(1/3)*SIN(('OddsRatio_working_3-way'!Y128+2*PI())/3)</f>
        <v>0.40457853638671976</v>
      </c>
      <c r="AE128" s="11">
        <f>'OddsRatio_working_3-way'!X128^(1/3)*SIN(('OddsRatio_working_3-way'!Y128+4*PI())/3)</f>
        <v>-0.50218670120261977</v>
      </c>
      <c r="AF128" s="11">
        <f>-'OddsRatio_working_3-way'!U128/(3*'OddsRatio_working_3-way'!X128^(1/3))*COS(('OddsRatio_working_3-way'!Y128)/3)</f>
        <v>0.52352115401400012</v>
      </c>
      <c r="AG128" s="11">
        <f>-'OddsRatio_working_3-way'!U128/(3*'OddsRatio_working_3-way'!X128^(1/3))*COS(('OddsRatio_working_3-way'!Y128+2*PI())/3)</f>
        <v>-0.34629172735434782</v>
      </c>
      <c r="AH128" s="11">
        <f>-'OddsRatio_working_3-way'!U128/(3*'OddsRatio_working_3-way'!X128^(1/3))*COS(('OddsRatio_working_3-way'!Y128+4*PI())/3)</f>
        <v>-0.17722942665965197</v>
      </c>
      <c r="AI128" s="11">
        <f>'OddsRatio_working_3-way'!U128/(3*'OddsRatio_working_3-way'!X128^(1/3))*SIN(('OddsRatio_working_3-way'!Y128)/3)</f>
        <v>-9.7608164815900067E-2</v>
      </c>
      <c r="AJ128" s="11">
        <f>'OddsRatio_working_3-way'!U128/(3*'OddsRatio_working_3-way'!X128^(1/3))*SIN(('OddsRatio_working_3-way'!Y128+2*PI())/3)</f>
        <v>-0.40457853638671976</v>
      </c>
      <c r="AK128" s="11">
        <f>'OddsRatio_working_3-way'!U128/(3*'OddsRatio_working_3-way'!X128^(1/3))*SIN(('OddsRatio_working_3-way'!Y128+4*PI())/3)</f>
        <v>0.50218670120261977</v>
      </c>
      <c r="AL128" s="11">
        <f>'OddsRatio_working_3-way'!Z128+'OddsRatio_working_3-way'!AF128</f>
        <v>1.0470423080280002</v>
      </c>
      <c r="AM128" s="11">
        <f>'OddsRatio_working_3-way'!AA128+'OddsRatio_working_3-way'!AG128</f>
        <v>-0.69258345470869564</v>
      </c>
      <c r="AN128" s="11">
        <f>'OddsRatio_working_3-way'!AB128+'OddsRatio_working_3-way'!AH128</f>
        <v>-0.35445885331930393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1.0470423080280002</v>
      </c>
      <c r="AS128" s="11">
        <f>IF(('OddsRatio_working_3-way'!X128=0),IF(Q128&gt;0,-Q128^(1/3),(-Q128)^(1/3)),'OddsRatio_working_3-way'!AM128-'OddsRatio_working_3-way'!R128/3)</f>
        <v>-0.69258345470869564</v>
      </c>
      <c r="AT128" s="11">
        <f>IF(('OddsRatio_working_3-way'!X128=0),IF(Q128&gt;0,-Q128^(1/3),(-Q128)^(1/3)),'OddsRatio_working_3-way'!AN128-'OddsRatio_working_3-way'!R128/3)</f>
        <v>-0.35445885331930393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2.4900000000000002</v>
      </c>
      <c r="B129" s="4">
        <f>IF('True_Odds_Calculator_3-way'!B130="","",'True_Odds_Calculator_3-way'!B130)</f>
        <v>3.2</v>
      </c>
      <c r="C129" s="4">
        <f>IF('True_Odds_Calculator_3-way'!C130="","",'True_Odds_Calculator_3-way'!C130)</f>
        <v>3.19</v>
      </c>
      <c r="D129" s="9">
        <f t="shared" si="26"/>
        <v>0.39169407527041683</v>
      </c>
      <c r="E129" s="9">
        <f t="shared" si="27"/>
        <v>0.30367085719332254</v>
      </c>
      <c r="F129" s="9">
        <f t="shared" si="28"/>
        <v>0.30463506753626057</v>
      </c>
      <c r="G129" s="9">
        <f t="shared" si="29"/>
        <v>1.0422904906176418</v>
      </c>
      <c r="H129" s="9">
        <f t="shared" si="30"/>
        <v>2.5530128310202862</v>
      </c>
      <c r="I129" s="9">
        <f t="shared" si="31"/>
        <v>3.2930390793588113</v>
      </c>
      <c r="J129" s="9">
        <f t="shared" si="32"/>
        <v>3.2826161744526359</v>
      </c>
      <c r="K129" s="11">
        <f t="shared" si="33"/>
        <v>0.40160642570281119</v>
      </c>
      <c r="L129" s="11">
        <f t="shared" si="34"/>
        <v>0.3125</v>
      </c>
      <c r="M129" s="11">
        <f t="shared" si="35"/>
        <v>0.31347962382445144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-0.28243144993768177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0.23133285493069458</v>
      </c>
      <c r="Q129" s="11">
        <f>2*'OddsRatio_working_3-way'!K129*'OddsRatio_working_3-way'!L129*'OddsRatio_working_3-way'!M129</f>
        <v>7.8684644534249851E-2</v>
      </c>
      <c r="R129" s="11">
        <f t="shared" si="36"/>
        <v>0</v>
      </c>
      <c r="S129" s="11">
        <f t="shared" si="37"/>
        <v>-0.8190761155733115</v>
      </c>
      <c r="T129" s="11">
        <f t="shared" si="38"/>
        <v>-0.27859731822221478</v>
      </c>
      <c r="U129" s="11">
        <f>'OddsRatio_working_3-way'!S129-'OddsRatio_working_3-way'!R129^2/3</f>
        <v>-0.8190761155733115</v>
      </c>
      <c r="V129" s="11">
        <f>'OddsRatio_working_3-way'!S129*'OddsRatio_working_3-way'!R129/3-2*'OddsRatio_working_3-way'!R129^3/27-'OddsRatio_working_3-way'!T129</f>
        <v>0.27859731822221478</v>
      </c>
      <c r="W129" s="11">
        <f>'OddsRatio_working_3-way'!V129^2+4*'OddsRatio_working_3-way'!U129^3/27</f>
        <v>-3.7918956585719504E-3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0.14266075264344952</v>
      </c>
      <c r="Y129" s="11">
        <f>IF('OddsRatio_working_3-way'!W129&gt;=0,IF('OddsRatio_working_3-way'!V129+SQRT('OddsRatio_working_3-way'!W129)&gt;0,0,PI()),ACOS('OddsRatio_working_3-way'!V129/(2*'OddsRatio_working_3-way'!X129)))</f>
        <v>0.21753255826092888</v>
      </c>
      <c r="Z129" s="11">
        <f>'OddsRatio_working_3-way'!X129^(1/3)*COS('OddsRatio_working_3-way'!Y129/3)</f>
        <v>0.52114524530882089</v>
      </c>
      <c r="AA129" s="11">
        <f>'OddsRatio_working_3-way'!X129^(1/3)*COS(('OddsRatio_working_3-way'!Y129+2*PI())/3)</f>
        <v>-0.29335606149682875</v>
      </c>
      <c r="AB129" s="11">
        <f>'OddsRatio_working_3-way'!X129^(1/3)*COS(('OddsRatio_working_3-way'!Y129+4*PI())/3)</f>
        <v>-0.22778918381199229</v>
      </c>
      <c r="AC129" s="11">
        <f>'OddsRatio_working_3-way'!X129^(1/3)*SIN('OddsRatio_working_3-way'!Y129/3)</f>
        <v>3.7855054481263674E-2</v>
      </c>
      <c r="AD129" s="11">
        <f>'OddsRatio_working_3-way'!X129^(1/3)*SIN(('OddsRatio_working_3-way'!Y129+2*PI())/3)</f>
        <v>0.43239749425828011</v>
      </c>
      <c r="AE129" s="11">
        <f>'OddsRatio_working_3-way'!X129^(1/3)*SIN(('OddsRatio_working_3-way'!Y129+4*PI())/3)</f>
        <v>-0.47025254873954375</v>
      </c>
      <c r="AF129" s="11">
        <f>-'OddsRatio_working_3-way'!U129/(3*'OddsRatio_working_3-way'!X129^(1/3))*COS(('OddsRatio_working_3-way'!Y129)/3)</f>
        <v>0.52114524530882089</v>
      </c>
      <c r="AG129" s="11">
        <f>-'OddsRatio_working_3-way'!U129/(3*'OddsRatio_working_3-way'!X129^(1/3))*COS(('OddsRatio_working_3-way'!Y129+2*PI())/3)</f>
        <v>-0.29335606149682875</v>
      </c>
      <c r="AH129" s="11">
        <f>-'OddsRatio_working_3-way'!U129/(3*'OddsRatio_working_3-way'!X129^(1/3))*COS(('OddsRatio_working_3-way'!Y129+4*PI())/3)</f>
        <v>-0.22778918381199229</v>
      </c>
      <c r="AI129" s="11">
        <f>'OddsRatio_working_3-way'!U129/(3*'OddsRatio_working_3-way'!X129^(1/3))*SIN(('OddsRatio_working_3-way'!Y129)/3)</f>
        <v>-3.7855054481263674E-2</v>
      </c>
      <c r="AJ129" s="11">
        <f>'OddsRatio_working_3-way'!U129/(3*'OddsRatio_working_3-way'!X129^(1/3))*SIN(('OddsRatio_working_3-way'!Y129+2*PI())/3)</f>
        <v>-0.43239749425828011</v>
      </c>
      <c r="AK129" s="11">
        <f>'OddsRatio_working_3-way'!U129/(3*'OddsRatio_working_3-way'!X129^(1/3))*SIN(('OddsRatio_working_3-way'!Y129+4*PI())/3)</f>
        <v>0.47025254873954375</v>
      </c>
      <c r="AL129" s="11">
        <f>'OddsRatio_working_3-way'!Z129+'OddsRatio_working_3-way'!AF129</f>
        <v>1.0422904906176418</v>
      </c>
      <c r="AM129" s="11">
        <f>'OddsRatio_working_3-way'!AA129+'OddsRatio_working_3-way'!AG129</f>
        <v>-0.58671212299365749</v>
      </c>
      <c r="AN129" s="11">
        <f>'OddsRatio_working_3-way'!AB129+'OddsRatio_working_3-way'!AH129</f>
        <v>-0.45557836762398457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1.0422904906176418</v>
      </c>
      <c r="AS129" s="11">
        <f>IF(('OddsRatio_working_3-way'!X129=0),IF(Q129&gt;0,-Q129^(1/3),(-Q129)^(1/3)),'OddsRatio_working_3-way'!AM129-'OddsRatio_working_3-way'!R129/3)</f>
        <v>-0.58671212299365749</v>
      </c>
      <c r="AT129" s="11">
        <f>IF(('OddsRatio_working_3-way'!X129=0),IF(Q129&gt;0,-Q129^(1/3),(-Q129)^(1/3)),'OddsRatio_working_3-way'!AN129-'OddsRatio_working_3-way'!R129/3)</f>
        <v>-0.45557836762398457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2.31</v>
      </c>
      <c r="B130" s="4">
        <f>IF('True_Odds_Calculator_3-way'!B131="","",'True_Odds_Calculator_3-way'!B131)</f>
        <v>3.19</v>
      </c>
      <c r="C130" s="4">
        <f>IF('True_Odds_Calculator_3-way'!C131="","",'True_Odds_Calculator_3-way'!C131)</f>
        <v>3.56</v>
      </c>
      <c r="D130" s="9">
        <f t="shared" si="26"/>
        <v>0.42275951997067812</v>
      </c>
      <c r="E130" s="9">
        <f t="shared" si="27"/>
        <v>0.30463345210119813</v>
      </c>
      <c r="F130" s="9">
        <f t="shared" si="28"/>
        <v>0.2726070279281238</v>
      </c>
      <c r="G130" s="9">
        <f t="shared" si="29"/>
        <v>1.0422984391675079</v>
      </c>
      <c r="H130" s="9">
        <f t="shared" si="30"/>
        <v>2.3654109553094353</v>
      </c>
      <c r="I130" s="9">
        <f t="shared" si="31"/>
        <v>3.2826335817768419</v>
      </c>
      <c r="J130" s="9">
        <f t="shared" si="32"/>
        <v>3.6682840042688198</v>
      </c>
      <c r="K130" s="11">
        <f t="shared" si="33"/>
        <v>0.4329004329004329</v>
      </c>
      <c r="L130" s="11">
        <f t="shared" si="34"/>
        <v>0.31347962382445144</v>
      </c>
      <c r="M130" s="11">
        <f t="shared" si="35"/>
        <v>0.2808988764044944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-0.2799643384335716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0.23100424636122574</v>
      </c>
      <c r="Q130" s="11">
        <f>2*'OddsRatio_working_3-way'!K130*'OddsRatio_working_3-way'!L130*'OddsRatio_working_3-way'!M130</f>
        <v>7.6239025201724667E-2</v>
      </c>
      <c r="R130" s="11">
        <f t="shared" si="36"/>
        <v>0</v>
      </c>
      <c r="S130" s="11">
        <f t="shared" si="37"/>
        <v>-0.82512025515005782</v>
      </c>
      <c r="T130" s="11">
        <f t="shared" si="38"/>
        <v>-0.27231691589110818</v>
      </c>
      <c r="U130" s="11">
        <f>'OddsRatio_working_3-way'!S130-'OddsRatio_working_3-way'!R130^2/3</f>
        <v>-0.82512025515005782</v>
      </c>
      <c r="V130" s="11">
        <f>'OddsRatio_working_3-way'!S130*'OddsRatio_working_3-way'!R130/3-2*'OddsRatio_working_3-way'!R130^3/27-'OddsRatio_working_3-way'!T130</f>
        <v>0.27231691589110818</v>
      </c>
      <c r="W130" s="11">
        <f>'OddsRatio_working_3-way'!V130^2+4*'OddsRatio_working_3-way'!U130^3/27</f>
        <v>-9.0673798051823379E-3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0.14424274893874842</v>
      </c>
      <c r="Y130" s="11">
        <f>IF('OddsRatio_working_3-way'!W130&gt;=0,IF('OddsRatio_working_3-way'!V130+SQRT('OddsRatio_working_3-way'!W130)&gt;0,0,PI()),ACOS('OddsRatio_working_3-way'!V130/(2*'OddsRatio_working_3-way'!X130)))</f>
        <v>0.33638647760480067</v>
      </c>
      <c r="Z130" s="11">
        <f>'OddsRatio_working_3-way'!X130^(1/3)*COS('OddsRatio_working_3-way'!Y130/3)</f>
        <v>0.52114921958375404</v>
      </c>
      <c r="AA130" s="11">
        <f>'OddsRatio_working_3-way'!X130^(1/3)*COS(('OddsRatio_working_3-way'!Y130+2*PI())/3)</f>
        <v>-0.3113947040750204</v>
      </c>
      <c r="AB130" s="11">
        <f>'OddsRatio_working_3-way'!X130^(1/3)*COS(('OddsRatio_working_3-way'!Y130+4*PI())/3)</f>
        <v>-0.20975451550873372</v>
      </c>
      <c r="AC130" s="11">
        <f>'OddsRatio_working_3-way'!X130^(1/3)*SIN('OddsRatio_working_3-way'!Y130/3)</f>
        <v>5.8681990229229895E-2</v>
      </c>
      <c r="AD130" s="11">
        <f>'OddsRatio_working_3-way'!X130^(1/3)*SIN(('OddsRatio_working_3-way'!Y130+2*PI())/3)</f>
        <v>0.42198746820735067</v>
      </c>
      <c r="AE130" s="11">
        <f>'OddsRatio_working_3-way'!X130^(1/3)*SIN(('OddsRatio_working_3-way'!Y130+4*PI())/3)</f>
        <v>-0.48066945843658065</v>
      </c>
      <c r="AF130" s="11">
        <f>-'OddsRatio_working_3-way'!U130/(3*'OddsRatio_working_3-way'!X130^(1/3))*COS(('OddsRatio_working_3-way'!Y130)/3)</f>
        <v>0.52114921958375393</v>
      </c>
      <c r="AG130" s="11">
        <f>-'OddsRatio_working_3-way'!U130/(3*'OddsRatio_working_3-way'!X130^(1/3))*COS(('OddsRatio_working_3-way'!Y130+2*PI())/3)</f>
        <v>-0.31139470407502035</v>
      </c>
      <c r="AH130" s="11">
        <f>-'OddsRatio_working_3-way'!U130/(3*'OddsRatio_working_3-way'!X130^(1/3))*COS(('OddsRatio_working_3-way'!Y130+4*PI())/3)</f>
        <v>-0.20975451550873367</v>
      </c>
      <c r="AI130" s="11">
        <f>'OddsRatio_working_3-way'!U130/(3*'OddsRatio_working_3-way'!X130^(1/3))*SIN(('OddsRatio_working_3-way'!Y130)/3)</f>
        <v>-5.8681990229229881E-2</v>
      </c>
      <c r="AJ130" s="11">
        <f>'OddsRatio_working_3-way'!U130/(3*'OddsRatio_working_3-way'!X130^(1/3))*SIN(('OddsRatio_working_3-way'!Y130+2*PI())/3)</f>
        <v>-0.42198746820735056</v>
      </c>
      <c r="AK130" s="11">
        <f>'OddsRatio_working_3-way'!U130/(3*'OddsRatio_working_3-way'!X130^(1/3))*SIN(('OddsRatio_working_3-way'!Y130+4*PI())/3)</f>
        <v>0.48066945843658054</v>
      </c>
      <c r="AL130" s="11">
        <f>'OddsRatio_working_3-way'!Z130+'OddsRatio_working_3-way'!AF130</f>
        <v>1.0422984391675079</v>
      </c>
      <c r="AM130" s="11">
        <f>'OddsRatio_working_3-way'!AA130+'OddsRatio_working_3-way'!AG130</f>
        <v>-0.62278940815004069</v>
      </c>
      <c r="AN130" s="11">
        <f>'OddsRatio_working_3-way'!AB130+'OddsRatio_working_3-way'!AH130</f>
        <v>-0.41950903101746739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1.0422984391675079</v>
      </c>
      <c r="AS130" s="11">
        <f>IF(('OddsRatio_working_3-way'!X130=0),IF(Q130&gt;0,-Q130^(1/3),(-Q130)^(1/3)),'OddsRatio_working_3-way'!AM130-'OddsRatio_working_3-way'!R130/3)</f>
        <v>-0.62278940815004069</v>
      </c>
      <c r="AT130" s="11">
        <f>IF(('OddsRatio_working_3-way'!X130=0),IF(Q130&gt;0,-Q130^(1/3),(-Q130)^(1/3)),'OddsRatio_working_3-way'!AN130-'OddsRatio_working_3-way'!R130/3)</f>
        <v>-0.41950903101746739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2.82</v>
      </c>
      <c r="B131" s="4">
        <f>IF('True_Odds_Calculator_3-way'!B132="","",'True_Odds_Calculator_3-way'!B132)</f>
        <v>3.38</v>
      </c>
      <c r="C131" s="4">
        <f>IF('True_Odds_Calculator_3-way'!C132="","",'True_Odds_Calculator_3-way'!C132)</f>
        <v>2.66</v>
      </c>
      <c r="D131" s="9">
        <f t="shared" si="26"/>
        <v>0.34560977288930078</v>
      </c>
      <c r="E131" s="9">
        <f t="shared" si="27"/>
        <v>0.28768429807320622</v>
      </c>
      <c r="F131" s="9">
        <f t="shared" si="28"/>
        <v>0.36670592903749288</v>
      </c>
      <c r="G131" s="9">
        <f t="shared" si="29"/>
        <v>1.0403498339620432</v>
      </c>
      <c r="H131" s="9">
        <f t="shared" si="30"/>
        <v>2.8934366978109187</v>
      </c>
      <c r="I131" s="9">
        <f t="shared" si="31"/>
        <v>3.4760326048296624</v>
      </c>
      <c r="J131" s="9">
        <f t="shared" si="32"/>
        <v>2.7269807243769915</v>
      </c>
      <c r="K131" s="11">
        <f t="shared" si="33"/>
        <v>0.3546099290780142</v>
      </c>
      <c r="L131" s="11">
        <f t="shared" si="34"/>
        <v>0.29585798816568049</v>
      </c>
      <c r="M131" s="11">
        <f t="shared" si="35"/>
        <v>0.37593984962406013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-0.28360180319866757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0.23112672781033539</v>
      </c>
      <c r="Q131" s="11">
        <f>2*'OddsRatio_working_3-way'!K131*'OddsRatio_working_3-way'!L131*'OddsRatio_working_3-way'!M131</f>
        <v>7.888284225608716E-2</v>
      </c>
      <c r="R131" s="11">
        <f t="shared" si="36"/>
        <v>0</v>
      </c>
      <c r="S131" s="11">
        <f t="shared" si="37"/>
        <v>-0.81496917580748751</v>
      </c>
      <c r="T131" s="11">
        <f t="shared" si="38"/>
        <v>-0.27814647638480799</v>
      </c>
      <c r="U131" s="11">
        <f>'OddsRatio_working_3-way'!S131-'OddsRatio_working_3-way'!R131^2/3</f>
        <v>-0.81496917580748751</v>
      </c>
      <c r="V131" s="11">
        <f>'OddsRatio_working_3-way'!S131*'OddsRatio_working_3-way'!R131/3-2*'OddsRatio_working_3-way'!R131^3/27-'OddsRatio_working_3-way'!T131</f>
        <v>0.27814647638480799</v>
      </c>
      <c r="W131" s="11">
        <f>'OddsRatio_working_3-way'!V131^2+4*'OddsRatio_working_3-way'!U131^3/27</f>
        <v>-2.8244568932674213E-3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0.14158912318620379</v>
      </c>
      <c r="Y131" s="11">
        <f>IF('OddsRatio_working_3-way'!W131&gt;=0,IF('OddsRatio_working_3-way'!V131+SQRT('OddsRatio_working_3-way'!W131)&gt;0,0,PI()),ACOS('OddsRatio_working_3-way'!V131/(2*'OddsRatio_working_3-way'!X131)))</f>
        <v>0.18879506058278972</v>
      </c>
      <c r="Z131" s="11">
        <f>'OddsRatio_working_3-way'!X131^(1/3)*COS('OddsRatio_working_3-way'!Y131/3)</f>
        <v>0.5201749169810217</v>
      </c>
      <c r="AA131" s="11">
        <f>'OddsRatio_working_3-way'!X131^(1/3)*COS(('OddsRatio_working_3-way'!Y131+2*PI())/3)</f>
        <v>-0.28847470491760097</v>
      </c>
      <c r="AB131" s="11">
        <f>'OddsRatio_working_3-way'!X131^(1/3)*COS(('OddsRatio_working_3-way'!Y131+4*PI())/3)</f>
        <v>-0.23170021206342081</v>
      </c>
      <c r="AC131" s="11">
        <f>'OddsRatio_working_3-way'!X131^(1/3)*SIN('OddsRatio_working_3-way'!Y131/3)</f>
        <v>3.2778768732465657E-2</v>
      </c>
      <c r="AD131" s="11">
        <f>'OddsRatio_working_3-way'!X131^(1/3)*SIN(('OddsRatio_working_3-way'!Y131+2*PI())/3)</f>
        <v>0.43409530815079345</v>
      </c>
      <c r="AE131" s="11">
        <f>'OddsRatio_working_3-way'!X131^(1/3)*SIN(('OddsRatio_working_3-way'!Y131+4*PI())/3)</f>
        <v>-0.46687407688325883</v>
      </c>
      <c r="AF131" s="11">
        <f>-'OddsRatio_working_3-way'!U131/(3*'OddsRatio_working_3-way'!X131^(1/3))*COS(('OddsRatio_working_3-way'!Y131)/3)</f>
        <v>0.52017491698102147</v>
      </c>
      <c r="AG131" s="11">
        <f>-'OddsRatio_working_3-way'!U131/(3*'OddsRatio_working_3-way'!X131^(1/3))*COS(('OddsRatio_working_3-way'!Y131+2*PI())/3)</f>
        <v>-0.28847470491760085</v>
      </c>
      <c r="AH131" s="11">
        <f>-'OddsRatio_working_3-way'!U131/(3*'OddsRatio_working_3-way'!X131^(1/3))*COS(('OddsRatio_working_3-way'!Y131+4*PI())/3)</f>
        <v>-0.23170021206342073</v>
      </c>
      <c r="AI131" s="11">
        <f>'OddsRatio_working_3-way'!U131/(3*'OddsRatio_working_3-way'!X131^(1/3))*SIN(('OddsRatio_working_3-way'!Y131)/3)</f>
        <v>-3.2778768732465643E-2</v>
      </c>
      <c r="AJ131" s="11">
        <f>'OddsRatio_working_3-way'!U131/(3*'OddsRatio_working_3-way'!X131^(1/3))*SIN(('OddsRatio_working_3-way'!Y131+2*PI())/3)</f>
        <v>-0.43409530815079322</v>
      </c>
      <c r="AK131" s="11">
        <f>'OddsRatio_working_3-way'!U131/(3*'OddsRatio_working_3-way'!X131^(1/3))*SIN(('OddsRatio_working_3-way'!Y131+4*PI())/3)</f>
        <v>0.46687407688325866</v>
      </c>
      <c r="AL131" s="11">
        <f>'OddsRatio_working_3-way'!Z131+'OddsRatio_working_3-way'!AF131</f>
        <v>1.0403498339620432</v>
      </c>
      <c r="AM131" s="11">
        <f>'OddsRatio_working_3-way'!AA131+'OddsRatio_working_3-way'!AG131</f>
        <v>-0.57694940983520182</v>
      </c>
      <c r="AN131" s="11">
        <f>'OddsRatio_working_3-way'!AB131+'OddsRatio_working_3-way'!AH131</f>
        <v>-0.46340042412684157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1.0403498339620432</v>
      </c>
      <c r="AS131" s="11">
        <f>IF(('OddsRatio_working_3-way'!X131=0),IF(Q131&gt;0,-Q131^(1/3),(-Q131)^(1/3)),'OddsRatio_working_3-way'!AM131-'OddsRatio_working_3-way'!R131/3)</f>
        <v>-0.57694940983520182</v>
      </c>
      <c r="AT131" s="11">
        <f>IF(('OddsRatio_working_3-way'!X131=0),IF(Q131&gt;0,-Q131^(1/3),(-Q131)^(1/3)),'OddsRatio_working_3-way'!AN131-'OddsRatio_working_3-way'!R131/3)</f>
        <v>-0.46340042412684157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3.07</v>
      </c>
      <c r="B132" s="4">
        <f>IF('True_Odds_Calculator_3-way'!B133="","",'True_Odds_Calculator_3-way'!B133)</f>
        <v>3.18</v>
      </c>
      <c r="C132" s="4">
        <f>IF('True_Odds_Calculator_3-way'!C133="","",'True_Odds_Calculator_3-way'!C133)</f>
        <v>2.59</v>
      </c>
      <c r="D132" s="9">
        <f t="shared" ref="D132:D195" si="39">(K132/(AR132+K132-(AR132*K132)))</f>
        <v>0.31714660050241922</v>
      </c>
      <c r="E132" s="9">
        <f t="shared" ref="E132:E195" si="40">(L132/(AR132+L132-(AR132*L132)))</f>
        <v>0.30604131137931445</v>
      </c>
      <c r="F132" s="9">
        <f t="shared" ref="F132:F195" si="41">(M132/(AR132+M132-(AR132*M132)))</f>
        <v>0.37681208811826611</v>
      </c>
      <c r="G132" s="9">
        <f t="shared" ref="G132:G195" si="42">AR132</f>
        <v>1.0401526259462033</v>
      </c>
      <c r="H132" s="9">
        <f t="shared" ref="H132:H195" si="43">IF(A132="","",1/D132)</f>
        <v>3.1531159357086405</v>
      </c>
      <c r="I132" s="9">
        <f t="shared" ref="I132:I195" si="44">IF(B132="","",1/E132)</f>
        <v>3.2675327245627228</v>
      </c>
      <c r="J132" s="9">
        <f t="shared" ref="J132:J195" si="45">IF(C132="","",1/F132)</f>
        <v>2.6538426752544635</v>
      </c>
      <c r="K132" s="11">
        <f t="shared" ref="K132:K195" si="46">1/A132</f>
        <v>0.32573289902280134</v>
      </c>
      <c r="L132" s="11">
        <f t="shared" ref="L132:L195" si="47">1/B132</f>
        <v>0.31446540880503143</v>
      </c>
      <c r="M132" s="11">
        <f t="shared" ref="M132:M195" si="48">1/C132</f>
        <v>0.38610038610038611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-0.28376491894407185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0.23096575244568607</v>
      </c>
      <c r="Q132" s="11">
        <f>2*'OddsRatio_working_3-way'!K132*'OddsRatio_working_3-way'!L132*'OddsRatio_working_3-way'!M132</f>
        <v>7.9097860426604827E-2</v>
      </c>
      <c r="R132" s="11">
        <f t="shared" ref="R132:R195" si="49">O132/N132</f>
        <v>0</v>
      </c>
      <c r="S132" s="11">
        <f t="shared" ref="S132:S195" si="50">P132/N132</f>
        <v>-0.81393342526321177</v>
      </c>
      <c r="T132" s="11">
        <f t="shared" ref="T132:T195" si="51">Q132/N132</f>
        <v>-0.27874432372027808</v>
      </c>
      <c r="U132" s="11">
        <f>'OddsRatio_working_3-way'!S132-'OddsRatio_working_3-way'!R132^2/3</f>
        <v>-0.81393342526321177</v>
      </c>
      <c r="V132" s="11">
        <f>'OddsRatio_working_3-way'!S132*'OddsRatio_working_3-way'!R132/3-2*'OddsRatio_working_3-way'!R132^3/27-'OddsRatio_working_3-way'!T132</f>
        <v>0.27874432372027808</v>
      </c>
      <c r="W132" s="11">
        <f>'OddsRatio_working_3-way'!V132^2+4*'OddsRatio_working_3-way'!U132^3/27</f>
        <v>-2.1861676767227084E-3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0.14131928891962864</v>
      </c>
      <c r="Y132" s="11">
        <f>IF('OddsRatio_working_3-way'!W132&gt;=0,IF('OddsRatio_working_3-way'!V132+SQRT('OddsRatio_working_3-way'!W132)&gt;0,0,PI()),ACOS('OddsRatio_working_3-way'!V132/(2*'OddsRatio_working_3-way'!X132)))</f>
        <v>0.16619246779043673</v>
      </c>
      <c r="Z132" s="11">
        <f>'OddsRatio_working_3-way'!X132^(1/3)*COS('OddsRatio_working_3-way'!Y132/3)</f>
        <v>0.52007631297310175</v>
      </c>
      <c r="AA132" s="11">
        <f>'OddsRatio_working_3-way'!X132^(1/3)*COS(('OddsRatio_working_3-way'!Y132+2*PI())/3)</f>
        <v>-0.28501470206497853</v>
      </c>
      <c r="AB132" s="11">
        <f>'OddsRatio_working_3-way'!X132^(1/3)*COS(('OddsRatio_working_3-way'!Y132+4*PI())/3)</f>
        <v>-0.2350616109081233</v>
      </c>
      <c r="AC132" s="11">
        <f>'OddsRatio_working_3-way'!X132^(1/3)*SIN('OddsRatio_working_3-way'!Y132/3)</f>
        <v>2.884043062626453E-2</v>
      </c>
      <c r="AD132" s="11">
        <f>'OddsRatio_working_3-way'!X132^(1/3)*SIN(('OddsRatio_working_3-way'!Y132+2*PI())/3)</f>
        <v>0.43597908362812027</v>
      </c>
      <c r="AE132" s="11">
        <f>'OddsRatio_working_3-way'!X132^(1/3)*SIN(('OddsRatio_working_3-way'!Y132+4*PI())/3)</f>
        <v>-0.46481951425438456</v>
      </c>
      <c r="AF132" s="11">
        <f>-'OddsRatio_working_3-way'!U132/(3*'OddsRatio_working_3-way'!X132^(1/3))*COS(('OddsRatio_working_3-way'!Y132)/3)</f>
        <v>0.52007631297310164</v>
      </c>
      <c r="AG132" s="11">
        <f>-'OddsRatio_working_3-way'!U132/(3*'OddsRatio_working_3-way'!X132^(1/3))*COS(('OddsRatio_working_3-way'!Y132+2*PI())/3)</f>
        <v>-0.28501470206497848</v>
      </c>
      <c r="AH132" s="11">
        <f>-'OddsRatio_working_3-way'!U132/(3*'OddsRatio_working_3-way'!X132^(1/3))*COS(('OddsRatio_working_3-way'!Y132+4*PI())/3)</f>
        <v>-0.23506161090812325</v>
      </c>
      <c r="AI132" s="11">
        <f>'OddsRatio_working_3-way'!U132/(3*'OddsRatio_working_3-way'!X132^(1/3))*SIN(('OddsRatio_working_3-way'!Y132)/3)</f>
        <v>-2.8840430626264523E-2</v>
      </c>
      <c r="AJ132" s="11">
        <f>'OddsRatio_working_3-way'!U132/(3*'OddsRatio_working_3-way'!X132^(1/3))*SIN(('OddsRatio_working_3-way'!Y132+2*PI())/3)</f>
        <v>-0.43597908362812021</v>
      </c>
      <c r="AK132" s="11">
        <f>'OddsRatio_working_3-way'!U132/(3*'OddsRatio_working_3-way'!X132^(1/3))*SIN(('OddsRatio_working_3-way'!Y132+4*PI())/3)</f>
        <v>0.4648195142543845</v>
      </c>
      <c r="AL132" s="11">
        <f>'OddsRatio_working_3-way'!Z132+'OddsRatio_working_3-way'!AF132</f>
        <v>1.0401526259462033</v>
      </c>
      <c r="AM132" s="11">
        <f>'OddsRatio_working_3-way'!AA132+'OddsRatio_working_3-way'!AG132</f>
        <v>-0.57002940412995695</v>
      </c>
      <c r="AN132" s="11">
        <f>'OddsRatio_working_3-way'!AB132+'OddsRatio_working_3-way'!AH132</f>
        <v>-0.47012322181624655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1.0401526259462033</v>
      </c>
      <c r="AS132" s="11">
        <f>IF(('OddsRatio_working_3-way'!X132=0),IF(Q132&gt;0,-Q132^(1/3),(-Q132)^(1/3)),'OddsRatio_working_3-way'!AM132-'OddsRatio_working_3-way'!R132/3)</f>
        <v>-0.57002940412995695</v>
      </c>
      <c r="AT132" s="11">
        <f>IF(('OddsRatio_working_3-way'!X132=0),IF(Q132&gt;0,-Q132^(1/3),(-Q132)^(1/3)),'OddsRatio_working_3-way'!AN132-'OddsRatio_working_3-way'!R132/3)</f>
        <v>-0.47012322181624655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1.43</v>
      </c>
      <c r="B133" s="4">
        <f>IF('True_Odds_Calculator_3-way'!B134="","",'True_Odds_Calculator_3-way'!B134)</f>
        <v>4.97</v>
      </c>
      <c r="C133" s="4">
        <f>IF('True_Odds_Calculator_3-way'!C134="","",'True_Odds_Calculator_3-way'!C134)</f>
        <v>7.72</v>
      </c>
      <c r="D133" s="9">
        <f t="shared" si="39"/>
        <v>0.68599938472442135</v>
      </c>
      <c r="E133" s="9">
        <f t="shared" si="40"/>
        <v>0.19135117585704334</v>
      </c>
      <c r="F133" s="9">
        <f t="shared" si="41"/>
        <v>0.1226494394185354</v>
      </c>
      <c r="G133" s="9">
        <f t="shared" si="42"/>
        <v>1.0644819882838856</v>
      </c>
      <c r="H133" s="9">
        <f t="shared" si="43"/>
        <v>1.4577272549620703</v>
      </c>
      <c r="I133" s="9">
        <f t="shared" si="44"/>
        <v>5.2259934934870254</v>
      </c>
      <c r="J133" s="9">
        <f t="shared" si="45"/>
        <v>8.1533189612677095</v>
      </c>
      <c r="K133" s="11">
        <f t="shared" si="46"/>
        <v>0.69930069930069938</v>
      </c>
      <c r="L133" s="11">
        <f t="shared" si="47"/>
        <v>0.2012072434607646</v>
      </c>
      <c r="M133" s="11">
        <f t="shared" si="48"/>
        <v>0.1295336787564767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-0.20908289696146365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0.20267261017461707</v>
      </c>
      <c r="Q133" s="11">
        <f>2*'OddsRatio_working_3-way'!K133*'OddsRatio_working_3-way'!L133*'OddsRatio_working_3-way'!M133</f>
        <v>3.6451908304787249E-2</v>
      </c>
      <c r="R133" s="11">
        <f t="shared" si="49"/>
        <v>0</v>
      </c>
      <c r="S133" s="11">
        <f t="shared" si="50"/>
        <v>-0.96934093185045134</v>
      </c>
      <c r="T133" s="11">
        <f t="shared" si="51"/>
        <v>-0.1743418942177071</v>
      </c>
      <c r="U133" s="11">
        <f>'OddsRatio_working_3-way'!S133-'OddsRatio_working_3-way'!R133^2/3</f>
        <v>-0.96934093185045134</v>
      </c>
      <c r="V133" s="11">
        <f>'OddsRatio_working_3-way'!S133*'OddsRatio_working_3-way'!R133/3-2*'OddsRatio_working_3-way'!R133^3/27-'OddsRatio_working_3-way'!T133</f>
        <v>0.1743418942177071</v>
      </c>
      <c r="W133" s="11">
        <f>'OddsRatio_working_3-way'!V133^2+4*'OddsRatio_working_3-way'!U133^3/27</f>
        <v>-0.10454029830089173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0.18366776689195488</v>
      </c>
      <c r="Y133" s="11">
        <f>IF('OddsRatio_working_3-way'!W133&gt;=0,IF('OddsRatio_working_3-way'!V133+SQRT('OddsRatio_working_3-way'!W133)&gt;0,0,PI()),ACOS('OddsRatio_working_3-way'!V133/(2*'OddsRatio_working_3-way'!X133)))</f>
        <v>1.076273029385501</v>
      </c>
      <c r="Z133" s="11">
        <f>'OddsRatio_working_3-way'!X133^(1/3)*COS('OddsRatio_working_3-way'!Y133/3)</f>
        <v>0.53224099414194281</v>
      </c>
      <c r="AA133" s="11">
        <f>'OddsRatio_working_3-way'!X133^(1/3)*COS(('OddsRatio_working_3-way'!Y133+2*PI())/3)</f>
        <v>-0.43896399876747766</v>
      </c>
      <c r="AB133" s="11">
        <f>'OddsRatio_working_3-way'!X133^(1/3)*COS(('OddsRatio_working_3-way'!Y133+4*PI())/3)</f>
        <v>-9.3276995374465238E-2</v>
      </c>
      <c r="AC133" s="11">
        <f>'OddsRatio_working_3-way'!X133^(1/3)*SIN('OddsRatio_working_3-way'!Y133/3)</f>
        <v>0.19958248446431087</v>
      </c>
      <c r="AD133" s="11">
        <f>'OddsRatio_working_3-way'!X133^(1/3)*SIN(('OddsRatio_working_3-way'!Y133+2*PI())/3)</f>
        <v>0.3611429796302516</v>
      </c>
      <c r="AE133" s="11">
        <f>'OddsRatio_working_3-way'!X133^(1/3)*SIN(('OddsRatio_working_3-way'!Y133+4*PI())/3)</f>
        <v>-0.56072546409456248</v>
      </c>
      <c r="AF133" s="11">
        <f>-'OddsRatio_working_3-way'!U133/(3*'OddsRatio_working_3-way'!X133^(1/3))*COS(('OddsRatio_working_3-way'!Y133)/3)</f>
        <v>0.53224099414194281</v>
      </c>
      <c r="AG133" s="11">
        <f>-'OddsRatio_working_3-way'!U133/(3*'OddsRatio_working_3-way'!X133^(1/3))*COS(('OddsRatio_working_3-way'!Y133+2*PI())/3)</f>
        <v>-0.43896399876747766</v>
      </c>
      <c r="AH133" s="11">
        <f>-'OddsRatio_working_3-way'!U133/(3*'OddsRatio_working_3-way'!X133^(1/3))*COS(('OddsRatio_working_3-way'!Y133+4*PI())/3)</f>
        <v>-9.3276995374465238E-2</v>
      </c>
      <c r="AI133" s="11">
        <f>'OddsRatio_working_3-way'!U133/(3*'OddsRatio_working_3-way'!X133^(1/3))*SIN(('OddsRatio_working_3-way'!Y133)/3)</f>
        <v>-0.19958248446431087</v>
      </c>
      <c r="AJ133" s="11">
        <f>'OddsRatio_working_3-way'!U133/(3*'OddsRatio_working_3-way'!X133^(1/3))*SIN(('OddsRatio_working_3-way'!Y133+2*PI())/3)</f>
        <v>-0.3611429796302516</v>
      </c>
      <c r="AK133" s="11">
        <f>'OddsRatio_working_3-way'!U133/(3*'OddsRatio_working_3-way'!X133^(1/3))*SIN(('OddsRatio_working_3-way'!Y133+4*PI())/3)</f>
        <v>0.56072546409456248</v>
      </c>
      <c r="AL133" s="11">
        <f>'OddsRatio_working_3-way'!Z133+'OddsRatio_working_3-way'!AF133</f>
        <v>1.0644819882838856</v>
      </c>
      <c r="AM133" s="11">
        <f>'OddsRatio_working_3-way'!AA133+'OddsRatio_working_3-way'!AG133</f>
        <v>-0.87792799753495532</v>
      </c>
      <c r="AN133" s="11">
        <f>'OddsRatio_working_3-way'!AB133+'OddsRatio_working_3-way'!AH133</f>
        <v>-0.18655399074893048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1.0644819882838856</v>
      </c>
      <c r="AS133" s="11">
        <f>IF(('OddsRatio_working_3-way'!X133=0),IF(Q133&gt;0,-Q133^(1/3),(-Q133)^(1/3)),'OddsRatio_working_3-way'!AM133-'OddsRatio_working_3-way'!R133/3)</f>
        <v>-0.87792799753495532</v>
      </c>
      <c r="AT133" s="11">
        <f>IF(('OddsRatio_working_3-way'!X133=0),IF(Q133&gt;0,-Q133^(1/3),(-Q133)^(1/3)),'OddsRatio_working_3-way'!AN133-'OddsRatio_working_3-way'!R133/3)</f>
        <v>-0.18655399074893048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2.1</v>
      </c>
      <c r="B134" s="4">
        <f>IF('True_Odds_Calculator_3-way'!B135="","",'True_Odds_Calculator_3-way'!B135)</f>
        <v>3.61</v>
      </c>
      <c r="C134" s="4">
        <f>IF('True_Odds_Calculator_3-way'!C135="","",'True_Odds_Calculator_3-way'!C135)</f>
        <v>3.64</v>
      </c>
      <c r="D134" s="9">
        <f t="shared" si="39"/>
        <v>0.46540055167248806</v>
      </c>
      <c r="E134" s="9">
        <f t="shared" si="40"/>
        <v>0.26841887750164117</v>
      </c>
      <c r="F134" s="9">
        <f t="shared" si="41"/>
        <v>0.26618057082587054</v>
      </c>
      <c r="G134" s="9">
        <f t="shared" si="42"/>
        <v>1.0442606841204691</v>
      </c>
      <c r="H134" s="9">
        <f t="shared" si="43"/>
        <v>2.1486867525325164</v>
      </c>
      <c r="I134" s="9">
        <f t="shared" si="44"/>
        <v>3.7255203855544243</v>
      </c>
      <c r="J134" s="9">
        <f t="shared" si="45"/>
        <v>3.7568482060780384</v>
      </c>
      <c r="K134" s="11">
        <f t="shared" si="46"/>
        <v>0.47619047619047616</v>
      </c>
      <c r="L134" s="11">
        <f t="shared" si="47"/>
        <v>0.2770083102493075</v>
      </c>
      <c r="M134" s="11">
        <f t="shared" si="48"/>
        <v>0.27472527472527469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-0.27466874241706052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0.23011548535885695</v>
      </c>
      <c r="Q134" s="11">
        <f>2*'OddsRatio_working_3-way'!K134*'OddsRatio_working_3-way'!L134*'OddsRatio_working_3-way'!M134</f>
        <v>7.2477318223262019E-2</v>
      </c>
      <c r="R134" s="11">
        <f t="shared" si="49"/>
        <v>0</v>
      </c>
      <c r="S134" s="11">
        <f t="shared" si="50"/>
        <v>-0.83779276569245242</v>
      </c>
      <c r="T134" s="11">
        <f t="shared" si="51"/>
        <v>-0.26387173722596924</v>
      </c>
      <c r="U134" s="11">
        <f>'OddsRatio_working_3-way'!S134-'OddsRatio_working_3-way'!R134^2/3</f>
        <v>-0.83779276569245242</v>
      </c>
      <c r="V134" s="11">
        <f>'OddsRatio_working_3-way'!S134*'OddsRatio_working_3-way'!R134/3-2*'OddsRatio_working_3-way'!R134^3/27-'OddsRatio_working_3-way'!T134</f>
        <v>0.26387173722596924</v>
      </c>
      <c r="W134" s="11">
        <f>'OddsRatio_working_3-way'!V134^2+4*'OddsRatio_working_3-way'!U134^3/27</f>
        <v>-1.7489334857835298E-2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0.1475784779062366</v>
      </c>
      <c r="Y134" s="11">
        <f>IF('OddsRatio_working_3-way'!W134&gt;=0,IF('OddsRatio_working_3-way'!V134+SQRT('OddsRatio_working_3-way'!W134)&gt;0,0,PI()),ACOS('OddsRatio_working_3-way'!V134/(2*'OddsRatio_working_3-way'!X134)))</f>
        <v>0.46459119879644306</v>
      </c>
      <c r="Z134" s="11">
        <f>'OddsRatio_working_3-way'!X134^(1/3)*COS('OddsRatio_working_3-way'!Y134/3)</f>
        <v>0.52213034206023456</v>
      </c>
      <c r="AA134" s="11">
        <f>'OddsRatio_working_3-way'!X134^(1/3)*COS(('OddsRatio_working_3-way'!Y134+2*PI())/3)</f>
        <v>-0.33165639462172236</v>
      </c>
      <c r="AB134" s="11">
        <f>'OddsRatio_working_3-way'!X134^(1/3)*COS(('OddsRatio_working_3-way'!Y134+4*PI())/3)</f>
        <v>-0.19047394743851231</v>
      </c>
      <c r="AC134" s="11">
        <f>'OddsRatio_working_3-way'!X134^(1/3)*SIN('OddsRatio_working_3-way'!Y134/3)</f>
        <v>8.1511723886076651E-2</v>
      </c>
      <c r="AD134" s="11">
        <f>'OddsRatio_working_3-way'!X134^(1/3)*SIN(('OddsRatio_working_3-way'!Y134+2*PI())/3)</f>
        <v>0.41142227836778344</v>
      </c>
      <c r="AE134" s="11">
        <f>'OddsRatio_working_3-way'!X134^(1/3)*SIN(('OddsRatio_working_3-way'!Y134+4*PI())/3)</f>
        <v>-0.49293400225385992</v>
      </c>
      <c r="AF134" s="11">
        <f>-'OddsRatio_working_3-way'!U134/(3*'OddsRatio_working_3-way'!X134^(1/3))*COS(('OddsRatio_working_3-way'!Y134)/3)</f>
        <v>0.52213034206023456</v>
      </c>
      <c r="AG134" s="11">
        <f>-'OddsRatio_working_3-way'!U134/(3*'OddsRatio_working_3-way'!X134^(1/3))*COS(('OddsRatio_working_3-way'!Y134+2*PI())/3)</f>
        <v>-0.33165639462172236</v>
      </c>
      <c r="AH134" s="11">
        <f>-'OddsRatio_working_3-way'!U134/(3*'OddsRatio_working_3-way'!X134^(1/3))*COS(('OddsRatio_working_3-way'!Y134+4*PI())/3)</f>
        <v>-0.19047394743851231</v>
      </c>
      <c r="AI134" s="11">
        <f>'OddsRatio_working_3-way'!U134/(3*'OddsRatio_working_3-way'!X134^(1/3))*SIN(('OddsRatio_working_3-way'!Y134)/3)</f>
        <v>-8.1511723886076651E-2</v>
      </c>
      <c r="AJ134" s="11">
        <f>'OddsRatio_working_3-way'!U134/(3*'OddsRatio_working_3-way'!X134^(1/3))*SIN(('OddsRatio_working_3-way'!Y134+2*PI())/3)</f>
        <v>-0.41142227836778344</v>
      </c>
      <c r="AK134" s="11">
        <f>'OddsRatio_working_3-way'!U134/(3*'OddsRatio_working_3-way'!X134^(1/3))*SIN(('OddsRatio_working_3-way'!Y134+4*PI())/3)</f>
        <v>0.49293400225385992</v>
      </c>
      <c r="AL134" s="11">
        <f>'OddsRatio_working_3-way'!Z134+'OddsRatio_working_3-way'!AF134</f>
        <v>1.0442606841204691</v>
      </c>
      <c r="AM134" s="11">
        <f>'OddsRatio_working_3-way'!AA134+'OddsRatio_working_3-way'!AG134</f>
        <v>-0.66331278924344472</v>
      </c>
      <c r="AN134" s="11">
        <f>'OddsRatio_working_3-way'!AB134+'OddsRatio_working_3-way'!AH134</f>
        <v>-0.38094789487702463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1.0442606841204691</v>
      </c>
      <c r="AS134" s="11">
        <f>IF(('OddsRatio_working_3-way'!X134=0),IF(Q134&gt;0,-Q134^(1/3),(-Q134)^(1/3)),'OddsRatio_working_3-way'!AM134-'OddsRatio_working_3-way'!R134/3)</f>
        <v>-0.66331278924344472</v>
      </c>
      <c r="AT134" s="11">
        <f>IF(('OddsRatio_working_3-way'!X134=0),IF(Q134&gt;0,-Q134^(1/3),(-Q134)^(1/3)),'OddsRatio_working_3-way'!AN134-'OddsRatio_working_3-way'!R134/3)</f>
        <v>-0.38094789487702463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1.83</v>
      </c>
      <c r="B135" s="4">
        <f>IF('True_Odds_Calculator_3-way'!B136="","",'True_Odds_Calculator_3-way'!B136)</f>
        <v>3.9</v>
      </c>
      <c r="C135" s="4">
        <f>IF('True_Odds_Calculator_3-way'!C136="","",'True_Odds_Calculator_3-way'!C136)</f>
        <v>4.4000000000000004</v>
      </c>
      <c r="D135" s="9">
        <f t="shared" si="39"/>
        <v>0.53417963289464643</v>
      </c>
      <c r="E135" s="9">
        <f t="shared" si="40"/>
        <v>0.24710578236026737</v>
      </c>
      <c r="F135" s="9">
        <f t="shared" si="41"/>
        <v>0.21871458474508618</v>
      </c>
      <c r="G135" s="9">
        <f t="shared" si="42"/>
        <v>1.0506378817122473</v>
      </c>
      <c r="H135" s="9">
        <f t="shared" si="43"/>
        <v>1.8720294418211654</v>
      </c>
      <c r="I135" s="9">
        <f t="shared" si="44"/>
        <v>4.0468498569655162</v>
      </c>
      <c r="J135" s="9">
        <f t="shared" si="45"/>
        <v>4.5721687978216403</v>
      </c>
      <c r="K135" s="11">
        <f t="shared" si="46"/>
        <v>0.54644808743169393</v>
      </c>
      <c r="L135" s="11">
        <f t="shared" si="47"/>
        <v>0.25641025641025644</v>
      </c>
      <c r="M135" s="11">
        <f t="shared" si="48"/>
        <v>0.22727272727272727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-0.26060733437782624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0.22704981721375167</v>
      </c>
      <c r="Q135" s="11">
        <f>2*'OddsRatio_working_3-way'!K135*'OddsRatio_working_3-way'!L135*'OddsRatio_working_3-way'!M135</f>
        <v>6.368858827875222E-2</v>
      </c>
      <c r="R135" s="11">
        <f t="shared" si="49"/>
        <v>0</v>
      </c>
      <c r="S135" s="11">
        <f t="shared" si="50"/>
        <v>-0.87123341235123042</v>
      </c>
      <c r="T135" s="11">
        <f t="shared" si="51"/>
        <v>-0.24438524890637597</v>
      </c>
      <c r="U135" s="11">
        <f>'OddsRatio_working_3-way'!S135-'OddsRatio_working_3-way'!R135^2/3</f>
        <v>-0.87123341235123042</v>
      </c>
      <c r="V135" s="11">
        <f>'OddsRatio_working_3-way'!S135*'OddsRatio_working_3-way'!R135/3-2*'OddsRatio_working_3-way'!R135^3/27-'OddsRatio_working_3-way'!T135</f>
        <v>0.24438524890637597</v>
      </c>
      <c r="W135" s="11">
        <f>'OddsRatio_working_3-way'!V135^2+4*'OddsRatio_working_3-way'!U135^3/27</f>
        <v>-3.824735854823829E-2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0.15650200352652807</v>
      </c>
      <c r="Y135" s="11">
        <f>IF('OddsRatio_working_3-way'!W135&gt;=0,IF('OddsRatio_working_3-way'!V135+SQRT('OddsRatio_working_3-way'!W135)&gt;0,0,PI()),ACOS('OddsRatio_working_3-way'!V135/(2*'OddsRatio_working_3-way'!X135)))</f>
        <v>0.67489342152488285</v>
      </c>
      <c r="Z135" s="11">
        <f>'OddsRatio_working_3-way'!X135^(1/3)*COS('OddsRatio_working_3-way'!Y135/3)</f>
        <v>0.52531894085612352</v>
      </c>
      <c r="AA135" s="11">
        <f>'OddsRatio_working_3-way'!X135^(1/3)*COS(('OddsRatio_working_3-way'!Y135+2*PI())/3)</f>
        <v>-0.366766919110459</v>
      </c>
      <c r="AB135" s="11">
        <f>'OddsRatio_working_3-way'!X135^(1/3)*COS(('OddsRatio_working_3-way'!Y135+4*PI())/3)</f>
        <v>-0.15855202174566443</v>
      </c>
      <c r="AC135" s="11">
        <f>'OddsRatio_working_3-way'!X135^(1/3)*SIN('OddsRatio_working_3-way'!Y135/3)</f>
        <v>0.12021292704285449</v>
      </c>
      <c r="AD135" s="11">
        <f>'OddsRatio_working_3-way'!X135^(1/3)*SIN(('OddsRatio_working_3-way'!Y135+2*PI())/3)</f>
        <v>0.39483308434911085</v>
      </c>
      <c r="AE135" s="11">
        <f>'OddsRatio_working_3-way'!X135^(1/3)*SIN(('OddsRatio_working_3-way'!Y135+4*PI())/3)</f>
        <v>-0.51504601139196526</v>
      </c>
      <c r="AF135" s="11">
        <f>-'OddsRatio_working_3-way'!U135/(3*'OddsRatio_working_3-way'!X135^(1/3))*COS(('OddsRatio_working_3-way'!Y135)/3)</f>
        <v>0.52531894085612363</v>
      </c>
      <c r="AG135" s="11">
        <f>-'OddsRatio_working_3-way'!U135/(3*'OddsRatio_working_3-way'!X135^(1/3))*COS(('OddsRatio_working_3-way'!Y135+2*PI())/3)</f>
        <v>-0.36676691911045911</v>
      </c>
      <c r="AH135" s="11">
        <f>-'OddsRatio_working_3-way'!U135/(3*'OddsRatio_working_3-way'!X135^(1/3))*COS(('OddsRatio_working_3-way'!Y135+4*PI())/3)</f>
        <v>-0.15855202174566446</v>
      </c>
      <c r="AI135" s="11">
        <f>'OddsRatio_working_3-way'!U135/(3*'OddsRatio_working_3-way'!X135^(1/3))*SIN(('OddsRatio_working_3-way'!Y135)/3)</f>
        <v>-0.12021292704285452</v>
      </c>
      <c r="AJ135" s="11">
        <f>'OddsRatio_working_3-way'!U135/(3*'OddsRatio_working_3-way'!X135^(1/3))*SIN(('OddsRatio_working_3-way'!Y135+2*PI())/3)</f>
        <v>-0.39483308434911091</v>
      </c>
      <c r="AK135" s="11">
        <f>'OddsRatio_working_3-way'!U135/(3*'OddsRatio_working_3-way'!X135^(1/3))*SIN(('OddsRatio_working_3-way'!Y135+4*PI())/3)</f>
        <v>0.51504601139196537</v>
      </c>
      <c r="AL135" s="11">
        <f>'OddsRatio_working_3-way'!Z135+'OddsRatio_working_3-way'!AF135</f>
        <v>1.0506378817122473</v>
      </c>
      <c r="AM135" s="11">
        <f>'OddsRatio_working_3-way'!AA135+'OddsRatio_working_3-way'!AG135</f>
        <v>-0.73353383822091811</v>
      </c>
      <c r="AN135" s="11">
        <f>'OddsRatio_working_3-way'!AB135+'OddsRatio_working_3-way'!AH135</f>
        <v>-0.31710404349132892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1.0506378817122473</v>
      </c>
      <c r="AS135" s="11">
        <f>IF(('OddsRatio_working_3-way'!X135=0),IF(Q135&gt;0,-Q135^(1/3),(-Q135)^(1/3)),'OddsRatio_working_3-way'!AM135-'OddsRatio_working_3-way'!R135/3)</f>
        <v>-0.73353383822091811</v>
      </c>
      <c r="AT135" s="11">
        <f>IF(('OddsRatio_working_3-way'!X135=0),IF(Q135&gt;0,-Q135^(1/3),(-Q135)^(1/3)),'OddsRatio_working_3-way'!AN135-'OddsRatio_working_3-way'!R135/3)</f>
        <v>-0.31710404349132892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2.61</v>
      </c>
      <c r="B136" s="4">
        <f>IF('True_Odds_Calculator_3-way'!B137="","",'True_Odds_Calculator_3-way'!B137)</f>
        <v>3.13</v>
      </c>
      <c r="C136" s="4">
        <f>IF('True_Odds_Calculator_3-way'!C137="","",'True_Odds_Calculator_3-way'!C137)</f>
        <v>3.08</v>
      </c>
      <c r="D136" s="9">
        <f t="shared" si="39"/>
        <v>0.37353735370048824</v>
      </c>
      <c r="E136" s="9">
        <f t="shared" si="40"/>
        <v>0.31067640641641703</v>
      </c>
      <c r="F136" s="9">
        <f t="shared" si="41"/>
        <v>0.31578623988309457</v>
      </c>
      <c r="G136" s="9">
        <f t="shared" si="42"/>
        <v>1.0416822571335151</v>
      </c>
      <c r="H136" s="9">
        <f t="shared" si="43"/>
        <v>2.6771084339849596</v>
      </c>
      <c r="I136" s="9">
        <f t="shared" si="44"/>
        <v>3.2187832076943876</v>
      </c>
      <c r="J136" s="9">
        <f t="shared" si="45"/>
        <v>3.1666990948377114</v>
      </c>
      <c r="K136" s="11">
        <f t="shared" si="46"/>
        <v>0.38314176245210729</v>
      </c>
      <c r="L136" s="11">
        <f t="shared" si="47"/>
        <v>0.31948881789137379</v>
      </c>
      <c r="M136" s="11">
        <f t="shared" si="48"/>
        <v>0.32467532467532467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-0.28348706854821204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0.23130627956010791</v>
      </c>
      <c r="Q136" s="11">
        <f>2*'OddsRatio_working_3-way'!K136*'OddsRatio_working_3-way'!L136*'OddsRatio_working_3-way'!M136</f>
        <v>7.9486694006909941E-2</v>
      </c>
      <c r="R136" s="11">
        <f t="shared" si="49"/>
        <v>0</v>
      </c>
      <c r="S136" s="11">
        <f t="shared" si="50"/>
        <v>-0.81593238359925457</v>
      </c>
      <c r="T136" s="11">
        <f t="shared" si="51"/>
        <v>-0.28038913525747583</v>
      </c>
      <c r="U136" s="11">
        <f>'OddsRatio_working_3-way'!S136-'OddsRatio_working_3-way'!R136^2/3</f>
        <v>-0.81593238359925457</v>
      </c>
      <c r="V136" s="11">
        <f>'OddsRatio_working_3-way'!S136*'OddsRatio_working_3-way'!R136/3-2*'OddsRatio_working_3-way'!R136^3/27-'OddsRatio_working_3-way'!T136</f>
        <v>0.28038913525747583</v>
      </c>
      <c r="W136" s="11">
        <f>'OddsRatio_working_3-way'!V136^2+4*'OddsRatio_working_3-way'!U136^3/27</f>
        <v>-1.856516360452018E-3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0.14184021250238513</v>
      </c>
      <c r="Y136" s="11">
        <f>IF('OddsRatio_working_3-way'!W136&gt;=0,IF('OddsRatio_working_3-way'!V136+SQRT('OddsRatio_working_3-way'!W136)&gt;0,0,PI()),ACOS('OddsRatio_working_3-way'!V136/(2*'OddsRatio_working_3-way'!X136)))</f>
        <v>0.15247693799124717</v>
      </c>
      <c r="Z136" s="11">
        <f>'OddsRatio_working_3-way'!X136^(1/3)*COS('OddsRatio_working_3-way'!Y136/3)</f>
        <v>0.52084112856675746</v>
      </c>
      <c r="AA136" s="11">
        <f>'OddsRatio_working_3-way'!X136^(1/3)*COS(('OddsRatio_working_3-way'!Y136+2*PI())/3)</f>
        <v>-0.28336582511853592</v>
      </c>
      <c r="AB136" s="11">
        <f>'OddsRatio_working_3-way'!X136^(1/3)*COS(('OddsRatio_working_3-way'!Y136+4*PI())/3)</f>
        <v>-0.23747530344822149</v>
      </c>
      <c r="AC136" s="11">
        <f>'OddsRatio_working_3-way'!X136^(1/3)*SIN('OddsRatio_working_3-way'!Y136/3)</f>
        <v>2.6494905039608333E-2</v>
      </c>
      <c r="AD136" s="11">
        <f>'OddsRatio_working_3-way'!X136^(1/3)*SIN(('OddsRatio_working_3-way'!Y136+2*PI())/3)</f>
        <v>0.43781419615476475</v>
      </c>
      <c r="AE136" s="11">
        <f>'OddsRatio_working_3-way'!X136^(1/3)*SIN(('OddsRatio_working_3-way'!Y136+4*PI())/3)</f>
        <v>-0.46430910119437313</v>
      </c>
      <c r="AF136" s="11">
        <f>-'OddsRatio_working_3-way'!U136/(3*'OddsRatio_working_3-way'!X136^(1/3))*COS(('OddsRatio_working_3-way'!Y136)/3)</f>
        <v>0.52084112856675757</v>
      </c>
      <c r="AG136" s="11">
        <f>-'OddsRatio_working_3-way'!U136/(3*'OddsRatio_working_3-way'!X136^(1/3))*COS(('OddsRatio_working_3-way'!Y136+2*PI())/3)</f>
        <v>-0.28336582511853597</v>
      </c>
      <c r="AH136" s="11">
        <f>-'OddsRatio_working_3-way'!U136/(3*'OddsRatio_working_3-way'!X136^(1/3))*COS(('OddsRatio_working_3-way'!Y136+4*PI())/3)</f>
        <v>-0.23747530344822151</v>
      </c>
      <c r="AI136" s="11">
        <f>'OddsRatio_working_3-way'!U136/(3*'OddsRatio_working_3-way'!X136^(1/3))*SIN(('OddsRatio_working_3-way'!Y136)/3)</f>
        <v>-2.6494905039608337E-2</v>
      </c>
      <c r="AJ136" s="11">
        <f>'OddsRatio_working_3-way'!U136/(3*'OddsRatio_working_3-way'!X136^(1/3))*SIN(('OddsRatio_working_3-way'!Y136+2*PI())/3)</f>
        <v>-0.4378141961547648</v>
      </c>
      <c r="AK136" s="11">
        <f>'OddsRatio_working_3-way'!U136/(3*'OddsRatio_working_3-way'!X136^(1/3))*SIN(('OddsRatio_working_3-way'!Y136+4*PI())/3)</f>
        <v>0.46430910119437324</v>
      </c>
      <c r="AL136" s="11">
        <f>'OddsRatio_working_3-way'!Z136+'OddsRatio_working_3-way'!AF136</f>
        <v>1.0416822571335151</v>
      </c>
      <c r="AM136" s="11">
        <f>'OddsRatio_working_3-way'!AA136+'OddsRatio_working_3-way'!AG136</f>
        <v>-0.56673165023707184</v>
      </c>
      <c r="AN136" s="11">
        <f>'OddsRatio_working_3-way'!AB136+'OddsRatio_working_3-way'!AH136</f>
        <v>-0.47495060689644297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1.0416822571335151</v>
      </c>
      <c r="AS136" s="11">
        <f>IF(('OddsRatio_working_3-way'!X136=0),IF(Q136&gt;0,-Q136^(1/3),(-Q136)^(1/3)),'OddsRatio_working_3-way'!AM136-'OddsRatio_working_3-way'!R136/3)</f>
        <v>-0.56673165023707184</v>
      </c>
      <c r="AT136" s="11">
        <f>IF(('OddsRatio_working_3-way'!X136=0),IF(Q136&gt;0,-Q136^(1/3),(-Q136)^(1/3)),'OddsRatio_working_3-way'!AN136-'OddsRatio_working_3-way'!R136/3)</f>
        <v>-0.47495060689644297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1.42</v>
      </c>
      <c r="B137" s="4">
        <f>IF('True_Odds_Calculator_3-way'!B138="","",'True_Odds_Calculator_3-way'!B138)</f>
        <v>4.62</v>
      </c>
      <c r="C137" s="4">
        <f>IF('True_Odds_Calculator_3-way'!C138="","",'True_Odds_Calculator_3-way'!C138)</f>
        <v>6.98</v>
      </c>
      <c r="D137" s="9">
        <f t="shared" si="39"/>
        <v>0.67658288356469098</v>
      </c>
      <c r="E137" s="9">
        <f t="shared" si="40"/>
        <v>0.19531103142907963</v>
      </c>
      <c r="F137" s="9">
        <f t="shared" si="41"/>
        <v>0.1281060850062293</v>
      </c>
      <c r="G137" s="9">
        <f t="shared" si="42"/>
        <v>1.1381321817665757</v>
      </c>
      <c r="H137" s="9">
        <f t="shared" si="43"/>
        <v>1.4780155163419615</v>
      </c>
      <c r="I137" s="9">
        <f t="shared" si="44"/>
        <v>5.1200384979950044</v>
      </c>
      <c r="J137" s="9">
        <f t="shared" si="45"/>
        <v>7.8060304469641224</v>
      </c>
      <c r="K137" s="11">
        <f t="shared" si="46"/>
        <v>0.70422535211267612</v>
      </c>
      <c r="L137" s="11">
        <f t="shared" si="47"/>
        <v>0.21645021645021645</v>
      </c>
      <c r="M137" s="11">
        <f t="shared" si="48"/>
        <v>0.14326647564469913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-0.19855155942165092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0.21881746325832047</v>
      </c>
      <c r="Q137" s="11">
        <f>2*'OddsRatio_working_3-way'!K137*'OddsRatio_working_3-way'!L137*'OddsRatio_working_3-way'!M137</f>
        <v>4.3676140370922246E-2</v>
      </c>
      <c r="R137" s="11">
        <f t="shared" si="49"/>
        <v>0</v>
      </c>
      <c r="S137" s="11">
        <f t="shared" si="50"/>
        <v>-1.1020687215738869</v>
      </c>
      <c r="T137" s="11">
        <f t="shared" si="51"/>
        <v>-0.21997379672133469</v>
      </c>
      <c r="U137" s="11">
        <f>'OddsRatio_working_3-way'!S137-'OddsRatio_working_3-way'!R137^2/3</f>
        <v>-1.1020687215738869</v>
      </c>
      <c r="V137" s="11">
        <f>'OddsRatio_working_3-way'!S137*'OddsRatio_working_3-way'!R137/3-2*'OddsRatio_working_3-way'!R137^3/27-'OddsRatio_working_3-way'!T137</f>
        <v>0.21997379672133469</v>
      </c>
      <c r="W137" s="11">
        <f>'OddsRatio_working_3-way'!V137^2+4*'OddsRatio_working_3-way'!U137^3/27</f>
        <v>-0.14991131999689944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0.22265432358304796</v>
      </c>
      <c r="Y137" s="11">
        <f>IF('OddsRatio_working_3-way'!W137&gt;=0,IF('OddsRatio_working_3-way'!V137+SQRT('OddsRatio_working_3-way'!W137)&gt;0,0,PI()),ACOS('OddsRatio_working_3-way'!V137/(2*'OddsRatio_working_3-way'!X137)))</f>
        <v>1.0541344135677164</v>
      </c>
      <c r="Z137" s="11">
        <f>'OddsRatio_working_3-way'!X137^(1/3)*COS('OddsRatio_working_3-way'!Y137/3)</f>
        <v>0.56906609088328786</v>
      </c>
      <c r="AA137" s="11">
        <f>'OddsRatio_working_3-way'!X137^(1/3)*COS(('OddsRatio_working_3-way'!Y137+2*PI())/3)</f>
        <v>-0.46519853342587941</v>
      </c>
      <c r="AB137" s="11">
        <f>'OddsRatio_working_3-way'!X137^(1/3)*COS(('OddsRatio_working_3-way'!Y137+4*PI())/3)</f>
        <v>-0.10386755745740861</v>
      </c>
      <c r="AC137" s="11">
        <f>'OddsRatio_working_3-way'!X137^(1/3)*SIN('OddsRatio_working_3-way'!Y137/3)</f>
        <v>0.20861453624194687</v>
      </c>
      <c r="AD137" s="11">
        <f>'OddsRatio_working_3-way'!X137^(1/3)*SIN(('OddsRatio_working_3-way'!Y137+2*PI())/3)</f>
        <v>0.388518423016258</v>
      </c>
      <c r="AE137" s="11">
        <f>'OddsRatio_working_3-way'!X137^(1/3)*SIN(('OddsRatio_working_3-way'!Y137+4*PI())/3)</f>
        <v>-0.59713295925820475</v>
      </c>
      <c r="AF137" s="11">
        <f>-'OddsRatio_working_3-way'!U137/(3*'OddsRatio_working_3-way'!X137^(1/3))*COS(('OddsRatio_working_3-way'!Y137)/3)</f>
        <v>0.56906609088328786</v>
      </c>
      <c r="AG137" s="11">
        <f>-'OddsRatio_working_3-way'!U137/(3*'OddsRatio_working_3-way'!X137^(1/3))*COS(('OddsRatio_working_3-way'!Y137+2*PI())/3)</f>
        <v>-0.46519853342587941</v>
      </c>
      <c r="AH137" s="11">
        <f>-'OddsRatio_working_3-way'!U137/(3*'OddsRatio_working_3-way'!X137^(1/3))*COS(('OddsRatio_working_3-way'!Y137+4*PI())/3)</f>
        <v>-0.10386755745740861</v>
      </c>
      <c r="AI137" s="11">
        <f>'OddsRatio_working_3-way'!U137/(3*'OddsRatio_working_3-way'!X137^(1/3))*SIN(('OddsRatio_working_3-way'!Y137)/3)</f>
        <v>-0.20861453624194687</v>
      </c>
      <c r="AJ137" s="11">
        <f>'OddsRatio_working_3-way'!U137/(3*'OddsRatio_working_3-way'!X137^(1/3))*SIN(('OddsRatio_working_3-way'!Y137+2*PI())/3)</f>
        <v>-0.388518423016258</v>
      </c>
      <c r="AK137" s="11">
        <f>'OddsRatio_working_3-way'!U137/(3*'OddsRatio_working_3-way'!X137^(1/3))*SIN(('OddsRatio_working_3-way'!Y137+4*PI())/3)</f>
        <v>0.59713295925820475</v>
      </c>
      <c r="AL137" s="11">
        <f>'OddsRatio_working_3-way'!Z137+'OddsRatio_working_3-way'!AF137</f>
        <v>1.1381321817665757</v>
      </c>
      <c r="AM137" s="11">
        <f>'OddsRatio_working_3-way'!AA137+'OddsRatio_working_3-way'!AG137</f>
        <v>-0.93039706685175882</v>
      </c>
      <c r="AN137" s="11">
        <f>'OddsRatio_working_3-way'!AB137+'OddsRatio_working_3-way'!AH137</f>
        <v>-0.20773511491481722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1.1381321817665757</v>
      </c>
      <c r="AS137" s="11">
        <f>IF(('OddsRatio_working_3-way'!X137=0),IF(Q137&gt;0,-Q137^(1/3),(-Q137)^(1/3)),'OddsRatio_working_3-way'!AM137-'OddsRatio_working_3-way'!R137/3)</f>
        <v>-0.93039706685175882</v>
      </c>
      <c r="AT137" s="11">
        <f>IF(('OddsRatio_working_3-way'!X137=0),IF(Q137&gt;0,-Q137^(1/3),(-Q137)^(1/3)),'OddsRatio_working_3-way'!AN137-'OddsRatio_working_3-way'!R137/3)</f>
        <v>-0.20773511491481722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1.17</v>
      </c>
      <c r="B138" s="4">
        <f>IF('True_Odds_Calculator_3-way'!B139="","",'True_Odds_Calculator_3-way'!B139)</f>
        <v>7.8</v>
      </c>
      <c r="C138" s="4">
        <f>IF('True_Odds_Calculator_3-way'!C139="","",'True_Odds_Calculator_3-way'!C139)</f>
        <v>19.38</v>
      </c>
      <c r="D138" s="9">
        <f t="shared" si="39"/>
        <v>0.83888171505307463</v>
      </c>
      <c r="E138" s="9">
        <f t="shared" si="40"/>
        <v>0.11517384326246898</v>
      </c>
      <c r="F138" s="9">
        <f t="shared" si="41"/>
        <v>4.5944441684456466E-2</v>
      </c>
      <c r="G138" s="9">
        <f t="shared" si="42"/>
        <v>1.1297833774752064</v>
      </c>
      <c r="H138" s="9">
        <f t="shared" si="43"/>
        <v>1.1920631741707848</v>
      </c>
      <c r="I138" s="9">
        <f t="shared" si="44"/>
        <v>8.6825269668314018</v>
      </c>
      <c r="J138" s="9">
        <f t="shared" si="45"/>
        <v>21.765418477994292</v>
      </c>
      <c r="K138" s="11">
        <f t="shared" si="46"/>
        <v>0.85470085470085477</v>
      </c>
      <c r="L138" s="11">
        <f t="shared" si="47"/>
        <v>0.12820512820512822</v>
      </c>
      <c r="M138" s="11">
        <f t="shared" si="48"/>
        <v>5.1599587203302377E-2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-0.12013487587036842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0.14333218667583997</v>
      </c>
      <c r="Q138" s="11">
        <f>2*'OddsRatio_working_3-way'!K138*'OddsRatio_working_3-way'!L138*'OddsRatio_working_3-way'!M138</f>
        <v>1.1308259303813805E-2</v>
      </c>
      <c r="R138" s="11">
        <f t="shared" si="49"/>
        <v>0</v>
      </c>
      <c r="S138" s="11">
        <f t="shared" si="50"/>
        <v>-1.1930938924888275</v>
      </c>
      <c r="T138" s="11">
        <f t="shared" si="51"/>
        <v>-9.4129695659868048E-2</v>
      </c>
      <c r="U138" s="11">
        <f>'OddsRatio_working_3-way'!S138-'OddsRatio_working_3-way'!R138^2/3</f>
        <v>-1.1930938924888275</v>
      </c>
      <c r="V138" s="11">
        <f>'OddsRatio_working_3-way'!S138*'OddsRatio_working_3-way'!R138/3-2*'OddsRatio_working_3-way'!R138^3/27-'OddsRatio_working_3-way'!T138</f>
        <v>9.4129695659868048E-2</v>
      </c>
      <c r="W138" s="11">
        <f>'OddsRatio_working_3-way'!V138^2+4*'OddsRatio_working_3-way'!U138^3/27</f>
        <v>-0.24274507976165732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0.25080145502303047</v>
      </c>
      <c r="Y138" s="11">
        <f>IF('OddsRatio_working_3-way'!W138&gt;=0,IF('OddsRatio_working_3-way'!V138+SQRT('OddsRatio_working_3-way'!W138)&gt;0,0,PI()),ACOS('OddsRatio_working_3-way'!V138/(2*'OddsRatio_working_3-way'!X138)))</f>
        <v>1.3820192948909353</v>
      </c>
      <c r="Z138" s="11">
        <f>'OddsRatio_working_3-way'!X138^(1/3)*COS('OddsRatio_working_3-way'!Y138/3)</f>
        <v>0.56489168873760309</v>
      </c>
      <c r="AA138" s="11">
        <f>'OddsRatio_working_3-way'!X138^(1/3)*COS(('OddsRatio_working_3-way'!Y138+2*PI())/3)</f>
        <v>-0.52523486413409282</v>
      </c>
      <c r="AB138" s="11">
        <f>'OddsRatio_working_3-way'!X138^(1/3)*COS(('OddsRatio_working_3-way'!Y138+4*PI())/3)</f>
        <v>-3.9656824603510422E-2</v>
      </c>
      <c r="AC138" s="11">
        <f>'OddsRatio_working_3-way'!X138^(1/3)*SIN('OddsRatio_working_3-way'!Y138/3)</f>
        <v>0.28034861183555276</v>
      </c>
      <c r="AD138" s="11">
        <f>'OddsRatio_working_3-way'!X138^(1/3)*SIN(('OddsRatio_working_3-way'!Y138+2*PI())/3)</f>
        <v>0.34903624691567992</v>
      </c>
      <c r="AE138" s="11">
        <f>'OddsRatio_working_3-way'!X138^(1/3)*SIN(('OddsRatio_working_3-way'!Y138+4*PI())/3)</f>
        <v>-0.62938485875123251</v>
      </c>
      <c r="AF138" s="11">
        <f>-'OddsRatio_working_3-way'!U138/(3*'OddsRatio_working_3-way'!X138^(1/3))*COS(('OddsRatio_working_3-way'!Y138)/3)</f>
        <v>0.5648916887376032</v>
      </c>
      <c r="AG138" s="11">
        <f>-'OddsRatio_working_3-way'!U138/(3*'OddsRatio_working_3-way'!X138^(1/3))*COS(('OddsRatio_working_3-way'!Y138+2*PI())/3)</f>
        <v>-0.52523486413409293</v>
      </c>
      <c r="AH138" s="11">
        <f>-'OddsRatio_working_3-way'!U138/(3*'OddsRatio_working_3-way'!X138^(1/3))*COS(('OddsRatio_working_3-way'!Y138+4*PI())/3)</f>
        <v>-3.9656824603510429E-2</v>
      </c>
      <c r="AI138" s="11">
        <f>'OddsRatio_working_3-way'!U138/(3*'OddsRatio_working_3-way'!X138^(1/3))*SIN(('OddsRatio_working_3-way'!Y138)/3)</f>
        <v>-0.28034861183555282</v>
      </c>
      <c r="AJ138" s="11">
        <f>'OddsRatio_working_3-way'!U138/(3*'OddsRatio_working_3-way'!X138^(1/3))*SIN(('OddsRatio_working_3-way'!Y138+2*PI())/3)</f>
        <v>-0.34903624691567997</v>
      </c>
      <c r="AK138" s="11">
        <f>'OddsRatio_working_3-way'!U138/(3*'OddsRatio_working_3-way'!X138^(1/3))*SIN(('OddsRatio_working_3-way'!Y138+4*PI())/3)</f>
        <v>0.62938485875123262</v>
      </c>
      <c r="AL138" s="11">
        <f>'OddsRatio_working_3-way'!Z138+'OddsRatio_working_3-way'!AF138</f>
        <v>1.1297833774752064</v>
      </c>
      <c r="AM138" s="11">
        <f>'OddsRatio_working_3-way'!AA138+'OddsRatio_working_3-way'!AG138</f>
        <v>-1.0504697282681859</v>
      </c>
      <c r="AN138" s="11">
        <f>'OddsRatio_working_3-way'!AB138+'OddsRatio_working_3-way'!AH138</f>
        <v>-7.9313649207020859E-2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1.1297833774752064</v>
      </c>
      <c r="AS138" s="11">
        <f>IF(('OddsRatio_working_3-way'!X138=0),IF(Q138&gt;0,-Q138^(1/3),(-Q138)^(1/3)),'OddsRatio_working_3-way'!AM138-'OddsRatio_working_3-way'!R138/3)</f>
        <v>-1.0504697282681859</v>
      </c>
      <c r="AT138" s="11">
        <f>IF(('OddsRatio_working_3-way'!X138=0),IF(Q138&gt;0,-Q138^(1/3),(-Q138)^(1/3)),'OddsRatio_working_3-way'!AN138-'OddsRatio_working_3-way'!R138/3)</f>
        <v>-7.9313649207020859E-2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2.44</v>
      </c>
      <c r="B139" s="4">
        <f>IF('True_Odds_Calculator_3-way'!B140="","",'True_Odds_Calculator_3-way'!B140)</f>
        <v>3.16</v>
      </c>
      <c r="C139" s="4">
        <f>IF('True_Odds_Calculator_3-way'!C140="","",'True_Odds_Calculator_3-way'!C140)</f>
        <v>3.32</v>
      </c>
      <c r="D139" s="9">
        <f t="shared" si="39"/>
        <v>0.39986355388934819</v>
      </c>
      <c r="E139" s="9">
        <f t="shared" si="40"/>
        <v>0.30757120803215832</v>
      </c>
      <c r="F139" s="9">
        <f t="shared" si="41"/>
        <v>0.29256523807849361</v>
      </c>
      <c r="G139" s="9">
        <f t="shared" si="42"/>
        <v>1.0422590827707765</v>
      </c>
      <c r="H139" s="9">
        <f t="shared" si="43"/>
        <v>2.5008530791899175</v>
      </c>
      <c r="I139" s="9">
        <f t="shared" si="44"/>
        <v>3.2512796187848778</v>
      </c>
      <c r="J139" s="9">
        <f t="shared" si="45"/>
        <v>3.4180410720282004</v>
      </c>
      <c r="K139" s="11">
        <f t="shared" si="46"/>
        <v>0.4098360655737705</v>
      </c>
      <c r="L139" s="11">
        <f t="shared" si="47"/>
        <v>0.31645569620253161</v>
      </c>
      <c r="M139" s="11">
        <f t="shared" si="48"/>
        <v>0.30120481927710846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-0.2818962090320194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0.23126329763961431</v>
      </c>
      <c r="Q139" s="11">
        <f>2*'OddsRatio_working_3-way'!K139*'OddsRatio_working_3-way'!L139*'OddsRatio_working_3-way'!M139</f>
        <v>7.8129492445815629E-2</v>
      </c>
      <c r="R139" s="11">
        <f t="shared" si="49"/>
        <v>0</v>
      </c>
      <c r="S139" s="11">
        <f t="shared" si="50"/>
        <v>-0.82038456080601674</v>
      </c>
      <c r="T139" s="11">
        <f t="shared" si="51"/>
        <v>-0.27715694621824882</v>
      </c>
      <c r="U139" s="11">
        <f>'OddsRatio_working_3-way'!S139-'OddsRatio_working_3-way'!R139^2/3</f>
        <v>-0.82038456080601674</v>
      </c>
      <c r="V139" s="11">
        <f>'OddsRatio_working_3-way'!S139*'OddsRatio_working_3-way'!R139/3-2*'OddsRatio_working_3-way'!R139^3/27-'OddsRatio_working_3-way'!T139</f>
        <v>0.27715694621824882</v>
      </c>
      <c r="W139" s="11">
        <f>'OddsRatio_working_3-way'!V139^2+4*'OddsRatio_working_3-way'!U139^3/27</f>
        <v>-4.9831530765779564E-3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0.14300273241585562</v>
      </c>
      <c r="Y139" s="11">
        <f>IF('OddsRatio_working_3-way'!W139&gt;=0,IF('OddsRatio_working_3-way'!V139+SQRT('OddsRatio_working_3-way'!W139)&gt;0,0,PI()),ACOS('OddsRatio_working_3-way'!V139/(2*'OddsRatio_working_3-way'!X139)))</f>
        <v>0.2493958462991217</v>
      </c>
      <c r="Z139" s="11">
        <f>'OddsRatio_working_3-way'!X139^(1/3)*COS('OddsRatio_working_3-way'!Y139/3)</f>
        <v>0.52112954138538825</v>
      </c>
      <c r="AA139" s="11">
        <f>'OddsRatio_working_3-way'!X139^(1/3)*COS(('OddsRatio_working_3-way'!Y139+2*PI())/3)</f>
        <v>-0.29816983714783246</v>
      </c>
      <c r="AB139" s="11">
        <f>'OddsRatio_working_3-way'!X139^(1/3)*COS(('OddsRatio_working_3-way'!Y139+4*PI())/3)</f>
        <v>-0.22295970423755587</v>
      </c>
      <c r="AC139" s="11">
        <f>'OddsRatio_working_3-way'!X139^(1/3)*SIN('OddsRatio_working_3-way'!Y139/3)</f>
        <v>4.3422590481535982E-2</v>
      </c>
      <c r="AD139" s="11">
        <f>'OddsRatio_working_3-way'!X139^(1/3)*SIN(('OddsRatio_working_3-way'!Y139+2*PI())/3)</f>
        <v>0.42960012626151228</v>
      </c>
      <c r="AE139" s="11">
        <f>'OddsRatio_working_3-way'!X139^(1/3)*SIN(('OddsRatio_working_3-way'!Y139+4*PI())/3)</f>
        <v>-0.47302271674304802</v>
      </c>
      <c r="AF139" s="11">
        <f>-'OddsRatio_working_3-way'!U139/(3*'OddsRatio_working_3-way'!X139^(1/3))*COS(('OddsRatio_working_3-way'!Y139)/3)</f>
        <v>0.52112954138538825</v>
      </c>
      <c r="AG139" s="11">
        <f>-'OddsRatio_working_3-way'!U139/(3*'OddsRatio_working_3-way'!X139^(1/3))*COS(('OddsRatio_working_3-way'!Y139+2*PI())/3)</f>
        <v>-0.29816983714783246</v>
      </c>
      <c r="AH139" s="11">
        <f>-'OddsRatio_working_3-way'!U139/(3*'OddsRatio_working_3-way'!X139^(1/3))*COS(('OddsRatio_working_3-way'!Y139+4*PI())/3)</f>
        <v>-0.22295970423755587</v>
      </c>
      <c r="AI139" s="11">
        <f>'OddsRatio_working_3-way'!U139/(3*'OddsRatio_working_3-way'!X139^(1/3))*SIN(('OddsRatio_working_3-way'!Y139)/3)</f>
        <v>-4.3422590481535982E-2</v>
      </c>
      <c r="AJ139" s="11">
        <f>'OddsRatio_working_3-way'!U139/(3*'OddsRatio_working_3-way'!X139^(1/3))*SIN(('OddsRatio_working_3-way'!Y139+2*PI())/3)</f>
        <v>-0.42960012626151228</v>
      </c>
      <c r="AK139" s="11">
        <f>'OddsRatio_working_3-way'!U139/(3*'OddsRatio_working_3-way'!X139^(1/3))*SIN(('OddsRatio_working_3-way'!Y139+4*PI())/3)</f>
        <v>0.47302271674304802</v>
      </c>
      <c r="AL139" s="11">
        <f>'OddsRatio_working_3-way'!Z139+'OddsRatio_working_3-way'!AF139</f>
        <v>1.0422590827707765</v>
      </c>
      <c r="AM139" s="11">
        <f>'OddsRatio_working_3-way'!AA139+'OddsRatio_working_3-way'!AG139</f>
        <v>-0.59633967429566492</v>
      </c>
      <c r="AN139" s="11">
        <f>'OddsRatio_working_3-way'!AB139+'OddsRatio_working_3-way'!AH139</f>
        <v>-0.44591940847511174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1.0422590827707765</v>
      </c>
      <c r="AS139" s="11">
        <f>IF(('OddsRatio_working_3-way'!X139=0),IF(Q139&gt;0,-Q139^(1/3),(-Q139)^(1/3)),'OddsRatio_working_3-way'!AM139-'OddsRatio_working_3-way'!R139/3)</f>
        <v>-0.59633967429566492</v>
      </c>
      <c r="AT139" s="11">
        <f>IF(('OddsRatio_working_3-way'!X139=0),IF(Q139&gt;0,-Q139^(1/3),(-Q139)^(1/3)),'OddsRatio_working_3-way'!AN139-'OddsRatio_working_3-way'!R139/3)</f>
        <v>-0.44591940847511174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2.19</v>
      </c>
      <c r="B140" s="4">
        <f>IF('True_Odds_Calculator_3-way'!B141="","",'True_Odds_Calculator_3-way'!B141)</f>
        <v>3.46</v>
      </c>
      <c r="C140" s="4">
        <f>IF('True_Odds_Calculator_3-way'!C141="","",'True_Odds_Calculator_3-way'!C141)</f>
        <v>3.54</v>
      </c>
      <c r="D140" s="9">
        <f t="shared" si="39"/>
        <v>0.4459398417102059</v>
      </c>
      <c r="E140" s="9">
        <f t="shared" si="40"/>
        <v>0.28023479409836588</v>
      </c>
      <c r="F140" s="9">
        <f t="shared" si="41"/>
        <v>0.27382536419142822</v>
      </c>
      <c r="G140" s="9">
        <f t="shared" si="42"/>
        <v>1.0440797796548176</v>
      </c>
      <c r="H140" s="9">
        <f t="shared" si="43"/>
        <v>2.2424549377892324</v>
      </c>
      <c r="I140" s="9">
        <f t="shared" si="44"/>
        <v>3.5684362579508511</v>
      </c>
      <c r="J140" s="9">
        <f t="shared" si="45"/>
        <v>3.6519626403232364</v>
      </c>
      <c r="K140" s="11">
        <f t="shared" si="46"/>
        <v>0.45662100456621008</v>
      </c>
      <c r="L140" s="11">
        <f t="shared" si="47"/>
        <v>0.28901734104046245</v>
      </c>
      <c r="M140" s="11">
        <f t="shared" si="48"/>
        <v>0.2824858757062147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-0.27719941503122814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0.23076352978877576</v>
      </c>
      <c r="Q140" s="11">
        <f>2*'OddsRatio_working_3-way'!K140*'OddsRatio_working_3-way'!L140*'OddsRatio_working_3-way'!M140</f>
        <v>7.4560106555339498E-2</v>
      </c>
      <c r="R140" s="11">
        <f t="shared" si="49"/>
        <v>0</v>
      </c>
      <c r="S140" s="11">
        <f t="shared" si="50"/>
        <v>-0.83248202296090312</v>
      </c>
      <c r="T140" s="11">
        <f t="shared" si="51"/>
        <v>-0.26897642098898322</v>
      </c>
      <c r="U140" s="11">
        <f>'OddsRatio_working_3-way'!S140-'OddsRatio_working_3-way'!R140^2/3</f>
        <v>-0.83248202296090312</v>
      </c>
      <c r="V140" s="11">
        <f>'OddsRatio_working_3-way'!S140*'OddsRatio_working_3-way'!R140/3-2*'OddsRatio_working_3-way'!R140^3/27-'OddsRatio_working_3-way'!T140</f>
        <v>0.26897642098898322</v>
      </c>
      <c r="W140" s="11">
        <f>'OddsRatio_working_3-way'!V140^2+4*'OddsRatio_working_3-way'!U140^3/27</f>
        <v>-1.3123085194062939E-2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0.1461774608499081</v>
      </c>
      <c r="Y140" s="11">
        <f>IF('OddsRatio_working_3-way'!W140&gt;=0,IF('OddsRatio_working_3-way'!V140+SQRT('OddsRatio_working_3-way'!W140)&gt;0,0,PI()),ACOS('OddsRatio_working_3-way'!V140/(2*'OddsRatio_working_3-way'!X140)))</f>
        <v>0.40262949063162279</v>
      </c>
      <c r="Z140" s="11">
        <f>'OddsRatio_working_3-way'!X140^(1/3)*COS('OddsRatio_working_3-way'!Y140/3)</f>
        <v>0.52203988982740879</v>
      </c>
      <c r="AA140" s="11">
        <f>'OddsRatio_working_3-way'!X140^(1/3)*COS(('OddsRatio_working_3-way'!Y140+2*PI())/3)</f>
        <v>-0.32206313300186051</v>
      </c>
      <c r="AB140" s="11">
        <f>'OddsRatio_working_3-way'!X140^(1/3)*COS(('OddsRatio_working_3-way'!Y140+4*PI())/3)</f>
        <v>-0.19997675682554811</v>
      </c>
      <c r="AC140" s="11">
        <f>'OddsRatio_working_3-way'!X140^(1/3)*SIN('OddsRatio_working_3-way'!Y140/3)</f>
        <v>7.048660214977992E-2</v>
      </c>
      <c r="AD140" s="11">
        <f>'OddsRatio_working_3-way'!X140^(1/3)*SIN(('OddsRatio_working_3-way'!Y140+2*PI())/3)</f>
        <v>0.4168565053044756</v>
      </c>
      <c r="AE140" s="11">
        <f>'OddsRatio_working_3-way'!X140^(1/3)*SIN(('OddsRatio_working_3-way'!Y140+4*PI())/3)</f>
        <v>-0.48734310745425552</v>
      </c>
      <c r="AF140" s="11">
        <f>-'OddsRatio_working_3-way'!U140/(3*'OddsRatio_working_3-way'!X140^(1/3))*COS(('OddsRatio_working_3-way'!Y140)/3)</f>
        <v>0.52203988982740868</v>
      </c>
      <c r="AG140" s="11">
        <f>-'OddsRatio_working_3-way'!U140/(3*'OddsRatio_working_3-way'!X140^(1/3))*COS(('OddsRatio_working_3-way'!Y140+2*PI())/3)</f>
        <v>-0.32206313300186046</v>
      </c>
      <c r="AH140" s="11">
        <f>-'OddsRatio_working_3-way'!U140/(3*'OddsRatio_working_3-way'!X140^(1/3))*COS(('OddsRatio_working_3-way'!Y140+4*PI())/3)</f>
        <v>-0.19997675682554808</v>
      </c>
      <c r="AI140" s="11">
        <f>'OddsRatio_working_3-way'!U140/(3*'OddsRatio_working_3-way'!X140^(1/3))*SIN(('OddsRatio_working_3-way'!Y140)/3)</f>
        <v>-7.0486602149779906E-2</v>
      </c>
      <c r="AJ140" s="11">
        <f>'OddsRatio_working_3-way'!U140/(3*'OddsRatio_working_3-way'!X140^(1/3))*SIN(('OddsRatio_working_3-way'!Y140+2*PI())/3)</f>
        <v>-0.41685650530447554</v>
      </c>
      <c r="AK140" s="11">
        <f>'OddsRatio_working_3-way'!U140/(3*'OddsRatio_working_3-way'!X140^(1/3))*SIN(('OddsRatio_working_3-way'!Y140+4*PI())/3)</f>
        <v>0.48734310745425541</v>
      </c>
      <c r="AL140" s="11">
        <f>'OddsRatio_working_3-way'!Z140+'OddsRatio_working_3-way'!AF140</f>
        <v>1.0440797796548176</v>
      </c>
      <c r="AM140" s="11">
        <f>'OddsRatio_working_3-way'!AA140+'OddsRatio_working_3-way'!AG140</f>
        <v>-0.64412626600372103</v>
      </c>
      <c r="AN140" s="11">
        <f>'OddsRatio_working_3-way'!AB140+'OddsRatio_working_3-way'!AH140</f>
        <v>-0.39995351365109622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1.0440797796548176</v>
      </c>
      <c r="AS140" s="11">
        <f>IF(('OddsRatio_working_3-way'!X140=0),IF(Q140&gt;0,-Q140^(1/3),(-Q140)^(1/3)),'OddsRatio_working_3-way'!AM140-'OddsRatio_working_3-way'!R140/3)</f>
        <v>-0.64412626600372103</v>
      </c>
      <c r="AT140" s="11">
        <f>IF(('OddsRatio_working_3-way'!X140=0),IF(Q140&gt;0,-Q140^(1/3),(-Q140)^(1/3)),'OddsRatio_working_3-way'!AN140-'OddsRatio_working_3-way'!R140/3)</f>
        <v>-0.39995351365109622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3.3</v>
      </c>
      <c r="B141" s="4">
        <f>IF('True_Odds_Calculator_3-way'!B142="","",'True_Odds_Calculator_3-way'!B142)</f>
        <v>3.02</v>
      </c>
      <c r="C141" s="4">
        <f>IF('True_Odds_Calculator_3-way'!C142="","",'True_Odds_Calculator_3-way'!C142)</f>
        <v>2.54</v>
      </c>
      <c r="D141" s="9">
        <f t="shared" si="39"/>
        <v>0.29428221614293915</v>
      </c>
      <c r="E141" s="9">
        <f t="shared" si="40"/>
        <v>0.32194131110341906</v>
      </c>
      <c r="F141" s="9">
        <f t="shared" si="41"/>
        <v>0.38377647275364202</v>
      </c>
      <c r="G141" s="9">
        <f t="shared" si="42"/>
        <v>1.0426515848964915</v>
      </c>
      <c r="H141" s="9">
        <f t="shared" si="43"/>
        <v>3.3980986452619302</v>
      </c>
      <c r="I141" s="9">
        <f t="shared" si="44"/>
        <v>3.1061562014909114</v>
      </c>
      <c r="J141" s="9">
        <f t="shared" si="45"/>
        <v>2.6056834407405973</v>
      </c>
      <c r="K141" s="11">
        <f t="shared" si="46"/>
        <v>0.30303030303030304</v>
      </c>
      <c r="L141" s="11">
        <f t="shared" si="47"/>
        <v>0.33112582781456956</v>
      </c>
      <c r="M141" s="11">
        <f t="shared" si="48"/>
        <v>0.39370078740157477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-0.28264761606785904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0.23149574695697656</v>
      </c>
      <c r="Q141" s="11">
        <f>2*'OddsRatio_working_3-way'!K141*'OddsRatio_working_3-way'!L141*'OddsRatio_working_3-way'!M141</f>
        <v>7.9008787357329885E-2</v>
      </c>
      <c r="R141" s="11">
        <f t="shared" si="49"/>
        <v>0</v>
      </c>
      <c r="S141" s="11">
        <f t="shared" si="50"/>
        <v>-0.81902600197907993</v>
      </c>
      <c r="T141" s="11">
        <f t="shared" si="51"/>
        <v>-0.27953105869593176</v>
      </c>
      <c r="U141" s="11">
        <f>'OddsRatio_working_3-way'!S141-'OddsRatio_working_3-way'!R141^2/3</f>
        <v>-0.81902600197907993</v>
      </c>
      <c r="V141" s="11">
        <f>'OddsRatio_working_3-way'!S141*'OddsRatio_working_3-way'!R141/3-2*'OddsRatio_working_3-way'!R141^3/27-'OddsRatio_working_3-way'!T141</f>
        <v>0.27953105869593176</v>
      </c>
      <c r="W141" s="11">
        <f>'OddsRatio_working_3-way'!V141^2+4*'OddsRatio_working_3-way'!U141^3/27</f>
        <v>-3.2558070764310276E-3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0.14264766020872852</v>
      </c>
      <c r="Y141" s="11">
        <f>IF('OddsRatio_working_3-way'!W141&gt;=0,IF('OddsRatio_working_3-way'!V141+SQRT('OddsRatio_working_3-way'!W141)&gt;0,0,PI()),ACOS('OddsRatio_working_3-way'!V141/(2*'OddsRatio_working_3-way'!X141)))</f>
        <v>0.20136012401662429</v>
      </c>
      <c r="Z141" s="11">
        <f>'OddsRatio_working_3-way'!X141^(1/3)*COS('OddsRatio_working_3-way'!Y141/3)</f>
        <v>0.52132579244824584</v>
      </c>
      <c r="AA141" s="11">
        <f>'OddsRatio_working_3-way'!X141^(1/3)*COS(('OddsRatio_working_3-way'!Y141+2*PI())/3)</f>
        <v>-0.29101193395065289</v>
      </c>
      <c r="AB141" s="11">
        <f>'OddsRatio_working_3-way'!X141^(1/3)*COS(('OddsRatio_working_3-way'!Y141+4*PI())/3)</f>
        <v>-0.23031385849759312</v>
      </c>
      <c r="AC141" s="11">
        <f>'OddsRatio_working_3-way'!X141^(1/3)*SIN('OddsRatio_working_3-way'!Y141/3)</f>
        <v>3.5044050202116539E-2</v>
      </c>
      <c r="AD141" s="11">
        <f>'OddsRatio_working_3-way'!X141^(1/3)*SIN(('OddsRatio_working_3-way'!Y141+2*PI())/3)</f>
        <v>0.43395935480717646</v>
      </c>
      <c r="AE141" s="11">
        <f>'OddsRatio_working_3-way'!X141^(1/3)*SIN(('OddsRatio_working_3-way'!Y141+4*PI())/3)</f>
        <v>-0.46900340500929277</v>
      </c>
      <c r="AF141" s="11">
        <f>-'OddsRatio_working_3-way'!U141/(3*'OddsRatio_working_3-way'!X141^(1/3))*COS(('OddsRatio_working_3-way'!Y141)/3)</f>
        <v>0.52132579244824573</v>
      </c>
      <c r="AG141" s="11">
        <f>-'OddsRatio_working_3-way'!U141/(3*'OddsRatio_working_3-way'!X141^(1/3))*COS(('OddsRatio_working_3-way'!Y141+2*PI())/3)</f>
        <v>-0.29101193395065283</v>
      </c>
      <c r="AH141" s="11">
        <f>-'OddsRatio_working_3-way'!U141/(3*'OddsRatio_working_3-way'!X141^(1/3))*COS(('OddsRatio_working_3-way'!Y141+4*PI())/3)</f>
        <v>-0.23031385849759306</v>
      </c>
      <c r="AI141" s="11">
        <f>'OddsRatio_working_3-way'!U141/(3*'OddsRatio_working_3-way'!X141^(1/3))*SIN(('OddsRatio_working_3-way'!Y141)/3)</f>
        <v>-3.5044050202116532E-2</v>
      </c>
      <c r="AJ141" s="11">
        <f>'OddsRatio_working_3-way'!U141/(3*'OddsRatio_working_3-way'!X141^(1/3))*SIN(('OddsRatio_working_3-way'!Y141+2*PI())/3)</f>
        <v>-0.4339593548071764</v>
      </c>
      <c r="AK141" s="11">
        <f>'OddsRatio_working_3-way'!U141/(3*'OddsRatio_working_3-way'!X141^(1/3))*SIN(('OddsRatio_working_3-way'!Y141+4*PI())/3)</f>
        <v>0.46900340500929266</v>
      </c>
      <c r="AL141" s="11">
        <f>'OddsRatio_working_3-way'!Z141+'OddsRatio_working_3-way'!AF141</f>
        <v>1.0426515848964915</v>
      </c>
      <c r="AM141" s="11">
        <f>'OddsRatio_working_3-way'!AA141+'OddsRatio_working_3-way'!AG141</f>
        <v>-0.58202386790130567</v>
      </c>
      <c r="AN141" s="11">
        <f>'OddsRatio_working_3-way'!AB141+'OddsRatio_working_3-way'!AH141</f>
        <v>-0.46062771699518618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1.0426515848964915</v>
      </c>
      <c r="AS141" s="11">
        <f>IF(('OddsRatio_working_3-way'!X141=0),IF(Q141&gt;0,-Q141^(1/3),(-Q141)^(1/3)),'OddsRatio_working_3-way'!AM141-'OddsRatio_working_3-way'!R141/3)</f>
        <v>-0.58202386790130567</v>
      </c>
      <c r="AT141" s="11">
        <f>IF(('OddsRatio_working_3-way'!X141=0),IF(Q141&gt;0,-Q141^(1/3),(-Q141)^(1/3)),'OddsRatio_working_3-way'!AN141-'OddsRatio_working_3-way'!R141/3)</f>
        <v>-0.46062771699518618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2.9</v>
      </c>
      <c r="B142" s="4">
        <f>IF('True_Odds_Calculator_3-way'!B143="","",'True_Odds_Calculator_3-way'!B143)</f>
        <v>3.26</v>
      </c>
      <c r="C142" s="4">
        <f>IF('True_Odds_Calculator_3-way'!C143="","",'True_Odds_Calculator_3-way'!C143)</f>
        <v>2.66</v>
      </c>
      <c r="D142" s="9">
        <f t="shared" si="39"/>
        <v>0.33559278041015278</v>
      </c>
      <c r="E142" s="9">
        <f t="shared" si="40"/>
        <v>0.29806950130566323</v>
      </c>
      <c r="F142" s="9">
        <f t="shared" si="41"/>
        <v>0.36633771828418427</v>
      </c>
      <c r="G142" s="9">
        <f t="shared" si="42"/>
        <v>1.0420009926407428</v>
      </c>
      <c r="H142" s="9">
        <f t="shared" si="43"/>
        <v>2.9798018860174107</v>
      </c>
      <c r="I142" s="9">
        <f t="shared" si="44"/>
        <v>3.3549222433680783</v>
      </c>
      <c r="J142" s="9">
        <f t="shared" si="45"/>
        <v>2.7297216477836335</v>
      </c>
      <c r="K142" s="11">
        <f t="shared" si="46"/>
        <v>0.34482758620689657</v>
      </c>
      <c r="L142" s="11">
        <f t="shared" si="47"/>
        <v>0.30674846625766872</v>
      </c>
      <c r="M142" s="11">
        <f t="shared" si="48"/>
        <v>0.37593984962406013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-0.28344767143159377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0.23143324781172309</v>
      </c>
      <c r="Q142" s="11">
        <f>2*'OddsRatio_working_3-way'!K142*'OddsRatio_working_3-way'!L142*'OddsRatio_working_3-way'!M142</f>
        <v>7.9530325708495914E-2</v>
      </c>
      <c r="R142" s="11">
        <f t="shared" si="49"/>
        <v>0</v>
      </c>
      <c r="S142" s="11">
        <f t="shared" si="50"/>
        <v>-0.81649373460306007</v>
      </c>
      <c r="T142" s="11">
        <f t="shared" si="51"/>
        <v>-0.28058203938249487</v>
      </c>
      <c r="U142" s="11">
        <f>'OddsRatio_working_3-way'!S142-'OddsRatio_working_3-way'!R142^2/3</f>
        <v>-0.81649373460306007</v>
      </c>
      <c r="V142" s="11">
        <f>'OddsRatio_working_3-way'!S142*'OddsRatio_working_3-way'!R142/3-2*'OddsRatio_working_3-way'!R142^3/27-'OddsRatio_working_3-way'!T142</f>
        <v>0.28058203938249487</v>
      </c>
      <c r="W142" s="11">
        <f>'OddsRatio_working_3-way'!V142^2+4*'OddsRatio_working_3-way'!U142^3/27</f>
        <v>-1.9145134459349344E-3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0.14198661404334462</v>
      </c>
      <c r="Y142" s="11">
        <f>IF('OddsRatio_working_3-way'!W142&gt;=0,IF('OddsRatio_working_3-way'!V142+SQRT('OddsRatio_working_3-way'!W142)&gt;0,0,PI()),ACOS('OddsRatio_working_3-way'!V142/(2*'OddsRatio_working_3-way'!X142)))</f>
        <v>0.15469825660567404</v>
      </c>
      <c r="Z142" s="11">
        <f>'OddsRatio_working_3-way'!X142^(1/3)*COS('OddsRatio_working_3-way'!Y142/3)</f>
        <v>0.52100049632037138</v>
      </c>
      <c r="AA142" s="11">
        <f>'OddsRatio_working_3-way'!X142^(1/3)*COS(('OddsRatio_working_3-way'!Y142+2*PI())/3)</f>
        <v>-0.28378749308546608</v>
      </c>
      <c r="AB142" s="11">
        <f>'OddsRatio_working_3-way'!X142^(1/3)*COS(('OddsRatio_working_3-way'!Y142+4*PI())/3)</f>
        <v>-0.23721300323490557</v>
      </c>
      <c r="AC142" s="11">
        <f>'OddsRatio_working_3-way'!X142^(1/3)*SIN('OddsRatio_working_3-way'!Y142/3)</f>
        <v>2.6889794252590821E-2</v>
      </c>
      <c r="AD142" s="11">
        <f>'OddsRatio_working_3-way'!X142^(1/3)*SIN(('OddsRatio_working_3-way'!Y142+2*PI())/3)</f>
        <v>0.43775476807144714</v>
      </c>
      <c r="AE142" s="11">
        <f>'OddsRatio_working_3-way'!X142^(1/3)*SIN(('OddsRatio_working_3-way'!Y142+4*PI())/3)</f>
        <v>-0.46464456232403778</v>
      </c>
      <c r="AF142" s="11">
        <f>-'OddsRatio_working_3-way'!U142/(3*'OddsRatio_working_3-way'!X142^(1/3))*COS(('OddsRatio_working_3-way'!Y142)/3)</f>
        <v>0.52100049632037149</v>
      </c>
      <c r="AG142" s="11">
        <f>-'OddsRatio_working_3-way'!U142/(3*'OddsRatio_working_3-way'!X142^(1/3))*COS(('OddsRatio_working_3-way'!Y142+2*PI())/3)</f>
        <v>-0.28378749308546619</v>
      </c>
      <c r="AH142" s="11">
        <f>-'OddsRatio_working_3-way'!U142/(3*'OddsRatio_working_3-way'!X142^(1/3))*COS(('OddsRatio_working_3-way'!Y142+4*PI())/3)</f>
        <v>-0.23721300323490563</v>
      </c>
      <c r="AI142" s="11">
        <f>'OddsRatio_working_3-way'!U142/(3*'OddsRatio_working_3-way'!X142^(1/3))*SIN(('OddsRatio_working_3-way'!Y142)/3)</f>
        <v>-2.6889794252590828E-2</v>
      </c>
      <c r="AJ142" s="11">
        <f>'OddsRatio_working_3-way'!U142/(3*'OddsRatio_working_3-way'!X142^(1/3))*SIN(('OddsRatio_working_3-way'!Y142+2*PI())/3)</f>
        <v>-0.43775476807144725</v>
      </c>
      <c r="AK142" s="11">
        <f>'OddsRatio_working_3-way'!U142/(3*'OddsRatio_working_3-way'!X142^(1/3))*SIN(('OddsRatio_working_3-way'!Y142+4*PI())/3)</f>
        <v>0.46464456232403789</v>
      </c>
      <c r="AL142" s="11">
        <f>'OddsRatio_working_3-way'!Z142+'OddsRatio_working_3-way'!AF142</f>
        <v>1.0420009926407428</v>
      </c>
      <c r="AM142" s="11">
        <f>'OddsRatio_working_3-way'!AA142+'OddsRatio_working_3-way'!AG142</f>
        <v>-0.56757498617093227</v>
      </c>
      <c r="AN142" s="11">
        <f>'OddsRatio_working_3-way'!AB142+'OddsRatio_working_3-way'!AH142</f>
        <v>-0.4744260064698112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1.0420009926407428</v>
      </c>
      <c r="AS142" s="11">
        <f>IF(('OddsRatio_working_3-way'!X142=0),IF(Q142&gt;0,-Q142^(1/3),(-Q142)^(1/3)),'OddsRatio_working_3-way'!AM142-'OddsRatio_working_3-way'!R142/3)</f>
        <v>-0.56757498617093227</v>
      </c>
      <c r="AT142" s="11">
        <f>IF(('OddsRatio_working_3-way'!X142=0),IF(Q142&gt;0,-Q142^(1/3),(-Q142)^(1/3)),'OddsRatio_working_3-way'!AN142-'OddsRatio_working_3-way'!R142/3)</f>
        <v>-0.4744260064698112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1.94</v>
      </c>
      <c r="B143" s="4">
        <f>IF('True_Odds_Calculator_3-way'!B144="","",'True_Odds_Calculator_3-way'!B144)</f>
        <v>3.67</v>
      </c>
      <c r="C143" s="4">
        <f>IF('True_Odds_Calculator_3-way'!C144="","",'True_Odds_Calculator_3-way'!C144)</f>
        <v>3.7</v>
      </c>
      <c r="D143" s="9">
        <f t="shared" si="39"/>
        <v>0.49262406046143459</v>
      </c>
      <c r="E143" s="9">
        <f t="shared" si="40"/>
        <v>0.25474568766051603</v>
      </c>
      <c r="F143" s="9">
        <f t="shared" si="41"/>
        <v>0.25263025187804938</v>
      </c>
      <c r="G143" s="9">
        <f t="shared" si="42"/>
        <v>1.0956867135182087</v>
      </c>
      <c r="H143" s="9">
        <f t="shared" si="43"/>
        <v>2.0299455107071158</v>
      </c>
      <c r="I143" s="9">
        <f t="shared" si="44"/>
        <v>3.9254835250936169</v>
      </c>
      <c r="J143" s="9">
        <f t="shared" si="45"/>
        <v>3.9583541264991644</v>
      </c>
      <c r="K143" s="11">
        <f t="shared" si="46"/>
        <v>0.51546391752577325</v>
      </c>
      <c r="L143" s="11">
        <f t="shared" si="47"/>
        <v>0.27247956403269757</v>
      </c>
      <c r="M143" s="11">
        <f t="shared" si="48"/>
        <v>0.27027027027027023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-0.25723695548690628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0.23952995946591271</v>
      </c>
      <c r="Q143" s="11">
        <f>2*'OddsRatio_working_3-way'!K143*'OddsRatio_working_3-way'!L143*'OddsRatio_working_3-way'!M143</f>
        <v>7.5920747849734613E-2</v>
      </c>
      <c r="R143" s="11">
        <f t="shared" si="49"/>
        <v>0</v>
      </c>
      <c r="S143" s="11">
        <f t="shared" si="50"/>
        <v>-0.93116464938920929</v>
      </c>
      <c r="T143" s="11">
        <f t="shared" si="51"/>
        <v>-0.29513935004412334</v>
      </c>
      <c r="U143" s="11">
        <f>'OddsRatio_working_3-way'!S143-'OddsRatio_working_3-way'!R143^2/3</f>
        <v>-0.93116464938920929</v>
      </c>
      <c r="V143" s="11">
        <f>'OddsRatio_working_3-way'!S143*'OddsRatio_working_3-way'!R143/3-2*'OddsRatio_working_3-way'!R143^3/27-'OddsRatio_working_3-way'!T143</f>
        <v>0.29513935004412334</v>
      </c>
      <c r="W143" s="11">
        <f>'OddsRatio_working_3-way'!V143^2+4*'OddsRatio_working_3-way'!U143^3/27</f>
        <v>-3.2505016163502612E-2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0.17292502140231916</v>
      </c>
      <c r="Y143" s="11">
        <f>IF('OddsRatio_working_3-way'!W143&gt;=0,IF('OddsRatio_working_3-way'!V143+SQRT('OddsRatio_working_3-way'!W143)&gt;0,0,PI()),ACOS('OddsRatio_working_3-way'!V143/(2*'OddsRatio_working_3-way'!X143)))</f>
        <v>0.54837309481243945</v>
      </c>
      <c r="Z143" s="11">
        <f>'OddsRatio_working_3-way'!X143^(1/3)*COS('OddsRatio_working_3-way'!Y143/3)</f>
        <v>0.54784335675910445</v>
      </c>
      <c r="AA143" s="11">
        <f>'OddsRatio_working_3-way'!X143^(1/3)*COS(('OddsRatio_working_3-way'!Y143+2*PI())/3)</f>
        <v>-0.36162518280491629</v>
      </c>
      <c r="AB143" s="11">
        <f>'OddsRatio_working_3-way'!X143^(1/3)*COS(('OddsRatio_working_3-way'!Y143+4*PI())/3)</f>
        <v>-0.1862181739541883</v>
      </c>
      <c r="AC143" s="11">
        <f>'OddsRatio_working_3-way'!X143^(1/3)*SIN('OddsRatio_working_3-way'!Y143/3)</f>
        <v>0.10127128377771487</v>
      </c>
      <c r="AD143" s="11">
        <f>'OddsRatio_working_3-way'!X143^(1/3)*SIN(('OddsRatio_working_3-way'!Y143+2*PI())/3)</f>
        <v>0.42381062235906825</v>
      </c>
      <c r="AE143" s="11">
        <f>'OddsRatio_working_3-way'!X143^(1/3)*SIN(('OddsRatio_working_3-way'!Y143+4*PI())/3)</f>
        <v>-0.52508190613678307</v>
      </c>
      <c r="AF143" s="11">
        <f>-'OddsRatio_working_3-way'!U143/(3*'OddsRatio_working_3-way'!X143^(1/3))*COS(('OddsRatio_working_3-way'!Y143)/3)</f>
        <v>0.54784335675910423</v>
      </c>
      <c r="AG143" s="11">
        <f>-'OddsRatio_working_3-way'!U143/(3*'OddsRatio_working_3-way'!X143^(1/3))*COS(('OddsRatio_working_3-way'!Y143+2*PI())/3)</f>
        <v>-0.36162518280491612</v>
      </c>
      <c r="AH143" s="11">
        <f>-'OddsRatio_working_3-way'!U143/(3*'OddsRatio_working_3-way'!X143^(1/3))*COS(('OddsRatio_working_3-way'!Y143+4*PI())/3)</f>
        <v>-0.18621817395418822</v>
      </c>
      <c r="AI143" s="11">
        <f>'OddsRatio_working_3-way'!U143/(3*'OddsRatio_working_3-way'!X143^(1/3))*SIN(('OddsRatio_working_3-way'!Y143)/3)</f>
        <v>-0.10127128377771483</v>
      </c>
      <c r="AJ143" s="11">
        <f>'OddsRatio_working_3-way'!U143/(3*'OddsRatio_working_3-way'!X143^(1/3))*SIN(('OddsRatio_working_3-way'!Y143+2*PI())/3)</f>
        <v>-0.42381062235906808</v>
      </c>
      <c r="AK143" s="11">
        <f>'OddsRatio_working_3-way'!U143/(3*'OddsRatio_working_3-way'!X143^(1/3))*SIN(('OddsRatio_working_3-way'!Y143+4*PI())/3)</f>
        <v>0.52508190613678285</v>
      </c>
      <c r="AL143" s="11">
        <f>'OddsRatio_working_3-way'!Z143+'OddsRatio_working_3-way'!AF143</f>
        <v>1.0956867135182087</v>
      </c>
      <c r="AM143" s="11">
        <f>'OddsRatio_working_3-way'!AA143+'OddsRatio_working_3-way'!AG143</f>
        <v>-0.72325036560983236</v>
      </c>
      <c r="AN143" s="11">
        <f>'OddsRatio_working_3-way'!AB143+'OddsRatio_working_3-way'!AH143</f>
        <v>-0.37243634790837654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1.0956867135182087</v>
      </c>
      <c r="AS143" s="11">
        <f>IF(('OddsRatio_working_3-way'!X143=0),IF(Q143&gt;0,-Q143^(1/3),(-Q143)^(1/3)),'OddsRatio_working_3-way'!AM143-'OddsRatio_working_3-way'!R143/3)</f>
        <v>-0.72325036560983236</v>
      </c>
      <c r="AT143" s="11">
        <f>IF(('OddsRatio_working_3-way'!X143=0),IF(Q143&gt;0,-Q143^(1/3),(-Q143)^(1/3)),'OddsRatio_working_3-way'!AN143-'OddsRatio_working_3-way'!R143/3)</f>
        <v>-0.37243634790837654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3.98</v>
      </c>
      <c r="B144" s="4">
        <f>IF('True_Odds_Calculator_3-way'!B145="","",'True_Odds_Calculator_3-way'!B145)</f>
        <v>3.41</v>
      </c>
      <c r="C144" s="4">
        <f>IF('True_Odds_Calculator_3-way'!C145="","",'True_Odds_Calculator_3-way'!C145)</f>
        <v>1.94</v>
      </c>
      <c r="D144" s="9">
        <f t="shared" si="39"/>
        <v>0.23395557669326769</v>
      </c>
      <c r="E144" s="9">
        <f t="shared" si="40"/>
        <v>0.27412127155546351</v>
      </c>
      <c r="F144" s="9">
        <f t="shared" si="41"/>
        <v>0.49192315175126866</v>
      </c>
      <c r="G144" s="9">
        <f t="shared" si="42"/>
        <v>1.098763665517186</v>
      </c>
      <c r="H144" s="9">
        <f t="shared" si="43"/>
        <v>4.274315723241215</v>
      </c>
      <c r="I144" s="9">
        <f t="shared" si="44"/>
        <v>3.6480204338964186</v>
      </c>
      <c r="J144" s="9">
        <f t="shared" si="45"/>
        <v>2.0328378455861547</v>
      </c>
      <c r="K144" s="11">
        <f t="shared" si="46"/>
        <v>0.25125628140703515</v>
      </c>
      <c r="L144" s="11">
        <f t="shared" si="47"/>
        <v>0.29325513196480935</v>
      </c>
      <c r="M144" s="11">
        <f t="shared" si="48"/>
        <v>0.51546391752577325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-0.2564023369865015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0.24041664318204992</v>
      </c>
      <c r="Q144" s="11">
        <f>2*'OddsRatio_working_3-way'!K144*'OddsRatio_working_3-way'!L144*'OddsRatio_working_3-way'!M144</f>
        <v>7.596102470206946E-2</v>
      </c>
      <c r="R144" s="11">
        <f t="shared" si="49"/>
        <v>0</v>
      </c>
      <c r="S144" s="11">
        <f t="shared" si="50"/>
        <v>-0.93765386855544475</v>
      </c>
      <c r="T144" s="11">
        <f t="shared" si="51"/>
        <v>-0.2962571464630156</v>
      </c>
      <c r="U144" s="11">
        <f>'OddsRatio_working_3-way'!S144-'OddsRatio_working_3-way'!R144^2/3</f>
        <v>-0.93765386855544475</v>
      </c>
      <c r="V144" s="11">
        <f>'OddsRatio_working_3-way'!S144*'OddsRatio_working_3-way'!R144/3-2*'OddsRatio_working_3-way'!R144^3/27-'OddsRatio_working_3-way'!T144</f>
        <v>0.2962571464630156</v>
      </c>
      <c r="W144" s="11">
        <f>'OddsRatio_working_3-way'!V144^2+4*'OddsRatio_working_3-way'!U144^3/27</f>
        <v>-3.4362130439406779E-2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0.17473582007548957</v>
      </c>
      <c r="Y144" s="11">
        <f>IF('OddsRatio_working_3-way'!W144&gt;=0,IF('OddsRatio_working_3-way'!V144+SQRT('OddsRatio_working_3-way'!W144)&gt;0,0,PI()),ACOS('OddsRatio_working_3-way'!V144/(2*'OddsRatio_working_3-way'!X144)))</f>
        <v>0.55910775711858851</v>
      </c>
      <c r="Z144" s="11">
        <f>'OddsRatio_working_3-way'!X144^(1/3)*COS('OddsRatio_working_3-way'!Y144/3)</f>
        <v>0.54938183275859298</v>
      </c>
      <c r="AA144" s="11">
        <f>'OddsRatio_working_3-way'!X144^(1/3)*COS(('OddsRatio_working_3-way'!Y144+2*PI())/3)</f>
        <v>-0.36440250155628578</v>
      </c>
      <c r="AB144" s="11">
        <f>'OddsRatio_working_3-way'!X144^(1/3)*COS(('OddsRatio_working_3-way'!Y144+4*PI())/3)</f>
        <v>-0.18497933120230736</v>
      </c>
      <c r="AC144" s="11">
        <f>'OddsRatio_working_3-way'!X144^(1/3)*SIN('OddsRatio_working_3-way'!Y144/3)</f>
        <v>0.10359001570272559</v>
      </c>
      <c r="AD144" s="11">
        <f>'OddsRatio_working_3-way'!X144^(1/3)*SIN(('OddsRatio_working_3-way'!Y144+2*PI())/3)</f>
        <v>0.42398361569523269</v>
      </c>
      <c r="AE144" s="11">
        <f>'OddsRatio_working_3-way'!X144^(1/3)*SIN(('OddsRatio_working_3-way'!Y144+4*PI())/3)</f>
        <v>-0.52757363139795821</v>
      </c>
      <c r="AF144" s="11">
        <f>-'OddsRatio_working_3-way'!U144/(3*'OddsRatio_working_3-way'!X144^(1/3))*COS(('OddsRatio_working_3-way'!Y144)/3)</f>
        <v>0.54938183275859298</v>
      </c>
      <c r="AG144" s="11">
        <f>-'OddsRatio_working_3-way'!U144/(3*'OddsRatio_working_3-way'!X144^(1/3))*COS(('OddsRatio_working_3-way'!Y144+2*PI())/3)</f>
        <v>-0.36440250155628578</v>
      </c>
      <c r="AH144" s="11">
        <f>-'OddsRatio_working_3-way'!U144/(3*'OddsRatio_working_3-way'!X144^(1/3))*COS(('OddsRatio_working_3-way'!Y144+4*PI())/3)</f>
        <v>-0.18497933120230736</v>
      </c>
      <c r="AI144" s="11">
        <f>'OddsRatio_working_3-way'!U144/(3*'OddsRatio_working_3-way'!X144^(1/3))*SIN(('OddsRatio_working_3-way'!Y144)/3)</f>
        <v>-0.10359001570272559</v>
      </c>
      <c r="AJ144" s="11">
        <f>'OddsRatio_working_3-way'!U144/(3*'OddsRatio_working_3-way'!X144^(1/3))*SIN(('OddsRatio_working_3-way'!Y144+2*PI())/3)</f>
        <v>-0.42398361569523269</v>
      </c>
      <c r="AK144" s="11">
        <f>'OddsRatio_working_3-way'!U144/(3*'OddsRatio_working_3-way'!X144^(1/3))*SIN(('OddsRatio_working_3-way'!Y144+4*PI())/3)</f>
        <v>0.52757363139795821</v>
      </c>
      <c r="AL144" s="11">
        <f>'OddsRatio_working_3-way'!Z144+'OddsRatio_working_3-way'!AF144</f>
        <v>1.098763665517186</v>
      </c>
      <c r="AM144" s="11">
        <f>'OddsRatio_working_3-way'!AA144+'OddsRatio_working_3-way'!AG144</f>
        <v>-0.72880500311257157</v>
      </c>
      <c r="AN144" s="11">
        <f>'OddsRatio_working_3-way'!AB144+'OddsRatio_working_3-way'!AH144</f>
        <v>-0.36995866240461472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1.098763665517186</v>
      </c>
      <c r="AS144" s="11">
        <f>IF(('OddsRatio_working_3-way'!X144=0),IF(Q144&gt;0,-Q144^(1/3),(-Q144)^(1/3)),'OddsRatio_working_3-way'!AM144-'OddsRatio_working_3-way'!R144/3)</f>
        <v>-0.72880500311257157</v>
      </c>
      <c r="AT144" s="11">
        <f>IF(('OddsRatio_working_3-way'!X144=0),IF(Q144&gt;0,-Q144^(1/3),(-Q144)^(1/3)),'OddsRatio_working_3-way'!AN144-'OddsRatio_working_3-way'!R144/3)</f>
        <v>-0.36995866240461472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2.17</v>
      </c>
      <c r="B145" s="4">
        <f>IF('True_Odds_Calculator_3-way'!B146="","",'True_Odds_Calculator_3-way'!B146)</f>
        <v>3.45</v>
      </c>
      <c r="C145" s="4">
        <f>IF('True_Odds_Calculator_3-way'!C146="","",'True_Odds_Calculator_3-way'!C146)</f>
        <v>3.29</v>
      </c>
      <c r="D145" s="9">
        <f t="shared" si="39"/>
        <v>0.44027002214441363</v>
      </c>
      <c r="E145" s="9">
        <f t="shared" si="40"/>
        <v>0.27306036851398008</v>
      </c>
      <c r="F145" s="9">
        <f t="shared" si="41"/>
        <v>0.2866696093416064</v>
      </c>
      <c r="G145" s="9">
        <f t="shared" si="42"/>
        <v>1.0866097313296947</v>
      </c>
      <c r="H145" s="9">
        <f t="shared" si="43"/>
        <v>2.2713333856557432</v>
      </c>
      <c r="I145" s="9">
        <f t="shared" si="44"/>
        <v>3.6621938417577513</v>
      </c>
      <c r="J145" s="9">
        <f t="shared" si="45"/>
        <v>3.4883362847450008</v>
      </c>
      <c r="K145" s="11">
        <f t="shared" si="46"/>
        <v>0.46082949308755761</v>
      </c>
      <c r="L145" s="11">
        <f t="shared" si="47"/>
        <v>0.28985507246376813</v>
      </c>
      <c r="M145" s="11">
        <f t="shared" si="48"/>
        <v>0.303951367781155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-0.26650950434185794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0.23994557985528969</v>
      </c>
      <c r="Q145" s="11">
        <f>2*'OddsRatio_working_3-way'!K145*'OddsRatio_working_3-way'!L145*'OddsRatio_working_3-way'!M145</f>
        <v>8.1199857819048954E-2</v>
      </c>
      <c r="R145" s="11">
        <f t="shared" si="49"/>
        <v>0</v>
      </c>
      <c r="S145" s="11">
        <f t="shared" si="50"/>
        <v>-0.90032653975261578</v>
      </c>
      <c r="T145" s="11">
        <f t="shared" si="51"/>
        <v>-0.30467903206518299</v>
      </c>
      <c r="U145" s="11">
        <f>'OddsRatio_working_3-way'!S145-'OddsRatio_working_3-way'!R145^2/3</f>
        <v>-0.90032653975261578</v>
      </c>
      <c r="V145" s="11">
        <f>'OddsRatio_working_3-way'!S145*'OddsRatio_working_3-way'!R145/3-2*'OddsRatio_working_3-way'!R145^3/27-'OddsRatio_working_3-way'!T145</f>
        <v>0.30467903206518299</v>
      </c>
      <c r="W145" s="11">
        <f>'OddsRatio_working_3-way'!V145^2+4*'OddsRatio_working_3-way'!U145^3/27</f>
        <v>-1.5288284387207168E-2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0.16440620195675706</v>
      </c>
      <c r="Y145" s="11">
        <f>IF('OddsRatio_working_3-way'!W145&gt;=0,IF('OddsRatio_working_3-way'!V145+SQRT('OddsRatio_working_3-way'!W145)&gt;0,0,PI()),ACOS('OddsRatio_working_3-way'!V145/(2*'OddsRatio_working_3-way'!X145)))</f>
        <v>0.38551622557235055</v>
      </c>
      <c r="Z145" s="11">
        <f>'OddsRatio_working_3-way'!X145^(1/3)*COS('OddsRatio_working_3-way'!Y145/3)</f>
        <v>0.54330486566484737</v>
      </c>
      <c r="AA145" s="11">
        <f>'OddsRatio_working_3-way'!X145^(1/3)*COS(('OddsRatio_working_3-way'!Y145+2*PI())/3)</f>
        <v>-0.33245129916092148</v>
      </c>
      <c r="AB145" s="11">
        <f>'OddsRatio_working_3-way'!X145^(1/3)*COS(('OddsRatio_working_3-way'!Y145+4*PI())/3)</f>
        <v>-0.21085356650392606</v>
      </c>
      <c r="AC145" s="11">
        <f>'OddsRatio_working_3-way'!X145^(1/3)*SIN('OddsRatio_working_3-way'!Y145/3)</f>
        <v>7.0204483682364399E-2</v>
      </c>
      <c r="AD145" s="11">
        <f>'OddsRatio_working_3-way'!X145^(1/3)*SIN(('OddsRatio_working_3-way'!Y145+2*PI())/3)</f>
        <v>0.43541357382426743</v>
      </c>
      <c r="AE145" s="11">
        <f>'OddsRatio_working_3-way'!X145^(1/3)*SIN(('OddsRatio_working_3-way'!Y145+4*PI())/3)</f>
        <v>-0.50561805750663191</v>
      </c>
      <c r="AF145" s="11">
        <f>-'OddsRatio_working_3-way'!U145/(3*'OddsRatio_working_3-way'!X145^(1/3))*COS(('OddsRatio_working_3-way'!Y145)/3)</f>
        <v>0.54330486566484726</v>
      </c>
      <c r="AG145" s="11">
        <f>-'OddsRatio_working_3-way'!U145/(3*'OddsRatio_working_3-way'!X145^(1/3))*COS(('OddsRatio_working_3-way'!Y145+2*PI())/3)</f>
        <v>-0.33245129916092142</v>
      </c>
      <c r="AH145" s="11">
        <f>-'OddsRatio_working_3-way'!U145/(3*'OddsRatio_working_3-way'!X145^(1/3))*COS(('OddsRatio_working_3-way'!Y145+4*PI())/3)</f>
        <v>-0.21085356650392603</v>
      </c>
      <c r="AI145" s="11">
        <f>'OddsRatio_working_3-way'!U145/(3*'OddsRatio_working_3-way'!X145^(1/3))*SIN(('OddsRatio_working_3-way'!Y145)/3)</f>
        <v>-7.0204483682364385E-2</v>
      </c>
      <c r="AJ145" s="11">
        <f>'OddsRatio_working_3-way'!U145/(3*'OddsRatio_working_3-way'!X145^(1/3))*SIN(('OddsRatio_working_3-way'!Y145+2*PI())/3)</f>
        <v>-0.43541357382426732</v>
      </c>
      <c r="AK145" s="11">
        <f>'OddsRatio_working_3-way'!U145/(3*'OddsRatio_working_3-way'!X145^(1/3))*SIN(('OddsRatio_working_3-way'!Y145+4*PI())/3)</f>
        <v>0.5056180575066318</v>
      </c>
      <c r="AL145" s="11">
        <f>'OddsRatio_working_3-way'!Z145+'OddsRatio_working_3-way'!AF145</f>
        <v>1.0866097313296947</v>
      </c>
      <c r="AM145" s="11">
        <f>'OddsRatio_working_3-way'!AA145+'OddsRatio_working_3-way'!AG145</f>
        <v>-0.66490259832184284</v>
      </c>
      <c r="AN145" s="11">
        <f>'OddsRatio_working_3-way'!AB145+'OddsRatio_working_3-way'!AH145</f>
        <v>-0.42170713300785212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1.0866097313296947</v>
      </c>
      <c r="AS145" s="11">
        <f>IF(('OddsRatio_working_3-way'!X145=0),IF(Q145&gt;0,-Q145^(1/3),(-Q145)^(1/3)),'OddsRatio_working_3-way'!AM145-'OddsRatio_working_3-way'!R145/3)</f>
        <v>-0.66490259832184284</v>
      </c>
      <c r="AT145" s="11">
        <f>IF(('OddsRatio_working_3-way'!X145=0),IF(Q145&gt;0,-Q145^(1/3),(-Q145)^(1/3)),'OddsRatio_working_3-way'!AN145-'OddsRatio_working_3-way'!R145/3)</f>
        <v>-0.42170713300785212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2.71</v>
      </c>
      <c r="B146" s="4">
        <f>IF('True_Odds_Calculator_3-way'!B147="","",'True_Odds_Calculator_3-way'!B147)</f>
        <v>3.02</v>
      </c>
      <c r="C146" s="4">
        <f>IF('True_Odds_Calculator_3-way'!C147="","",'True_Odds_Calculator_3-way'!C147)</f>
        <v>2.82</v>
      </c>
      <c r="D146" s="9">
        <f t="shared" si="39"/>
        <v>0.35032202546064134</v>
      </c>
      <c r="E146" s="9">
        <f t="shared" si="40"/>
        <v>0.3134093384941366</v>
      </c>
      <c r="F146" s="9">
        <f t="shared" si="41"/>
        <v>0.33626863604522206</v>
      </c>
      <c r="G146" s="9">
        <f t="shared" si="42"/>
        <v>1.0845125697761224</v>
      </c>
      <c r="H146" s="9">
        <f t="shared" si="43"/>
        <v>2.8545164943171693</v>
      </c>
      <c r="I146" s="9">
        <f t="shared" si="44"/>
        <v>3.1907153909477666</v>
      </c>
      <c r="J146" s="9">
        <f t="shared" si="45"/>
        <v>2.9738128769925427</v>
      </c>
      <c r="K146" s="11">
        <f t="shared" si="46"/>
        <v>0.36900369003690037</v>
      </c>
      <c r="L146" s="11">
        <f t="shared" si="47"/>
        <v>0.33112582781456956</v>
      </c>
      <c r="M146" s="11">
        <f t="shared" si="48"/>
        <v>0.3546099290780142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-0.2723914839542928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0.24047373064966385</v>
      </c>
      <c r="Q146" s="11">
        <f>2*'OddsRatio_working_3-way'!K146*'OddsRatio_working_3-way'!L146*'OddsRatio_working_3-way'!M146</f>
        <v>8.6657200234113108E-2</v>
      </c>
      <c r="R146" s="11">
        <f t="shared" si="49"/>
        <v>0</v>
      </c>
      <c r="S146" s="11">
        <f t="shared" si="50"/>
        <v>-0.88282396776404093</v>
      </c>
      <c r="T146" s="11">
        <f t="shared" si="51"/>
        <v>-0.31813476315821299</v>
      </c>
      <c r="U146" s="11">
        <f>'OddsRatio_working_3-way'!S146-'OddsRatio_working_3-way'!R146^2/3</f>
        <v>-0.88282396776404093</v>
      </c>
      <c r="V146" s="11">
        <f>'OddsRatio_working_3-way'!S146*'OddsRatio_working_3-way'!R146/3-2*'OddsRatio_working_3-way'!R146^3/27-'OddsRatio_working_3-way'!T146</f>
        <v>0.31813476315821299</v>
      </c>
      <c r="W146" s="11">
        <f>'OddsRatio_working_3-way'!V146^2+4*'OddsRatio_working_3-way'!U146^3/27</f>
        <v>-7.2415660152139183E-4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0.15963543163349864</v>
      </c>
      <c r="Y146" s="11">
        <f>IF('OddsRatio_working_3-way'!W146&gt;=0,IF('OddsRatio_working_3-way'!V146+SQRT('OddsRatio_working_3-way'!W146)&gt;0,0,PI()),ACOS('OddsRatio_working_3-way'!V146/(2*'OddsRatio_working_3-way'!X146)))</f>
        <v>8.438641224854071E-2</v>
      </c>
      <c r="Z146" s="11">
        <f>'OddsRatio_working_3-way'!X146^(1/3)*COS('OddsRatio_working_3-way'!Y146/3)</f>
        <v>0.54225628488806121</v>
      </c>
      <c r="AA146" s="11">
        <f>'OddsRatio_working_3-way'!X146^(1/3)*COS(('OddsRatio_working_3-way'!Y146+2*PI())/3)</f>
        <v>-0.284341130961342</v>
      </c>
      <c r="AB146" s="11">
        <f>'OddsRatio_working_3-way'!X146^(1/3)*COS(('OddsRatio_working_3-way'!Y146+4*PI())/3)</f>
        <v>-0.25791515392671938</v>
      </c>
      <c r="AC146" s="11">
        <f>'OddsRatio_working_3-way'!X146^(1/3)*SIN('OddsRatio_working_3-way'!Y146/3)</f>
        <v>1.5257044954538307E-2</v>
      </c>
      <c r="AD146" s="11">
        <f>'OddsRatio_working_3-way'!X146^(1/3)*SIN(('OddsRatio_working_3-way'!Y146+2*PI())/3)</f>
        <v>0.46197919559756367</v>
      </c>
      <c r="AE146" s="11">
        <f>'OddsRatio_working_3-way'!X146^(1/3)*SIN(('OddsRatio_working_3-way'!Y146+4*PI())/3)</f>
        <v>-0.47723624055210195</v>
      </c>
      <c r="AF146" s="11">
        <f>-'OddsRatio_working_3-way'!U146/(3*'OddsRatio_working_3-way'!X146^(1/3))*COS(('OddsRatio_working_3-way'!Y146)/3)</f>
        <v>0.5422562848880611</v>
      </c>
      <c r="AG146" s="11">
        <f>-'OddsRatio_working_3-way'!U146/(3*'OddsRatio_working_3-way'!X146^(1/3))*COS(('OddsRatio_working_3-way'!Y146+2*PI())/3)</f>
        <v>-0.28434113096134195</v>
      </c>
      <c r="AH146" s="11">
        <f>-'OddsRatio_working_3-way'!U146/(3*'OddsRatio_working_3-way'!X146^(1/3))*COS(('OddsRatio_working_3-way'!Y146+4*PI())/3)</f>
        <v>-0.25791515392671932</v>
      </c>
      <c r="AI146" s="11">
        <f>'OddsRatio_working_3-way'!U146/(3*'OddsRatio_working_3-way'!X146^(1/3))*SIN(('OddsRatio_working_3-way'!Y146)/3)</f>
        <v>-1.5257044954538303E-2</v>
      </c>
      <c r="AJ146" s="11">
        <f>'OddsRatio_working_3-way'!U146/(3*'OddsRatio_working_3-way'!X146^(1/3))*SIN(('OddsRatio_working_3-way'!Y146+2*PI())/3)</f>
        <v>-0.46197919559756356</v>
      </c>
      <c r="AK146" s="11">
        <f>'OddsRatio_working_3-way'!U146/(3*'OddsRatio_working_3-way'!X146^(1/3))*SIN(('OddsRatio_working_3-way'!Y146+4*PI())/3)</f>
        <v>0.47723624055210184</v>
      </c>
      <c r="AL146" s="11">
        <f>'OddsRatio_working_3-way'!Z146+'OddsRatio_working_3-way'!AF146</f>
        <v>1.0845125697761224</v>
      </c>
      <c r="AM146" s="11">
        <f>'OddsRatio_working_3-way'!AA146+'OddsRatio_working_3-way'!AG146</f>
        <v>-0.5686822619226839</v>
      </c>
      <c r="AN146" s="11">
        <f>'OddsRatio_working_3-way'!AB146+'OddsRatio_working_3-way'!AH146</f>
        <v>-0.51583030785343875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1.0845125697761224</v>
      </c>
      <c r="AS146" s="11">
        <f>IF(('OddsRatio_working_3-way'!X146=0),IF(Q146&gt;0,-Q146^(1/3),(-Q146)^(1/3)),'OddsRatio_working_3-way'!AM146-'OddsRatio_working_3-way'!R146/3)</f>
        <v>-0.5686822619226839</v>
      </c>
      <c r="AT146" s="11">
        <f>IF(('OddsRatio_working_3-way'!X146=0),IF(Q146&gt;0,-Q146^(1/3),(-Q146)^(1/3)),'OddsRatio_working_3-way'!AN146-'OddsRatio_working_3-way'!R146/3)</f>
        <v>-0.51583030785343875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2.67</v>
      </c>
      <c r="B147" s="4">
        <f>IF('True_Odds_Calculator_3-way'!B148="","",'True_Odds_Calculator_3-way'!B148)</f>
        <v>3.28</v>
      </c>
      <c r="C147" s="4">
        <f>IF('True_Odds_Calculator_3-way'!C148="","",'True_Odds_Calculator_3-way'!C148)</f>
        <v>2.36</v>
      </c>
      <c r="D147" s="9">
        <f t="shared" si="39"/>
        <v>0.33951548622020528</v>
      </c>
      <c r="E147" s="9">
        <f t="shared" si="40"/>
        <v>0.27352601584590308</v>
      </c>
      <c r="F147" s="9">
        <f t="shared" si="41"/>
        <v>0.38695849793389153</v>
      </c>
      <c r="G147" s="9">
        <f t="shared" si="42"/>
        <v>1.1648944596113671</v>
      </c>
      <c r="H147" s="9">
        <f t="shared" si="43"/>
        <v>2.9453737475509825</v>
      </c>
      <c r="I147" s="9">
        <f t="shared" si="44"/>
        <v>3.6559593679139173</v>
      </c>
      <c r="J147" s="9">
        <f t="shared" si="45"/>
        <v>2.584256465071459</v>
      </c>
      <c r="K147" s="11">
        <f t="shared" si="46"/>
        <v>0.37453183520599254</v>
      </c>
      <c r="L147" s="11">
        <f t="shared" si="47"/>
        <v>0.3048780487804878</v>
      </c>
      <c r="M147" s="11">
        <f t="shared" si="48"/>
        <v>0.42372881355932207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-0.25054925658759541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0.25691970402850101</v>
      </c>
      <c r="Q147" s="11">
        <f>2*'OddsRatio_working_3-way'!K147*'OddsRatio_working_3-way'!L147*'OddsRatio_working_3-way'!M147</f>
        <v>9.67682501048968E-2</v>
      </c>
      <c r="R147" s="11">
        <f t="shared" si="49"/>
        <v>0</v>
      </c>
      <c r="S147" s="11">
        <f t="shared" si="50"/>
        <v>-1.0254259283291005</v>
      </c>
      <c r="T147" s="11">
        <f t="shared" si="51"/>
        <v>-0.38622445511453873</v>
      </c>
      <c r="U147" s="11">
        <f>'OddsRatio_working_3-way'!S147-'OddsRatio_working_3-way'!R147^2/3</f>
        <v>-1.0254259283291005</v>
      </c>
      <c r="V147" s="11">
        <f>'OddsRatio_working_3-way'!S147*'OddsRatio_working_3-way'!R147/3-2*'OddsRatio_working_3-way'!R147^3/27-'OddsRatio_working_3-way'!T147</f>
        <v>0.38622445511453873</v>
      </c>
      <c r="W147" s="11">
        <f>'OddsRatio_working_3-way'!V147^2+4*'OddsRatio_working_3-way'!U147^3/27</f>
        <v>-1.0568989646366378E-2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0.19983638268273918</v>
      </c>
      <c r="Y147" s="11">
        <f>IF('OddsRatio_working_3-way'!W147&gt;=0,IF('OddsRatio_working_3-way'!V147+SQRT('OddsRatio_working_3-way'!W147)&gt;0,0,PI()),ACOS('OddsRatio_working_3-way'!V147/(2*'OddsRatio_working_3-way'!X147)))</f>
        <v>0.26014886493344291</v>
      </c>
      <c r="Z147" s="11">
        <f>'OddsRatio_working_3-way'!X147^(1/3)*COS('OddsRatio_working_3-way'!Y147/3)</f>
        <v>0.58244722980568353</v>
      </c>
      <c r="AA147" s="11">
        <f>'OddsRatio_working_3-way'!X147^(1/3)*COS(('OddsRatio_working_3-way'!Y147+2*PI())/3)</f>
        <v>-0.33507450373122433</v>
      </c>
      <c r="AB147" s="11">
        <f>'OddsRatio_working_3-way'!X147^(1/3)*COS(('OddsRatio_working_3-way'!Y147+4*PI())/3)</f>
        <v>-0.24737272607445907</v>
      </c>
      <c r="AC147" s="11">
        <f>'OddsRatio_working_3-way'!X147^(1/3)*SIN('OddsRatio_working_3-way'!Y147/3)</f>
        <v>5.0634644938542035E-2</v>
      </c>
      <c r="AD147" s="11">
        <f>'OddsRatio_working_3-way'!X147^(1/3)*SIN(('OddsRatio_working_3-way'!Y147+2*PI())/3)</f>
        <v>0.47909677490632374</v>
      </c>
      <c r="AE147" s="11">
        <f>'OddsRatio_working_3-way'!X147^(1/3)*SIN(('OddsRatio_working_3-way'!Y147+4*PI())/3)</f>
        <v>-0.52973141984486583</v>
      </c>
      <c r="AF147" s="11">
        <f>-'OddsRatio_working_3-way'!U147/(3*'OddsRatio_working_3-way'!X147^(1/3))*COS(('OddsRatio_working_3-way'!Y147)/3)</f>
        <v>0.58244722980568342</v>
      </c>
      <c r="AG147" s="11">
        <f>-'OddsRatio_working_3-way'!U147/(3*'OddsRatio_working_3-way'!X147^(1/3))*COS(('OddsRatio_working_3-way'!Y147+2*PI())/3)</f>
        <v>-0.33507450373122427</v>
      </c>
      <c r="AH147" s="11">
        <f>-'OddsRatio_working_3-way'!U147/(3*'OddsRatio_working_3-way'!X147^(1/3))*COS(('OddsRatio_working_3-way'!Y147+4*PI())/3)</f>
        <v>-0.24737272607445901</v>
      </c>
      <c r="AI147" s="11">
        <f>'OddsRatio_working_3-way'!U147/(3*'OddsRatio_working_3-way'!X147^(1/3))*SIN(('OddsRatio_working_3-way'!Y147)/3)</f>
        <v>-5.0634644938542028E-2</v>
      </c>
      <c r="AJ147" s="11">
        <f>'OddsRatio_working_3-way'!U147/(3*'OddsRatio_working_3-way'!X147^(1/3))*SIN(('OddsRatio_working_3-way'!Y147+2*PI())/3)</f>
        <v>-0.47909677490632363</v>
      </c>
      <c r="AK147" s="11">
        <f>'OddsRatio_working_3-way'!U147/(3*'OddsRatio_working_3-way'!X147^(1/3))*SIN(('OddsRatio_working_3-way'!Y147+4*PI())/3)</f>
        <v>0.52973141984486571</v>
      </c>
      <c r="AL147" s="11">
        <f>'OddsRatio_working_3-way'!Z147+'OddsRatio_working_3-way'!AF147</f>
        <v>1.1648944596113671</v>
      </c>
      <c r="AM147" s="11">
        <f>'OddsRatio_working_3-way'!AA147+'OddsRatio_working_3-way'!AG147</f>
        <v>-0.67014900746244854</v>
      </c>
      <c r="AN147" s="11">
        <f>'OddsRatio_working_3-way'!AB147+'OddsRatio_working_3-way'!AH147</f>
        <v>-0.49474545214891807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1.1648944596113671</v>
      </c>
      <c r="AS147" s="11">
        <f>IF(('OddsRatio_working_3-way'!X147=0),IF(Q147&gt;0,-Q147^(1/3),(-Q147)^(1/3)),'OddsRatio_working_3-way'!AM147-'OddsRatio_working_3-way'!R147/3)</f>
        <v>-0.67014900746244854</v>
      </c>
      <c r="AT147" s="11">
        <f>IF(('OddsRatio_working_3-way'!X147=0),IF(Q147&gt;0,-Q147^(1/3),(-Q147)^(1/3)),'OddsRatio_working_3-way'!AN147-'OddsRatio_working_3-way'!R147/3)</f>
        <v>-0.49474545214891807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1.79</v>
      </c>
      <c r="B148" s="4">
        <f>IF('True_Odds_Calculator_3-way'!B149="","",'True_Odds_Calculator_3-way'!B149)</f>
        <v>3.81</v>
      </c>
      <c r="C148" s="4">
        <f>IF('True_Odds_Calculator_3-way'!C149="","",'True_Odds_Calculator_3-way'!C149)</f>
        <v>3.89</v>
      </c>
      <c r="D148" s="9">
        <f t="shared" si="39"/>
        <v>0.5274159384125463</v>
      </c>
      <c r="E148" s="9">
        <f t="shared" si="40"/>
        <v>0.23882486619347801</v>
      </c>
      <c r="F148" s="9">
        <f t="shared" si="41"/>
        <v>0.2337591953939758</v>
      </c>
      <c r="G148" s="9">
        <f t="shared" si="42"/>
        <v>1.1342237299389144</v>
      </c>
      <c r="H148" s="9">
        <f t="shared" si="43"/>
        <v>1.8960367466517423</v>
      </c>
      <c r="I148" s="9">
        <f t="shared" si="44"/>
        <v>4.1871686811283499</v>
      </c>
      <c r="J148" s="9">
        <f t="shared" si="45"/>
        <v>4.2779065795234636</v>
      </c>
      <c r="K148" s="11">
        <f t="shared" si="46"/>
        <v>0.55865921787709494</v>
      </c>
      <c r="L148" s="11">
        <f t="shared" si="47"/>
        <v>0.26246719160104987</v>
      </c>
      <c r="M148" s="11">
        <f t="shared" si="48"/>
        <v>0.25706940874035988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-0.24182636395508383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0.24463415339300215</v>
      </c>
      <c r="Q148" s="11">
        <f>2*'OddsRatio_working_3-way'!K148*'OddsRatio_working_3-way'!L148*'OddsRatio_working_3-way'!M148</f>
        <v>7.5388028780586189E-2</v>
      </c>
      <c r="R148" s="11">
        <f t="shared" si="49"/>
        <v>0</v>
      </c>
      <c r="S148" s="11">
        <f t="shared" si="50"/>
        <v>-1.0116107664689522</v>
      </c>
      <c r="T148" s="11">
        <f t="shared" si="51"/>
        <v>-0.31174445807980039</v>
      </c>
      <c r="U148" s="11">
        <f>'OddsRatio_working_3-way'!S148-'OddsRatio_working_3-way'!R148^2/3</f>
        <v>-1.0116107664689522</v>
      </c>
      <c r="V148" s="11">
        <f>'OddsRatio_working_3-way'!S148*'OddsRatio_working_3-way'!R148/3-2*'OddsRatio_working_3-way'!R148^3/27-'OddsRatio_working_3-way'!T148</f>
        <v>0.31174445807980039</v>
      </c>
      <c r="W148" s="11">
        <f>'OddsRatio_working_3-way'!V148^2+4*'OddsRatio_working_3-way'!U148^3/27</f>
        <v>-5.6184029056100385E-2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0.19581153962392564</v>
      </c>
      <c r="Y148" s="11">
        <f>IF('OddsRatio_working_3-way'!W148&gt;=0,IF('OddsRatio_working_3-way'!V148+SQRT('OddsRatio_working_3-way'!W148)&gt;0,0,PI()),ACOS('OddsRatio_working_3-way'!V148/(2*'OddsRatio_working_3-way'!X148)))</f>
        <v>0.6500857758424452</v>
      </c>
      <c r="Z148" s="11">
        <f>'OddsRatio_working_3-way'!X148^(1/3)*COS('OddsRatio_working_3-way'!Y148/3)</f>
        <v>0.5671118649694572</v>
      </c>
      <c r="AA148" s="11">
        <f>'OddsRatio_working_3-way'!X148^(1/3)*COS(('OddsRatio_working_3-way'!Y148+2*PI())/3)</f>
        <v>-0.39167989410002535</v>
      </c>
      <c r="AB148" s="11">
        <f>'OddsRatio_working_3-way'!X148^(1/3)*COS(('OddsRatio_working_3-way'!Y148+4*PI())/3)</f>
        <v>-0.17543197086943194</v>
      </c>
      <c r="AC148" s="11">
        <f>'OddsRatio_working_3-way'!X148^(1/3)*SIN('OddsRatio_working_3-way'!Y148/3)</f>
        <v>0.12485079668888086</v>
      </c>
      <c r="AD148" s="11">
        <f>'OddsRatio_working_3-way'!X148^(1/3)*SIN(('OddsRatio_working_3-way'!Y148+2*PI())/3)</f>
        <v>0.42870788350667982</v>
      </c>
      <c r="AE148" s="11">
        <f>'OddsRatio_working_3-way'!X148^(1/3)*SIN(('OddsRatio_working_3-way'!Y148+4*PI())/3)</f>
        <v>-0.55355868019556054</v>
      </c>
      <c r="AF148" s="11">
        <f>-'OddsRatio_working_3-way'!U148/(3*'OddsRatio_working_3-way'!X148^(1/3))*COS(('OddsRatio_working_3-way'!Y148)/3)</f>
        <v>0.5671118649694572</v>
      </c>
      <c r="AG148" s="11">
        <f>-'OddsRatio_working_3-way'!U148/(3*'OddsRatio_working_3-way'!X148^(1/3))*COS(('OddsRatio_working_3-way'!Y148+2*PI())/3)</f>
        <v>-0.39167989410002535</v>
      </c>
      <c r="AH148" s="11">
        <f>-'OddsRatio_working_3-way'!U148/(3*'OddsRatio_working_3-way'!X148^(1/3))*COS(('OddsRatio_working_3-way'!Y148+4*PI())/3)</f>
        <v>-0.17543197086943194</v>
      </c>
      <c r="AI148" s="11">
        <f>'OddsRatio_working_3-way'!U148/(3*'OddsRatio_working_3-way'!X148^(1/3))*SIN(('OddsRatio_working_3-way'!Y148)/3)</f>
        <v>-0.12485079668888086</v>
      </c>
      <c r="AJ148" s="11">
        <f>'OddsRatio_working_3-way'!U148/(3*'OddsRatio_working_3-way'!X148^(1/3))*SIN(('OddsRatio_working_3-way'!Y148+2*PI())/3)</f>
        <v>-0.42870788350667982</v>
      </c>
      <c r="AK148" s="11">
        <f>'OddsRatio_working_3-way'!U148/(3*'OddsRatio_working_3-way'!X148^(1/3))*SIN(('OddsRatio_working_3-way'!Y148+4*PI())/3)</f>
        <v>0.55355868019556054</v>
      </c>
      <c r="AL148" s="11">
        <f>'OddsRatio_working_3-way'!Z148+'OddsRatio_working_3-way'!AF148</f>
        <v>1.1342237299389144</v>
      </c>
      <c r="AM148" s="11">
        <f>'OddsRatio_working_3-way'!AA148+'OddsRatio_working_3-way'!AG148</f>
        <v>-0.7833597882000507</v>
      </c>
      <c r="AN148" s="11">
        <f>'OddsRatio_working_3-way'!AB148+'OddsRatio_working_3-way'!AH148</f>
        <v>-0.35086394173886387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1.1342237299389144</v>
      </c>
      <c r="AS148" s="11">
        <f>IF(('OddsRatio_working_3-way'!X148=0),IF(Q148&gt;0,-Q148^(1/3),(-Q148)^(1/3)),'OddsRatio_working_3-way'!AM148-'OddsRatio_working_3-way'!R148/3)</f>
        <v>-0.7833597882000507</v>
      </c>
      <c r="AT148" s="11">
        <f>IF(('OddsRatio_working_3-way'!X148=0),IF(Q148&gt;0,-Q148^(1/3),(-Q148)^(1/3)),'OddsRatio_working_3-way'!AN148-'OddsRatio_working_3-way'!R148/3)</f>
        <v>-0.35086394173886387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3.64</v>
      </c>
      <c r="B149" s="4">
        <f>IF('True_Odds_Calculator_3-way'!B150="","",'True_Odds_Calculator_3-way'!B150)</f>
        <v>3.55</v>
      </c>
      <c r="C149" s="4">
        <f>IF('True_Odds_Calculator_3-way'!C150="","",'True_Odds_Calculator_3-way'!C150)</f>
        <v>1.91</v>
      </c>
      <c r="D149" s="9">
        <f t="shared" si="39"/>
        <v>0.25054343829323417</v>
      </c>
      <c r="E149" s="9">
        <f t="shared" si="40"/>
        <v>0.25711257603902193</v>
      </c>
      <c r="F149" s="9">
        <f t="shared" si="41"/>
        <v>0.49234398566774412</v>
      </c>
      <c r="G149" s="9">
        <f t="shared" si="42"/>
        <v>1.1330772148193553</v>
      </c>
      <c r="H149" s="9">
        <f t="shared" si="43"/>
        <v>3.9913238471230983</v>
      </c>
      <c r="I149" s="9">
        <f t="shared" si="44"/>
        <v>3.8893468977893564</v>
      </c>
      <c r="J149" s="9">
        <f t="shared" si="45"/>
        <v>2.031100265485613</v>
      </c>
      <c r="K149" s="11">
        <f t="shared" si="46"/>
        <v>0.27472527472527469</v>
      </c>
      <c r="L149" s="11">
        <f t="shared" si="47"/>
        <v>0.28169014084507044</v>
      </c>
      <c r="M149" s="11">
        <f t="shared" si="48"/>
        <v>0.52356020942408377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-0.24821178379175601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0.24715348069083046</v>
      </c>
      <c r="Q149" s="11">
        <f>2*'OddsRatio_working_3-way'!K149*'OddsRatio_working_3-way'!L149*'OddsRatio_working_3-way'!M149</f>
        <v>8.1033928095354243E-2</v>
      </c>
      <c r="R149" s="11">
        <f t="shared" si="49"/>
        <v>0</v>
      </c>
      <c r="S149" s="11">
        <f t="shared" si="50"/>
        <v>-0.99573628985393603</v>
      </c>
      <c r="T149" s="11">
        <f t="shared" si="51"/>
        <v>-0.32647091470620848</v>
      </c>
      <c r="U149" s="11">
        <f>'OddsRatio_working_3-way'!S149-'OddsRatio_working_3-way'!R149^2/3</f>
        <v>-0.99573628985393603</v>
      </c>
      <c r="V149" s="11">
        <f>'OddsRatio_working_3-way'!S149*'OddsRatio_working_3-way'!R149/3-2*'OddsRatio_working_3-way'!R149^3/27-'OddsRatio_working_3-way'!T149</f>
        <v>0.32647091470620848</v>
      </c>
      <c r="W149" s="11">
        <f>'OddsRatio_working_3-way'!V149^2+4*'OddsRatio_working_3-way'!U149^3/27</f>
        <v>-3.9677975884001807E-2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0.19122057553589145</v>
      </c>
      <c r="Y149" s="11">
        <f>IF('OddsRatio_working_3-way'!W149&gt;=0,IF('OddsRatio_working_3-way'!V149+SQRT('OddsRatio_working_3-way'!W149)&gt;0,0,PI()),ACOS('OddsRatio_working_3-way'!V149/(2*'OddsRatio_working_3-way'!X149)))</f>
        <v>0.54784281964110315</v>
      </c>
      <c r="Z149" s="11">
        <f>'OddsRatio_working_3-way'!X149^(1/3)*COS('OddsRatio_working_3-way'!Y149/3)</f>
        <v>0.56653860740967765</v>
      </c>
      <c r="AA149" s="11">
        <f>'OddsRatio_working_3-way'!X149^(1/3)*COS(('OddsRatio_working_3-way'!Y149+2*PI())/3)</f>
        <v>-0.37387602089077021</v>
      </c>
      <c r="AB149" s="11">
        <f>'OddsRatio_working_3-way'!X149^(1/3)*COS(('OddsRatio_working_3-way'!Y149+4*PI())/3)</f>
        <v>-0.19266258651890733</v>
      </c>
      <c r="AC149" s="11">
        <f>'OddsRatio_working_3-way'!X149^(1/3)*SIN('OddsRatio_working_3-way'!Y149/3)</f>
        <v>0.10462362511537167</v>
      </c>
      <c r="AD149" s="11">
        <f>'OddsRatio_working_3-way'!X149^(1/3)*SIN(('OddsRatio_working_3-way'!Y149+2*PI())/3)</f>
        <v>0.43832501368375387</v>
      </c>
      <c r="AE149" s="11">
        <f>'OddsRatio_working_3-way'!X149^(1/3)*SIN(('OddsRatio_working_3-way'!Y149+4*PI())/3)</f>
        <v>-0.54294863879912547</v>
      </c>
      <c r="AF149" s="11">
        <f>-'OddsRatio_working_3-way'!U149/(3*'OddsRatio_working_3-way'!X149^(1/3))*COS(('OddsRatio_working_3-way'!Y149)/3)</f>
        <v>0.56653860740967765</v>
      </c>
      <c r="AG149" s="11">
        <f>-'OddsRatio_working_3-way'!U149/(3*'OddsRatio_working_3-way'!X149^(1/3))*COS(('OddsRatio_working_3-way'!Y149+2*PI())/3)</f>
        <v>-0.37387602089077021</v>
      </c>
      <c r="AH149" s="11">
        <f>-'OddsRatio_working_3-way'!U149/(3*'OddsRatio_working_3-way'!X149^(1/3))*COS(('OddsRatio_working_3-way'!Y149+4*PI())/3)</f>
        <v>-0.19266258651890733</v>
      </c>
      <c r="AI149" s="11">
        <f>'OddsRatio_working_3-way'!U149/(3*'OddsRatio_working_3-way'!X149^(1/3))*SIN(('OddsRatio_working_3-way'!Y149)/3)</f>
        <v>-0.10462362511537167</v>
      </c>
      <c r="AJ149" s="11">
        <f>'OddsRatio_working_3-way'!U149/(3*'OddsRatio_working_3-way'!X149^(1/3))*SIN(('OddsRatio_working_3-way'!Y149+2*PI())/3)</f>
        <v>-0.43832501368375387</v>
      </c>
      <c r="AK149" s="11">
        <f>'OddsRatio_working_3-way'!U149/(3*'OddsRatio_working_3-way'!X149^(1/3))*SIN(('OddsRatio_working_3-way'!Y149+4*PI())/3)</f>
        <v>0.54294863879912547</v>
      </c>
      <c r="AL149" s="11">
        <f>'OddsRatio_working_3-way'!Z149+'OddsRatio_working_3-way'!AF149</f>
        <v>1.1330772148193553</v>
      </c>
      <c r="AM149" s="11">
        <f>'OddsRatio_working_3-way'!AA149+'OddsRatio_working_3-way'!AG149</f>
        <v>-0.74775204178154042</v>
      </c>
      <c r="AN149" s="11">
        <f>'OddsRatio_working_3-way'!AB149+'OddsRatio_working_3-way'!AH149</f>
        <v>-0.38532517303781466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1.1330772148193553</v>
      </c>
      <c r="AS149" s="11">
        <f>IF(('OddsRatio_working_3-way'!X149=0),IF(Q149&gt;0,-Q149^(1/3),(-Q149)^(1/3)),'OddsRatio_working_3-way'!AM149-'OddsRatio_working_3-way'!R149/3)</f>
        <v>-0.74775204178154042</v>
      </c>
      <c r="AT149" s="11">
        <f>IF(('OddsRatio_working_3-way'!X149=0),IF(Q149&gt;0,-Q149^(1/3),(-Q149)^(1/3)),'OddsRatio_working_3-way'!AN149-'OddsRatio_working_3-way'!R149/3)</f>
        <v>-0.38532517303781466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3.06</v>
      </c>
      <c r="B150" s="4">
        <f>IF('True_Odds_Calculator_3-way'!B151="","",'True_Odds_Calculator_3-way'!B151)</f>
        <v>3.59</v>
      </c>
      <c r="C150" s="4">
        <f>IF('True_Odds_Calculator_3-way'!C151="","",'True_Odds_Calculator_3-way'!C151)</f>
        <v>2</v>
      </c>
      <c r="D150" s="9">
        <f t="shared" si="39"/>
        <v>0.29253205774036839</v>
      </c>
      <c r="E150" s="9">
        <f t="shared" si="40"/>
        <v>0.247485187267867</v>
      </c>
      <c r="F150" s="9">
        <f t="shared" si="41"/>
        <v>0.45998275499176478</v>
      </c>
      <c r="G150" s="9">
        <f t="shared" si="42"/>
        <v>1.1739945446822315</v>
      </c>
      <c r="H150" s="9">
        <f t="shared" si="43"/>
        <v>3.4184287620453966</v>
      </c>
      <c r="I150" s="9">
        <f t="shared" si="44"/>
        <v>4.040645870726979</v>
      </c>
      <c r="J150" s="9">
        <f t="shared" si="45"/>
        <v>2.1739945446822313</v>
      </c>
      <c r="K150" s="11">
        <f t="shared" si="46"/>
        <v>0.32679738562091504</v>
      </c>
      <c r="L150" s="11">
        <f t="shared" si="47"/>
        <v>0.2785515320334262</v>
      </c>
      <c r="M150" s="11">
        <f t="shared" si="48"/>
        <v>0.5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-0.24284049738744151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0.25715950261255849</v>
      </c>
      <c r="Q150" s="11">
        <f>2*'OddsRatio_working_3-way'!K150*'OddsRatio_working_3-way'!L150*'OddsRatio_working_3-way'!M150</f>
        <v>9.1029912429224244E-2</v>
      </c>
      <c r="R150" s="11">
        <f t="shared" si="49"/>
        <v>0</v>
      </c>
      <c r="S150" s="11">
        <f t="shared" si="50"/>
        <v>-1.0589646511976609</v>
      </c>
      <c r="T150" s="11">
        <f t="shared" si="51"/>
        <v>-0.37485474378678263</v>
      </c>
      <c r="U150" s="11">
        <f>'OddsRatio_working_3-way'!S150-'OddsRatio_working_3-way'!R150^2/3</f>
        <v>-1.0589646511976609</v>
      </c>
      <c r="V150" s="11">
        <f>'OddsRatio_working_3-way'!S150*'OddsRatio_working_3-way'!R150/3-2*'OddsRatio_working_3-way'!R150^3/27-'OddsRatio_working_3-way'!T150</f>
        <v>0.37485474378678263</v>
      </c>
      <c r="W150" s="11">
        <f>'OddsRatio_working_3-way'!V150^2+4*'OddsRatio_working_3-way'!U150^3/27</f>
        <v>-3.5414210533012136E-2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0.20972022403220117</v>
      </c>
      <c r="Y150" s="11">
        <f>IF('OddsRatio_working_3-way'!W150&gt;=0,IF('OddsRatio_working_3-way'!V150+SQRT('OddsRatio_working_3-way'!W150)&gt;0,0,PI()),ACOS('OddsRatio_working_3-way'!V150/(2*'OddsRatio_working_3-way'!X150)))</f>
        <v>0.46526669009393218</v>
      </c>
      <c r="Z150" s="11">
        <f>'OddsRatio_working_3-way'!X150^(1/3)*COS('OddsRatio_working_3-way'!Y150/3)</f>
        <v>0.58699727234111576</v>
      </c>
      <c r="AA150" s="11">
        <f>'OddsRatio_working_3-way'!X150^(1/3)*COS(('OddsRatio_working_3-way'!Y150+2*PI())/3)</f>
        <v>-0.37297702629946422</v>
      </c>
      <c r="AB150" s="11">
        <f>'OddsRatio_working_3-way'!X150^(1/3)*COS(('OddsRatio_working_3-way'!Y150+4*PI())/3)</f>
        <v>-0.21402024604165173</v>
      </c>
      <c r="AC150" s="11">
        <f>'OddsRatio_working_3-way'!X150^(1/3)*SIN('OddsRatio_working_3-way'!Y150/3)</f>
        <v>9.1773739871364488E-2</v>
      </c>
      <c r="AD150" s="11">
        <f>'OddsRatio_working_3-way'!X150^(1/3)*SIN(('OddsRatio_working_3-way'!Y150+2*PI())/3)</f>
        <v>0.46246767986389681</v>
      </c>
      <c r="AE150" s="11">
        <f>'OddsRatio_working_3-way'!X150^(1/3)*SIN(('OddsRatio_working_3-way'!Y150+4*PI())/3)</f>
        <v>-0.55424141973526109</v>
      </c>
      <c r="AF150" s="11">
        <f>-'OddsRatio_working_3-way'!U150/(3*'OddsRatio_working_3-way'!X150^(1/3))*COS(('OddsRatio_working_3-way'!Y150)/3)</f>
        <v>0.58699727234111576</v>
      </c>
      <c r="AG150" s="11">
        <f>-'OddsRatio_working_3-way'!U150/(3*'OddsRatio_working_3-way'!X150^(1/3))*COS(('OddsRatio_working_3-way'!Y150+2*PI())/3)</f>
        <v>-0.37297702629946422</v>
      </c>
      <c r="AH150" s="11">
        <f>-'OddsRatio_working_3-way'!U150/(3*'OddsRatio_working_3-way'!X150^(1/3))*COS(('OddsRatio_working_3-way'!Y150+4*PI())/3)</f>
        <v>-0.21402024604165173</v>
      </c>
      <c r="AI150" s="11">
        <f>'OddsRatio_working_3-way'!U150/(3*'OddsRatio_working_3-way'!X150^(1/3))*SIN(('OddsRatio_working_3-way'!Y150)/3)</f>
        <v>-9.1773739871364488E-2</v>
      </c>
      <c r="AJ150" s="11">
        <f>'OddsRatio_working_3-way'!U150/(3*'OddsRatio_working_3-way'!X150^(1/3))*SIN(('OddsRatio_working_3-way'!Y150+2*PI())/3)</f>
        <v>-0.46246767986389681</v>
      </c>
      <c r="AK150" s="11">
        <f>'OddsRatio_working_3-way'!U150/(3*'OddsRatio_working_3-way'!X150^(1/3))*SIN(('OddsRatio_working_3-way'!Y150+4*PI())/3)</f>
        <v>0.55424141973526109</v>
      </c>
      <c r="AL150" s="11">
        <f>'OddsRatio_working_3-way'!Z150+'OddsRatio_working_3-way'!AF150</f>
        <v>1.1739945446822315</v>
      </c>
      <c r="AM150" s="11">
        <f>'OddsRatio_working_3-way'!AA150+'OddsRatio_working_3-way'!AG150</f>
        <v>-0.74595405259892844</v>
      </c>
      <c r="AN150" s="11">
        <f>'OddsRatio_working_3-way'!AB150+'OddsRatio_working_3-way'!AH150</f>
        <v>-0.42804049208330347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1.1739945446822315</v>
      </c>
      <c r="AS150" s="11">
        <f>IF(('OddsRatio_working_3-way'!X150=0),IF(Q150&gt;0,-Q150^(1/3),(-Q150)^(1/3)),'OddsRatio_working_3-way'!AM150-'OddsRatio_working_3-way'!R150/3)</f>
        <v>-0.74595405259892844</v>
      </c>
      <c r="AT150" s="11">
        <f>IF(('OddsRatio_working_3-way'!X150=0),IF(Q150&gt;0,-Q150^(1/3),(-Q150)^(1/3)),'OddsRatio_working_3-way'!AN150-'OddsRatio_working_3-way'!R150/3)</f>
        <v>-0.42804049208330347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</v>
      </c>
      <c r="B151" s="4">
        <f>IF('True_Odds_Calculator_3-way'!B152="","",'True_Odds_Calculator_3-way'!B152)</f>
        <v>3.59</v>
      </c>
      <c r="C151" s="4">
        <f>IF('True_Odds_Calculator_3-way'!C152="","",'True_Odds_Calculator_3-way'!C152)</f>
        <v>3.17</v>
      </c>
      <c r="D151" s="9">
        <f t="shared" si="39"/>
        <v>0.45525243900567464</v>
      </c>
      <c r="E151" s="9">
        <f t="shared" si="40"/>
        <v>0.25485968805933035</v>
      </c>
      <c r="F151" s="9">
        <f t="shared" si="41"/>
        <v>0.28988787293499507</v>
      </c>
      <c r="G151" s="9">
        <f t="shared" si="42"/>
        <v>1.128852367080821</v>
      </c>
      <c r="H151" s="9">
        <f t="shared" si="43"/>
        <v>2.1965835091056705</v>
      </c>
      <c r="I151" s="9">
        <f t="shared" si="44"/>
        <v>3.9237276307393261</v>
      </c>
      <c r="J151" s="9">
        <f t="shared" si="45"/>
        <v>3.4496096365653819</v>
      </c>
      <c r="K151" s="11">
        <f t="shared" si="46"/>
        <v>0.4854368932038835</v>
      </c>
      <c r="L151" s="11">
        <f t="shared" si="47"/>
        <v>0.2785515320334262</v>
      </c>
      <c r="M151" s="11">
        <f t="shared" si="48"/>
        <v>0.31545741324921134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-0.25412326820261444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0.24825731469702919</v>
      </c>
      <c r="Q151" s="11">
        <f>2*'OddsRatio_working_3-way'!K151*'OddsRatio_working_3-way'!L151*'OddsRatio_working_3-way'!M151</f>
        <v>8.531179199210627E-2</v>
      </c>
      <c r="R151" s="11">
        <f t="shared" si="49"/>
        <v>0</v>
      </c>
      <c r="S151" s="11">
        <f t="shared" si="50"/>
        <v>-0.97691689727164899</v>
      </c>
      <c r="T151" s="11">
        <f t="shared" si="51"/>
        <v>-0.33571027397651176</v>
      </c>
      <c r="U151" s="11">
        <f>'OddsRatio_working_3-way'!S151-'OddsRatio_working_3-way'!R151^2/3</f>
        <v>-0.97691689727164899</v>
      </c>
      <c r="V151" s="11">
        <f>'OddsRatio_working_3-way'!S151*'OddsRatio_working_3-way'!R151/3-2*'OddsRatio_working_3-way'!R151^3/27-'OddsRatio_working_3-way'!T151</f>
        <v>0.33571027397651176</v>
      </c>
      <c r="W151" s="11">
        <f>'OddsRatio_working_3-way'!V151^2+4*'OddsRatio_working_3-way'!U151^3/27</f>
        <v>-2.5422594368619517E-2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0.18582517484318703</v>
      </c>
      <c r="Y151" s="11">
        <f>IF('OddsRatio_working_3-way'!W151&gt;=0,IF('OddsRatio_working_3-way'!V151+SQRT('OddsRatio_working_3-way'!W151)&gt;0,0,PI()),ACOS('OddsRatio_working_3-way'!V151/(2*'OddsRatio_working_3-way'!X151)))</f>
        <v>0.44340522862175891</v>
      </c>
      <c r="Z151" s="11">
        <f>'OddsRatio_working_3-way'!X151^(1/3)*COS('OddsRatio_working_3-way'!Y151/3)</f>
        <v>0.56442618354041063</v>
      </c>
      <c r="AA151" s="11">
        <f>'OddsRatio_working_3-way'!X151^(1/3)*COS(('OddsRatio_working_3-way'!Y151+2*PI())/3)</f>
        <v>-0.35499040154747924</v>
      </c>
      <c r="AB151" s="11">
        <f>'OddsRatio_working_3-way'!X151^(1/3)*COS(('OddsRatio_working_3-way'!Y151+4*PI())/3)</f>
        <v>-0.20943578199293147</v>
      </c>
      <c r="AC151" s="11">
        <f>'OddsRatio_working_3-way'!X151^(1/3)*SIN('OddsRatio_working_3-way'!Y151/3)</f>
        <v>8.403599878161172E-2</v>
      </c>
      <c r="AD151" s="11">
        <f>'OddsRatio_working_3-way'!X151^(1/3)*SIN(('OddsRatio_working_3-way'!Y151+2*PI())/3)</f>
        <v>0.44678941411628792</v>
      </c>
      <c r="AE151" s="11">
        <f>'OddsRatio_working_3-way'!X151^(1/3)*SIN(('OddsRatio_working_3-way'!Y151+4*PI())/3)</f>
        <v>-0.53082541289789964</v>
      </c>
      <c r="AF151" s="11">
        <f>-'OddsRatio_working_3-way'!U151/(3*'OddsRatio_working_3-way'!X151^(1/3))*COS(('OddsRatio_working_3-way'!Y151)/3)</f>
        <v>0.56442618354041052</v>
      </c>
      <c r="AG151" s="11">
        <f>-'OddsRatio_working_3-way'!U151/(3*'OddsRatio_working_3-way'!X151^(1/3))*COS(('OddsRatio_working_3-way'!Y151+2*PI())/3)</f>
        <v>-0.35499040154747918</v>
      </c>
      <c r="AH151" s="11">
        <f>-'OddsRatio_working_3-way'!U151/(3*'OddsRatio_working_3-way'!X151^(1/3))*COS(('OddsRatio_working_3-way'!Y151+4*PI())/3)</f>
        <v>-0.20943578199293145</v>
      </c>
      <c r="AI151" s="11">
        <f>'OddsRatio_working_3-way'!U151/(3*'OddsRatio_working_3-way'!X151^(1/3))*SIN(('OddsRatio_working_3-way'!Y151)/3)</f>
        <v>-8.4035998781611707E-2</v>
      </c>
      <c r="AJ151" s="11">
        <f>'OddsRatio_working_3-way'!U151/(3*'OddsRatio_working_3-way'!X151^(1/3))*SIN(('OddsRatio_working_3-way'!Y151+2*PI())/3)</f>
        <v>-0.44678941411628781</v>
      </c>
      <c r="AK151" s="11">
        <f>'OddsRatio_working_3-way'!U151/(3*'OddsRatio_working_3-way'!X151^(1/3))*SIN(('OddsRatio_working_3-way'!Y151+4*PI())/3)</f>
        <v>0.53082541289789953</v>
      </c>
      <c r="AL151" s="11">
        <f>'OddsRatio_working_3-way'!Z151+'OddsRatio_working_3-way'!AF151</f>
        <v>1.128852367080821</v>
      </c>
      <c r="AM151" s="11">
        <f>'OddsRatio_working_3-way'!AA151+'OddsRatio_working_3-way'!AG151</f>
        <v>-0.70998080309495837</v>
      </c>
      <c r="AN151" s="11">
        <f>'OddsRatio_working_3-way'!AB151+'OddsRatio_working_3-way'!AH151</f>
        <v>-0.41887156398586289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1.128852367080821</v>
      </c>
      <c r="AS151" s="11">
        <f>IF(('OddsRatio_working_3-way'!X151=0),IF(Q151&gt;0,-Q151^(1/3),(-Q151)^(1/3)),'OddsRatio_working_3-way'!AM151-'OddsRatio_working_3-way'!R151/3)</f>
        <v>-0.70998080309495837</v>
      </c>
      <c r="AT151" s="11">
        <f>IF(('OddsRatio_working_3-way'!X151=0),IF(Q151&gt;0,-Q151^(1/3),(-Q151)^(1/3)),'OddsRatio_working_3-way'!AN151-'OddsRatio_working_3-way'!R151/3)</f>
        <v>-0.41887156398586289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2.04</v>
      </c>
      <c r="B152" s="4">
        <f>IF('True_Odds_Calculator_3-way'!B153="","",'True_Odds_Calculator_3-way'!B153)</f>
        <v>3.55</v>
      </c>
      <c r="C152" s="4">
        <f>IF('True_Odds_Calculator_3-way'!C153="","",'True_Odds_Calculator_3-way'!C153)</f>
        <v>3.26</v>
      </c>
      <c r="D152" s="9">
        <f t="shared" si="39"/>
        <v>0.46021178474109137</v>
      </c>
      <c r="E152" s="9">
        <f t="shared" si="40"/>
        <v>0.25800515515725059</v>
      </c>
      <c r="F152" s="9">
        <f t="shared" si="41"/>
        <v>0.2817830601016581</v>
      </c>
      <c r="G152" s="9">
        <f t="shared" si="42"/>
        <v>1.12780060673292</v>
      </c>
      <c r="H152" s="9">
        <f t="shared" si="43"/>
        <v>2.1729126310022369</v>
      </c>
      <c r="I152" s="9">
        <f t="shared" si="44"/>
        <v>3.8758915471689463</v>
      </c>
      <c r="J152" s="9">
        <f t="shared" si="45"/>
        <v>3.5488293712163985</v>
      </c>
      <c r="K152" s="11">
        <f t="shared" si="46"/>
        <v>0.49019607843137253</v>
      </c>
      <c r="L152" s="11">
        <f t="shared" si="47"/>
        <v>0.28169014084507044</v>
      </c>
      <c r="M152" s="11">
        <f t="shared" si="48"/>
        <v>0.30674846625766872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-0.25386675883521992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0.24778770058096686</v>
      </c>
      <c r="Q152" s="11">
        <f>2*'OddsRatio_working_3-way'!K152*'OddsRatio_working_3-way'!L152*'OddsRatio_working_3-way'!M152</f>
        <v>8.4713743788364743E-2</v>
      </c>
      <c r="R152" s="11">
        <f t="shared" si="49"/>
        <v>0</v>
      </c>
      <c r="S152" s="11">
        <f t="shared" si="50"/>
        <v>-0.97605413846954703</v>
      </c>
      <c r="T152" s="11">
        <f t="shared" si="51"/>
        <v>-0.33369372255369134</v>
      </c>
      <c r="U152" s="11">
        <f>'OddsRatio_working_3-way'!S152-'OddsRatio_working_3-way'!R152^2/3</f>
        <v>-0.97605413846954703</v>
      </c>
      <c r="V152" s="11">
        <f>'OddsRatio_working_3-way'!S152*'OddsRatio_working_3-way'!R152/3-2*'OddsRatio_working_3-way'!R152^3/27-'OddsRatio_working_3-way'!T152</f>
        <v>0.33369372255369134</v>
      </c>
      <c r="W152" s="11">
        <f>'OddsRatio_working_3-way'!V152^2+4*'OddsRatio_working_3-way'!U152^3/27</f>
        <v>-2.64068547286085E-2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0.18557906347453937</v>
      </c>
      <c r="Y152" s="11">
        <f>IF('OddsRatio_working_3-way'!W152&gt;=0,IF('OddsRatio_working_3-way'!V152+SQRT('OddsRatio_working_3-way'!W152)&gt;0,0,PI()),ACOS('OddsRatio_working_3-way'!V152/(2*'OddsRatio_working_3-way'!X152)))</f>
        <v>0.45317671424942518</v>
      </c>
      <c r="Z152" s="11">
        <f>'OddsRatio_working_3-way'!X152^(1/3)*COS('OddsRatio_working_3-way'!Y152/3)</f>
        <v>0.56390030336646002</v>
      </c>
      <c r="AA152" s="11">
        <f>'OddsRatio_working_3-way'!X152^(1/3)*COS(('OddsRatio_working_3-way'!Y152+2*PI())/3)</f>
        <v>-0.35628635090539551</v>
      </c>
      <c r="AB152" s="11">
        <f>'OddsRatio_working_3-way'!X152^(1/3)*COS(('OddsRatio_working_3-way'!Y152+4*PI())/3)</f>
        <v>-0.20761395246106465</v>
      </c>
      <c r="AC152" s="11">
        <f>'OddsRatio_working_3-way'!X152^(1/3)*SIN('OddsRatio_working_3-way'!Y152/3)</f>
        <v>8.5836049262901962E-2</v>
      </c>
      <c r="AD152" s="11">
        <f>'OddsRatio_working_3-way'!X152^(1/3)*SIN(('OddsRatio_working_3-way'!Y152+2*PI())/3)</f>
        <v>0.44543396328565515</v>
      </c>
      <c r="AE152" s="11">
        <f>'OddsRatio_working_3-way'!X152^(1/3)*SIN(('OddsRatio_working_3-way'!Y152+4*PI())/3)</f>
        <v>-0.53127001254855688</v>
      </c>
      <c r="AF152" s="11">
        <f>-'OddsRatio_working_3-way'!U152/(3*'OddsRatio_working_3-way'!X152^(1/3))*COS(('OddsRatio_working_3-way'!Y152)/3)</f>
        <v>0.56390030336646002</v>
      </c>
      <c r="AG152" s="11">
        <f>-'OddsRatio_working_3-way'!U152/(3*'OddsRatio_working_3-way'!X152^(1/3))*COS(('OddsRatio_working_3-way'!Y152+2*PI())/3)</f>
        <v>-0.35628635090539551</v>
      </c>
      <c r="AH152" s="11">
        <f>-'OddsRatio_working_3-way'!U152/(3*'OddsRatio_working_3-way'!X152^(1/3))*COS(('OddsRatio_working_3-way'!Y152+4*PI())/3)</f>
        <v>-0.20761395246106465</v>
      </c>
      <c r="AI152" s="11">
        <f>'OddsRatio_working_3-way'!U152/(3*'OddsRatio_working_3-way'!X152^(1/3))*SIN(('OddsRatio_working_3-way'!Y152)/3)</f>
        <v>-8.5836049262901962E-2</v>
      </c>
      <c r="AJ152" s="11">
        <f>'OddsRatio_working_3-way'!U152/(3*'OddsRatio_working_3-way'!X152^(1/3))*SIN(('OddsRatio_working_3-way'!Y152+2*PI())/3)</f>
        <v>-0.44543396328565515</v>
      </c>
      <c r="AK152" s="11">
        <f>'OddsRatio_working_3-way'!U152/(3*'OddsRatio_working_3-way'!X152^(1/3))*SIN(('OddsRatio_working_3-way'!Y152+4*PI())/3)</f>
        <v>0.53127001254855688</v>
      </c>
      <c r="AL152" s="11">
        <f>'OddsRatio_working_3-way'!Z152+'OddsRatio_working_3-way'!AF152</f>
        <v>1.12780060673292</v>
      </c>
      <c r="AM152" s="11">
        <f>'OddsRatio_working_3-way'!AA152+'OddsRatio_working_3-way'!AG152</f>
        <v>-0.71257270181079102</v>
      </c>
      <c r="AN152" s="11">
        <f>'OddsRatio_working_3-way'!AB152+'OddsRatio_working_3-way'!AH152</f>
        <v>-0.4152279049221293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1.12780060673292</v>
      </c>
      <c r="AS152" s="11">
        <f>IF(('OddsRatio_working_3-way'!X152=0),IF(Q152&gt;0,-Q152^(1/3),(-Q152)^(1/3)),'OddsRatio_working_3-way'!AM152-'OddsRatio_working_3-way'!R152/3)</f>
        <v>-0.71257270181079102</v>
      </c>
      <c r="AT152" s="11">
        <f>IF(('OddsRatio_working_3-way'!X152=0),IF(Q152&gt;0,-Q152^(1/3),(-Q152)^(1/3)),'OddsRatio_working_3-way'!AN152-'OddsRatio_working_3-way'!R152/3)</f>
        <v>-0.4152279049221293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1.92</v>
      </c>
      <c r="B153" s="4">
        <f>IF('True_Odds_Calculator_3-way'!B154="","",'True_Odds_Calculator_3-way'!B154)</f>
        <v>3.61</v>
      </c>
      <c r="C153" s="4">
        <f>IF('True_Odds_Calculator_3-way'!C154="","",'True_Odds_Calculator_3-way'!C154)</f>
        <v>3.58</v>
      </c>
      <c r="D153" s="9">
        <f t="shared" si="39"/>
        <v>0.49072767714021059</v>
      </c>
      <c r="E153" s="9">
        <f t="shared" si="40"/>
        <v>0.25353906437588264</v>
      </c>
      <c r="F153" s="9">
        <f t="shared" si="41"/>
        <v>0.25573325848390677</v>
      </c>
      <c r="G153" s="9">
        <f t="shared" si="42"/>
        <v>1.1280327123581455</v>
      </c>
      <c r="H153" s="9">
        <f t="shared" si="43"/>
        <v>2.0377900953694938</v>
      </c>
      <c r="I153" s="9">
        <f t="shared" si="44"/>
        <v>3.9441653792547595</v>
      </c>
      <c r="J153" s="9">
        <f t="shared" si="45"/>
        <v>3.9103243978840152</v>
      </c>
      <c r="K153" s="11">
        <f t="shared" si="46"/>
        <v>0.52083333333333337</v>
      </c>
      <c r="L153" s="11">
        <f t="shared" si="47"/>
        <v>0.2770083102493075</v>
      </c>
      <c r="M153" s="11">
        <f t="shared" si="48"/>
        <v>0.27932960893854747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-0.24966437889784743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0.24623498248709105</v>
      </c>
      <c r="Q153" s="11">
        <f>2*'OddsRatio_working_3-way'!K153*'OddsRatio_working_3-way'!L153*'OddsRatio_working_3-way'!M153</f>
        <v>8.0600648931944685E-2</v>
      </c>
      <c r="R153" s="11">
        <f t="shared" si="49"/>
        <v>0</v>
      </c>
      <c r="S153" s="11">
        <f t="shared" si="50"/>
        <v>-0.98626397395617438</v>
      </c>
      <c r="T153" s="11">
        <f t="shared" si="51"/>
        <v>-0.32283599802166096</v>
      </c>
      <c r="U153" s="11">
        <f>'OddsRatio_working_3-way'!S153-'OddsRatio_working_3-way'!R153^2/3</f>
        <v>-0.98626397395617438</v>
      </c>
      <c r="V153" s="11">
        <f>'OddsRatio_working_3-way'!S153*'OddsRatio_working_3-way'!R153/3-2*'OddsRatio_working_3-way'!R153^3/27-'OddsRatio_working_3-way'!T153</f>
        <v>0.32283599802166096</v>
      </c>
      <c r="W153" s="11">
        <f>'OddsRatio_working_3-way'!V153^2+4*'OddsRatio_working_3-way'!U153^3/27</f>
        <v>-3.7903639183043902E-2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0.18849848858922302</v>
      </c>
      <c r="Y153" s="11">
        <f>IF('OddsRatio_working_3-way'!W153&gt;=0,IF('OddsRatio_working_3-way'!V153+SQRT('OddsRatio_working_3-way'!W153)&gt;0,0,PI()),ACOS('OddsRatio_working_3-way'!V153/(2*'OddsRatio_working_3-way'!X153)))</f>
        <v>0.54266440232620927</v>
      </c>
      <c r="Z153" s="11">
        <f>'OddsRatio_working_3-way'!X153^(1/3)*COS('OddsRatio_working_3-way'!Y153/3)</f>
        <v>0.56401635617907275</v>
      </c>
      <c r="AA153" s="11">
        <f>'OddsRatio_working_3-way'!X153^(1/3)*COS(('OddsRatio_working_3-way'!Y153+2*PI())/3)</f>
        <v>-0.37133989676159923</v>
      </c>
      <c r="AB153" s="11">
        <f>'OddsRatio_working_3-way'!X153^(1/3)*COS(('OddsRatio_working_3-way'!Y153+4*PI())/3)</f>
        <v>-0.19267645941747347</v>
      </c>
      <c r="AC153" s="11">
        <f>'OddsRatio_working_3-way'!X153^(1/3)*SIN('OddsRatio_working_3-way'!Y153/3)</f>
        <v>0.10315138364497488</v>
      </c>
      <c r="AD153" s="11">
        <f>'OddsRatio_working_3-way'!X153^(1/3)*SIN(('OddsRatio_working_3-way'!Y153+2*PI())/3)</f>
        <v>0.43687680077852192</v>
      </c>
      <c r="AE153" s="11">
        <f>'OddsRatio_working_3-way'!X153^(1/3)*SIN(('OddsRatio_working_3-way'!Y153+4*PI())/3)</f>
        <v>-0.54002818442349676</v>
      </c>
      <c r="AF153" s="11">
        <f>-'OddsRatio_working_3-way'!U153/(3*'OddsRatio_working_3-way'!X153^(1/3))*COS(('OddsRatio_working_3-way'!Y153)/3)</f>
        <v>0.56401635617907275</v>
      </c>
      <c r="AG153" s="11">
        <f>-'OddsRatio_working_3-way'!U153/(3*'OddsRatio_working_3-way'!X153^(1/3))*COS(('OddsRatio_working_3-way'!Y153+2*PI())/3)</f>
        <v>-0.37133989676159923</v>
      </c>
      <c r="AH153" s="11">
        <f>-'OddsRatio_working_3-way'!U153/(3*'OddsRatio_working_3-way'!X153^(1/3))*COS(('OddsRatio_working_3-way'!Y153+4*PI())/3)</f>
        <v>-0.19267645941747347</v>
      </c>
      <c r="AI153" s="11">
        <f>'OddsRatio_working_3-way'!U153/(3*'OddsRatio_working_3-way'!X153^(1/3))*SIN(('OddsRatio_working_3-way'!Y153)/3)</f>
        <v>-0.10315138364497488</v>
      </c>
      <c r="AJ153" s="11">
        <f>'OddsRatio_working_3-way'!U153/(3*'OddsRatio_working_3-way'!X153^(1/3))*SIN(('OddsRatio_working_3-way'!Y153+2*PI())/3)</f>
        <v>-0.43687680077852192</v>
      </c>
      <c r="AK153" s="11">
        <f>'OddsRatio_working_3-way'!U153/(3*'OddsRatio_working_3-way'!X153^(1/3))*SIN(('OddsRatio_working_3-way'!Y153+4*PI())/3)</f>
        <v>0.54002818442349676</v>
      </c>
      <c r="AL153" s="11">
        <f>'OddsRatio_working_3-way'!Z153+'OddsRatio_working_3-way'!AF153</f>
        <v>1.1280327123581455</v>
      </c>
      <c r="AM153" s="11">
        <f>'OddsRatio_working_3-way'!AA153+'OddsRatio_working_3-way'!AG153</f>
        <v>-0.74267979352319846</v>
      </c>
      <c r="AN153" s="11">
        <f>'OddsRatio_working_3-way'!AB153+'OddsRatio_working_3-way'!AH153</f>
        <v>-0.38535291883494693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1.1280327123581455</v>
      </c>
      <c r="AS153" s="11">
        <f>IF(('OddsRatio_working_3-way'!X153=0),IF(Q153&gt;0,-Q153^(1/3),(-Q153)^(1/3)),'OddsRatio_working_3-way'!AM153-'OddsRatio_working_3-way'!R153/3)</f>
        <v>-0.74267979352319846</v>
      </c>
      <c r="AT153" s="11">
        <f>IF(('OddsRatio_working_3-way'!X153=0),IF(Q153&gt;0,-Q153^(1/3),(-Q153)^(1/3)),'OddsRatio_working_3-way'!AN153-'OddsRatio_working_3-way'!R153/3)</f>
        <v>-0.38535291883494693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1.36</v>
      </c>
      <c r="B154" s="4">
        <f>IF('True_Odds_Calculator_3-way'!B155="","",'True_Odds_Calculator_3-way'!B155)</f>
        <v>4.83</v>
      </c>
      <c r="C154" s="4">
        <f>IF('True_Odds_Calculator_3-way'!C155="","",'True_Odds_Calculator_3-way'!C155)</f>
        <v>7.51</v>
      </c>
      <c r="D154" s="9">
        <f t="shared" si="39"/>
        <v>0.70266456791820453</v>
      </c>
      <c r="E154" s="9">
        <f t="shared" si="40"/>
        <v>0.18175572239148408</v>
      </c>
      <c r="F154" s="9">
        <f t="shared" si="41"/>
        <v>0.1155797096903113</v>
      </c>
      <c r="G154" s="9">
        <f t="shared" si="42"/>
        <v>1.1754282106891569</v>
      </c>
      <c r="H154" s="9">
        <f t="shared" si="43"/>
        <v>1.4231541558480967</v>
      </c>
      <c r="I154" s="9">
        <f t="shared" si="44"/>
        <v>5.5018900469394723</v>
      </c>
      <c r="J154" s="9">
        <f t="shared" si="45"/>
        <v>8.6520376515864097</v>
      </c>
      <c r="K154" s="11">
        <f t="shared" si="46"/>
        <v>0.73529411764705876</v>
      </c>
      <c r="L154" s="11">
        <f t="shared" si="47"/>
        <v>0.20703933747412007</v>
      </c>
      <c r="M154" s="11">
        <f t="shared" si="48"/>
        <v>0.13315579227696406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-0.18195177104014759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0.21689912577084325</v>
      </c>
      <c r="Q154" s="11">
        <f>2*'OddsRatio_working_3-way'!K154*'OddsRatio_working_3-way'!L154*'OddsRatio_working_3-way'!M154</f>
        <v>4.0541892667447336E-2</v>
      </c>
      <c r="R154" s="11">
        <f t="shared" si="49"/>
        <v>0</v>
      </c>
      <c r="S154" s="11">
        <f t="shared" si="50"/>
        <v>-1.1920693298609581</v>
      </c>
      <c r="T154" s="11">
        <f t="shared" si="51"/>
        <v>-0.22281669717027258</v>
      </c>
      <c r="U154" s="11">
        <f>'OddsRatio_working_3-way'!S154-'OddsRatio_working_3-way'!R154^2/3</f>
        <v>-1.1920693298609581</v>
      </c>
      <c r="V154" s="11">
        <f>'OddsRatio_working_3-way'!S154*'OddsRatio_working_3-way'!R154/3-2*'OddsRatio_working_3-way'!R154^3/27-'OddsRatio_working_3-way'!T154</f>
        <v>0.22281669717027258</v>
      </c>
      <c r="W154" s="11">
        <f>'OddsRatio_working_3-way'!V154^2+4*'OddsRatio_working_3-way'!U154^3/27</f>
        <v>-0.2013105609583565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0.25047846289462966</v>
      </c>
      <c r="Y154" s="11">
        <f>IF('OddsRatio_working_3-way'!W154&gt;=0,IF('OddsRatio_working_3-way'!V154+SQRT('OddsRatio_working_3-way'!W154)&gt;0,0,PI()),ACOS('OddsRatio_working_3-way'!V154/(2*'OddsRatio_working_3-way'!X154)))</f>
        <v>1.1098653178582318</v>
      </c>
      <c r="Z154" s="11">
        <f>'OddsRatio_working_3-way'!X154^(1/3)*COS('OddsRatio_working_3-way'!Y154/3)</f>
        <v>0.58771410534457857</v>
      </c>
      <c r="AA154" s="11">
        <f>'OddsRatio_working_3-way'!X154^(1/3)*COS(('OddsRatio_working_3-way'!Y154+2*PI())/3)</f>
        <v>-0.49124355233603462</v>
      </c>
      <c r="AB154" s="11">
        <f>'OddsRatio_working_3-way'!X154^(1/3)*COS(('OddsRatio_working_3-way'!Y154+4*PI())/3)</f>
        <v>-9.6470553008543958E-2</v>
      </c>
      <c r="AC154" s="11">
        <f>'OddsRatio_working_3-way'!X154^(1/3)*SIN('OddsRatio_working_3-way'!Y154/3)</f>
        <v>0.2279222974305227</v>
      </c>
      <c r="AD154" s="11">
        <f>'OddsRatio_working_3-way'!X154^(1/3)*SIN(('OddsRatio_working_3-way'!Y154+2*PI())/3)</f>
        <v>0.39501419667558751</v>
      </c>
      <c r="AE154" s="11">
        <f>'OddsRatio_working_3-way'!X154^(1/3)*SIN(('OddsRatio_working_3-way'!Y154+4*PI())/3)</f>
        <v>-0.62293649410611018</v>
      </c>
      <c r="AF154" s="11">
        <f>-'OddsRatio_working_3-way'!U154/(3*'OddsRatio_working_3-way'!X154^(1/3))*COS(('OddsRatio_working_3-way'!Y154)/3)</f>
        <v>0.58771410534457846</v>
      </c>
      <c r="AG154" s="11">
        <f>-'OddsRatio_working_3-way'!U154/(3*'OddsRatio_working_3-way'!X154^(1/3))*COS(('OddsRatio_working_3-way'!Y154+2*PI())/3)</f>
        <v>-0.49124355233603451</v>
      </c>
      <c r="AH154" s="11">
        <f>-'OddsRatio_working_3-way'!U154/(3*'OddsRatio_working_3-way'!X154^(1/3))*COS(('OddsRatio_working_3-way'!Y154+4*PI())/3)</f>
        <v>-9.6470553008543944E-2</v>
      </c>
      <c r="AI154" s="11">
        <f>'OddsRatio_working_3-way'!U154/(3*'OddsRatio_working_3-way'!X154^(1/3))*SIN(('OddsRatio_working_3-way'!Y154)/3)</f>
        <v>-0.22792229743052267</v>
      </c>
      <c r="AJ154" s="11">
        <f>'OddsRatio_working_3-way'!U154/(3*'OddsRatio_working_3-way'!X154^(1/3))*SIN(('OddsRatio_working_3-way'!Y154+2*PI())/3)</f>
        <v>-0.39501419667558746</v>
      </c>
      <c r="AK154" s="11">
        <f>'OddsRatio_working_3-way'!U154/(3*'OddsRatio_working_3-way'!X154^(1/3))*SIN(('OddsRatio_working_3-way'!Y154+4*PI())/3)</f>
        <v>0.62293649410611007</v>
      </c>
      <c r="AL154" s="11">
        <f>'OddsRatio_working_3-way'!Z154+'OddsRatio_working_3-way'!AF154</f>
        <v>1.1754282106891569</v>
      </c>
      <c r="AM154" s="11">
        <f>'OddsRatio_working_3-way'!AA154+'OddsRatio_working_3-way'!AG154</f>
        <v>-0.98248710467206912</v>
      </c>
      <c r="AN154" s="11">
        <f>'OddsRatio_working_3-way'!AB154+'OddsRatio_working_3-way'!AH154</f>
        <v>-0.19294110601708792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1.1754282106891569</v>
      </c>
      <c r="AS154" s="11">
        <f>IF(('OddsRatio_working_3-way'!X154=0),IF(Q154&gt;0,-Q154^(1/3),(-Q154)^(1/3)),'OddsRatio_working_3-way'!AM154-'OddsRatio_working_3-way'!R154/3)</f>
        <v>-0.98248710467206912</v>
      </c>
      <c r="AT154" s="11">
        <f>IF(('OddsRatio_working_3-way'!X154=0),IF(Q154&gt;0,-Q154^(1/3),(-Q154)^(1/3)),'OddsRatio_working_3-way'!AN154-'OddsRatio_working_3-way'!R154/3)</f>
        <v>-0.19294110601708792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2.48</v>
      </c>
      <c r="B155" s="4">
        <f>IF('True_Odds_Calculator_3-way'!B156="","",'True_Odds_Calculator_3-way'!B156)</f>
        <v>3.3</v>
      </c>
      <c r="C155" s="4">
        <f>IF('True_Odds_Calculator_3-way'!C156="","",'True_Odds_Calculator_3-way'!C156)</f>
        <v>2.7</v>
      </c>
      <c r="D155" s="9">
        <f t="shared" si="39"/>
        <v>0.37618218712833434</v>
      </c>
      <c r="E155" s="9">
        <f t="shared" si="40"/>
        <v>0.27955866463588014</v>
      </c>
      <c r="F155" s="9">
        <f t="shared" si="41"/>
        <v>0.34425914823578546</v>
      </c>
      <c r="G155" s="9">
        <f t="shared" si="42"/>
        <v>1.1204637982148553</v>
      </c>
      <c r="H155" s="9">
        <f t="shared" si="43"/>
        <v>2.6582864213579858</v>
      </c>
      <c r="I155" s="9">
        <f t="shared" si="44"/>
        <v>3.5770667358941677</v>
      </c>
      <c r="J155" s="9">
        <f t="shared" si="45"/>
        <v>2.9047884569652545</v>
      </c>
      <c r="K155" s="11">
        <f t="shared" si="46"/>
        <v>0.40322580645161293</v>
      </c>
      <c r="L155" s="11">
        <f t="shared" si="47"/>
        <v>0.30303030303030304</v>
      </c>
      <c r="M155" s="11">
        <f t="shared" si="48"/>
        <v>0.37037037037037035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-0.26188407371203071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0.2479997103653018</v>
      </c>
      <c r="Q155" s="11">
        <f>2*'OddsRatio_working_3-way'!K155*'OddsRatio_working_3-way'!L155*'OddsRatio_working_3-way'!M155</f>
        <v>9.0510843199015242E-2</v>
      </c>
      <c r="R155" s="11">
        <f t="shared" si="49"/>
        <v>0</v>
      </c>
      <c r="S155" s="11">
        <f t="shared" si="50"/>
        <v>-0.9469827884150136</v>
      </c>
      <c r="T155" s="11">
        <f t="shared" si="51"/>
        <v>-0.3456141563558443</v>
      </c>
      <c r="U155" s="11">
        <f>'OddsRatio_working_3-way'!S155-'OddsRatio_working_3-way'!R155^2/3</f>
        <v>-0.9469827884150136</v>
      </c>
      <c r="V155" s="11">
        <f>'OddsRatio_working_3-way'!S155*'OddsRatio_working_3-way'!R155/3-2*'OddsRatio_working_3-way'!R155^3/27-'OddsRatio_working_3-way'!T155</f>
        <v>0.3456141563558443</v>
      </c>
      <c r="W155" s="11">
        <f>'OddsRatio_working_3-way'!V155^2+4*'OddsRatio_working_3-way'!U155^3/27</f>
        <v>-6.3629760121637347E-3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0.17735002190987018</v>
      </c>
      <c r="Y155" s="11">
        <f>IF('OddsRatio_working_3-way'!W155&gt;=0,IF('OddsRatio_working_3-way'!V155+SQRT('OddsRatio_working_3-way'!W155)&gt;0,0,PI()),ACOS('OddsRatio_working_3-way'!V155/(2*'OddsRatio_working_3-way'!X155)))</f>
        <v>0.22682948200076791</v>
      </c>
      <c r="Z155" s="11">
        <f>'OddsRatio_working_3-way'!X155^(1/3)*COS('OddsRatio_working_3-way'!Y155/3)</f>
        <v>0.56023189910742766</v>
      </c>
      <c r="AA155" s="11">
        <f>'OddsRatio_working_3-way'!X155^(1/3)*COS(('OddsRatio_working_3-way'!Y155+2*PI())/3)</f>
        <v>-0.31687001763626965</v>
      </c>
      <c r="AB155" s="11">
        <f>'OddsRatio_working_3-way'!X155^(1/3)*COS(('OddsRatio_working_3-way'!Y155+4*PI())/3)</f>
        <v>-0.24336188147115778</v>
      </c>
      <c r="AC155" s="11">
        <f>'OddsRatio_working_3-way'!X155^(1/3)*SIN('OddsRatio_working_3-way'!Y155/3)</f>
        <v>4.2439942202554967E-2</v>
      </c>
      <c r="AD155" s="11">
        <f>'OddsRatio_working_3-way'!X155^(1/3)*SIN(('OddsRatio_working_3-way'!Y155+2*PI())/3)</f>
        <v>0.46395508553615561</v>
      </c>
      <c r="AE155" s="11">
        <f>'OddsRatio_working_3-way'!X155^(1/3)*SIN(('OddsRatio_working_3-way'!Y155+4*PI())/3)</f>
        <v>-0.50639502773871059</v>
      </c>
      <c r="AF155" s="11">
        <f>-'OddsRatio_working_3-way'!U155/(3*'OddsRatio_working_3-way'!X155^(1/3))*COS(('OddsRatio_working_3-way'!Y155)/3)</f>
        <v>0.56023189910742766</v>
      </c>
      <c r="AG155" s="11">
        <f>-'OddsRatio_working_3-way'!U155/(3*'OddsRatio_working_3-way'!X155^(1/3))*COS(('OddsRatio_working_3-way'!Y155+2*PI())/3)</f>
        <v>-0.31687001763626954</v>
      </c>
      <c r="AH155" s="11">
        <f>-'OddsRatio_working_3-way'!U155/(3*'OddsRatio_working_3-way'!X155^(1/3))*COS(('OddsRatio_working_3-way'!Y155+4*PI())/3)</f>
        <v>-0.24336188147115773</v>
      </c>
      <c r="AI155" s="11">
        <f>'OddsRatio_working_3-way'!U155/(3*'OddsRatio_working_3-way'!X155^(1/3))*SIN(('OddsRatio_working_3-way'!Y155)/3)</f>
        <v>-4.243994220255496E-2</v>
      </c>
      <c r="AJ155" s="11">
        <f>'OddsRatio_working_3-way'!U155/(3*'OddsRatio_working_3-way'!X155^(1/3))*SIN(('OddsRatio_working_3-way'!Y155+2*PI())/3)</f>
        <v>-0.4639550855361555</v>
      </c>
      <c r="AK155" s="11">
        <f>'OddsRatio_working_3-way'!U155/(3*'OddsRatio_working_3-way'!X155^(1/3))*SIN(('OddsRatio_working_3-way'!Y155+4*PI())/3)</f>
        <v>0.50639502773871048</v>
      </c>
      <c r="AL155" s="11">
        <f>'OddsRatio_working_3-way'!Z155+'OddsRatio_working_3-way'!AF155</f>
        <v>1.1204637982148553</v>
      </c>
      <c r="AM155" s="11">
        <f>'OddsRatio_working_3-way'!AA155+'OddsRatio_working_3-way'!AG155</f>
        <v>-0.63374003527253919</v>
      </c>
      <c r="AN155" s="11">
        <f>'OddsRatio_working_3-way'!AB155+'OddsRatio_working_3-way'!AH155</f>
        <v>-0.48672376294231551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1.1204637982148553</v>
      </c>
      <c r="AS155" s="11">
        <f>IF(('OddsRatio_working_3-way'!X155=0),IF(Q155&gt;0,-Q155^(1/3),(-Q155)^(1/3)),'OddsRatio_working_3-way'!AM155-'OddsRatio_working_3-way'!R155/3)</f>
        <v>-0.63374003527253919</v>
      </c>
      <c r="AT155" s="11">
        <f>IF(('OddsRatio_working_3-way'!X155=0),IF(Q155&gt;0,-Q155^(1/3),(-Q155)^(1/3)),'OddsRatio_working_3-way'!AN155-'OddsRatio_working_3-way'!R155/3)</f>
        <v>-0.48672376294231551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1.81</v>
      </c>
      <c r="B156" s="4">
        <f>IF('True_Odds_Calculator_3-way'!B157="","",'True_Odds_Calculator_3-way'!B157)</f>
        <v>3.6</v>
      </c>
      <c r="C156" s="4">
        <f>IF('True_Odds_Calculator_3-way'!C157="","",'True_Odds_Calculator_3-way'!C157)</f>
        <v>4.0199999999999996</v>
      </c>
      <c r="D156" s="9">
        <f t="shared" si="39"/>
        <v>0.5210255455323779</v>
      </c>
      <c r="E156" s="9">
        <f t="shared" si="40"/>
        <v>0.25311247133542136</v>
      </c>
      <c r="F156" s="9">
        <f t="shared" si="41"/>
        <v>0.22586198313220071</v>
      </c>
      <c r="G156" s="9">
        <f t="shared" si="42"/>
        <v>1.1349280127769046</v>
      </c>
      <c r="H156" s="9">
        <f t="shared" si="43"/>
        <v>1.9192916903492927</v>
      </c>
      <c r="I156" s="9">
        <f t="shared" si="44"/>
        <v>3.9508128332199521</v>
      </c>
      <c r="J156" s="9">
        <f t="shared" si="45"/>
        <v>4.4274825985862512</v>
      </c>
      <c r="K156" s="11">
        <f t="shared" si="46"/>
        <v>0.5524861878453039</v>
      </c>
      <c r="L156" s="11">
        <f t="shared" si="47"/>
        <v>0.27777777777777779</v>
      </c>
      <c r="M156" s="11">
        <f t="shared" si="48"/>
        <v>0.24875621890547267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-0.24280531046425335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0.24547306438953181</v>
      </c>
      <c r="Q156" s="11">
        <f>2*'OddsRatio_working_3-way'!K156*'OddsRatio_working_3-way'!L156*'OddsRatio_working_3-way'!M156</f>
        <v>7.6352430603275845E-2</v>
      </c>
      <c r="R156" s="11">
        <f t="shared" si="49"/>
        <v>0</v>
      </c>
      <c r="S156" s="11">
        <f t="shared" si="50"/>
        <v>-1.0109872140777219</v>
      </c>
      <c r="T156" s="11">
        <f t="shared" si="51"/>
        <v>-0.31445947560737852</v>
      </c>
      <c r="U156" s="11">
        <f>'OddsRatio_working_3-way'!S156-'OddsRatio_working_3-way'!R156^2/3</f>
        <v>-1.0109872140777219</v>
      </c>
      <c r="V156" s="11">
        <f>'OddsRatio_working_3-way'!S156*'OddsRatio_working_3-way'!R156/3-2*'OddsRatio_working_3-way'!R156^3/27-'OddsRatio_working_3-way'!T156</f>
        <v>0.31445947560737852</v>
      </c>
      <c r="W156" s="11">
        <f>'OddsRatio_working_3-way'!V156^2+4*'OddsRatio_working_3-way'!U156^3/27</f>
        <v>-5.4200441936560304E-2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0.19563052147851814</v>
      </c>
      <c r="Y156" s="11">
        <f>IF('OddsRatio_working_3-way'!W156&gt;=0,IF('OddsRatio_working_3-way'!V156+SQRT('OddsRatio_working_3-way'!W156)&gt;0,0,PI()),ACOS('OddsRatio_working_3-way'!V156/(2*'OddsRatio_working_3-way'!X156)))</f>
        <v>0.63729605963782843</v>
      </c>
      <c r="Z156" s="11">
        <f>'OddsRatio_working_3-way'!X156^(1/3)*COS('OddsRatio_working_3-way'!Y156/3)</f>
        <v>0.56746400638845229</v>
      </c>
      <c r="AA156" s="11">
        <f>'OddsRatio_working_3-way'!X156^(1/3)*COS(('OddsRatio_working_3-way'!Y156+2*PI())/3)</f>
        <v>-0.38972848714348451</v>
      </c>
      <c r="AB156" s="11">
        <f>'OddsRatio_working_3-way'!X156^(1/3)*COS(('OddsRatio_working_3-way'!Y156+4*PI())/3)</f>
        <v>-0.17773551924496767</v>
      </c>
      <c r="AC156" s="11">
        <f>'OddsRatio_working_3-way'!X156^(1/3)*SIN('OddsRatio_working_3-way'!Y156/3)</f>
        <v>0.12239419708251643</v>
      </c>
      <c r="AD156" s="11">
        <f>'OddsRatio_working_3-way'!X156^(1/3)*SIN(('OddsRatio_working_3-way'!Y156+2*PI())/3)</f>
        <v>0.43024114672443653</v>
      </c>
      <c r="AE156" s="11">
        <f>'OddsRatio_working_3-way'!X156^(1/3)*SIN(('OddsRatio_working_3-way'!Y156+4*PI())/3)</f>
        <v>-0.55263534380695289</v>
      </c>
      <c r="AF156" s="11">
        <f>-'OddsRatio_working_3-way'!U156/(3*'OddsRatio_working_3-way'!X156^(1/3))*COS(('OddsRatio_working_3-way'!Y156)/3)</f>
        <v>0.56746400638845229</v>
      </c>
      <c r="AG156" s="11">
        <f>-'OddsRatio_working_3-way'!U156/(3*'OddsRatio_working_3-way'!X156^(1/3))*COS(('OddsRatio_working_3-way'!Y156+2*PI())/3)</f>
        <v>-0.38972848714348451</v>
      </c>
      <c r="AH156" s="11">
        <f>-'OddsRatio_working_3-way'!U156/(3*'OddsRatio_working_3-way'!X156^(1/3))*COS(('OddsRatio_working_3-way'!Y156+4*PI())/3)</f>
        <v>-0.17773551924496767</v>
      </c>
      <c r="AI156" s="11">
        <f>'OddsRatio_working_3-way'!U156/(3*'OddsRatio_working_3-way'!X156^(1/3))*SIN(('OddsRatio_working_3-way'!Y156)/3)</f>
        <v>-0.12239419708251643</v>
      </c>
      <c r="AJ156" s="11">
        <f>'OddsRatio_working_3-way'!U156/(3*'OddsRatio_working_3-way'!X156^(1/3))*SIN(('OddsRatio_working_3-way'!Y156+2*PI())/3)</f>
        <v>-0.43024114672443653</v>
      </c>
      <c r="AK156" s="11">
        <f>'OddsRatio_working_3-way'!U156/(3*'OddsRatio_working_3-way'!X156^(1/3))*SIN(('OddsRatio_working_3-way'!Y156+4*PI())/3)</f>
        <v>0.55263534380695289</v>
      </c>
      <c r="AL156" s="11">
        <f>'OddsRatio_working_3-way'!Z156+'OddsRatio_working_3-way'!AF156</f>
        <v>1.1349280127769046</v>
      </c>
      <c r="AM156" s="11">
        <f>'OddsRatio_working_3-way'!AA156+'OddsRatio_working_3-way'!AG156</f>
        <v>-0.77945697428696903</v>
      </c>
      <c r="AN156" s="11">
        <f>'OddsRatio_working_3-way'!AB156+'OddsRatio_working_3-way'!AH156</f>
        <v>-0.35547103848993533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1.1349280127769046</v>
      </c>
      <c r="AS156" s="11">
        <f>IF(('OddsRatio_working_3-way'!X156=0),IF(Q156&gt;0,-Q156^(1/3),(-Q156)^(1/3)),'OddsRatio_working_3-way'!AM156-'OddsRatio_working_3-way'!R156/3)</f>
        <v>-0.77945697428696903</v>
      </c>
      <c r="AT156" s="11">
        <f>IF(('OddsRatio_working_3-way'!X156=0),IF(Q156&gt;0,-Q156^(1/3),(-Q156)^(1/3)),'OddsRatio_working_3-way'!AN156-'OddsRatio_working_3-way'!R156/3)</f>
        <v>-0.35547103848993533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2.0699999999999998</v>
      </c>
      <c r="B157" s="4">
        <f>IF('True_Odds_Calculator_3-way'!B158="","",'True_Odds_Calculator_3-way'!B158)</f>
        <v>3.43</v>
      </c>
      <c r="C157" s="4">
        <f>IF('True_Odds_Calculator_3-way'!C158="","",'True_Odds_Calculator_3-way'!C158)</f>
        <v>4.0199999999999996</v>
      </c>
      <c r="D157" s="9">
        <f t="shared" si="39"/>
        <v>0.47396590509786157</v>
      </c>
      <c r="E157" s="9">
        <f t="shared" si="40"/>
        <v>0.28404934990780606</v>
      </c>
      <c r="F157" s="9">
        <f t="shared" si="41"/>
        <v>0.24198474499433253</v>
      </c>
      <c r="G157" s="9">
        <f t="shared" si="42"/>
        <v>1.037248975408356</v>
      </c>
      <c r="H157" s="9">
        <f t="shared" si="43"/>
        <v>2.1098564036869405</v>
      </c>
      <c r="I157" s="9">
        <f t="shared" si="44"/>
        <v>3.5205150102423053</v>
      </c>
      <c r="J157" s="9">
        <f t="shared" si="45"/>
        <v>4.1324919057332341</v>
      </c>
      <c r="K157" s="11">
        <f t="shared" si="46"/>
        <v>0.48309178743961356</v>
      </c>
      <c r="L157" s="11">
        <f t="shared" si="47"/>
        <v>0.29154518950437314</v>
      </c>
      <c r="M157" s="11">
        <f t="shared" si="48"/>
        <v>0.24875621890547267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-0.27511006256586257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0.22843207099388479</v>
      </c>
      <c r="Q157" s="11">
        <f>2*'OddsRatio_working_3-way'!K157*'OddsRatio_working_3-way'!L157*'OddsRatio_working_3-way'!M157</f>
        <v>7.0071187421437059E-2</v>
      </c>
      <c r="R157" s="11">
        <f t="shared" si="49"/>
        <v>0</v>
      </c>
      <c r="S157" s="11">
        <f t="shared" si="50"/>
        <v>-0.83032975552901545</v>
      </c>
      <c r="T157" s="11">
        <f t="shared" si="51"/>
        <v>-0.25470237899663051</v>
      </c>
      <c r="U157" s="11">
        <f>'OddsRatio_working_3-way'!S157-'OddsRatio_working_3-way'!R157^2/3</f>
        <v>-0.83032975552901545</v>
      </c>
      <c r="V157" s="11">
        <f>'OddsRatio_working_3-way'!S157*'OddsRatio_working_3-way'!R157/3-2*'OddsRatio_working_3-way'!R157^3/27-'OddsRatio_working_3-way'!T157</f>
        <v>0.25470237899663051</v>
      </c>
      <c r="W157" s="11">
        <f>'OddsRatio_working_3-way'!V157^2+4*'OddsRatio_working_3-way'!U157^3/27</f>
        <v>-1.993688725153954E-2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0.14561094491665347</v>
      </c>
      <c r="Y157" s="11">
        <f>IF('OddsRatio_working_3-way'!W157&gt;=0,IF('OddsRatio_working_3-way'!V157+SQRT('OddsRatio_working_3-way'!W157)&gt;0,0,PI()),ACOS('OddsRatio_working_3-way'!V157/(2*'OddsRatio_working_3-way'!X157)))</f>
        <v>0.50618815529775851</v>
      </c>
      <c r="Z157" s="11">
        <f>'OddsRatio_working_3-way'!X157^(1/3)*COS('OddsRatio_working_3-way'!Y157/3)</f>
        <v>0.51862448770417802</v>
      </c>
      <c r="AA157" s="11">
        <f>'OddsRatio_working_3-way'!X157^(1/3)*COS(('OddsRatio_working_3-way'!Y157+2*PI())/3)</f>
        <v>-0.33582315449519939</v>
      </c>
      <c r="AB157" s="11">
        <f>'OddsRatio_working_3-way'!X157^(1/3)*COS(('OddsRatio_working_3-way'!Y157+4*PI())/3)</f>
        <v>-0.18280133320897873</v>
      </c>
      <c r="AC157" s="11">
        <f>'OddsRatio_working_3-way'!X157^(1/3)*SIN('OddsRatio_working_3-way'!Y157/3)</f>
        <v>8.8347189711486501E-2</v>
      </c>
      <c r="AD157" s="11">
        <f>'OddsRatio_working_3-way'!X157^(1/3)*SIN(('OddsRatio_working_3-way'!Y157+2*PI())/3)</f>
        <v>0.40496838652076522</v>
      </c>
      <c r="AE157" s="11">
        <f>'OddsRatio_working_3-way'!X157^(1/3)*SIN(('OddsRatio_working_3-way'!Y157+4*PI())/3)</f>
        <v>-0.49331557623225153</v>
      </c>
      <c r="AF157" s="11">
        <f>-'OddsRatio_working_3-way'!U157/(3*'OddsRatio_working_3-way'!X157^(1/3))*COS(('OddsRatio_working_3-way'!Y157)/3)</f>
        <v>0.51862448770417802</v>
      </c>
      <c r="AG157" s="11">
        <f>-'OddsRatio_working_3-way'!U157/(3*'OddsRatio_working_3-way'!X157^(1/3))*COS(('OddsRatio_working_3-way'!Y157+2*PI())/3)</f>
        <v>-0.33582315449519939</v>
      </c>
      <c r="AH157" s="11">
        <f>-'OddsRatio_working_3-way'!U157/(3*'OddsRatio_working_3-way'!X157^(1/3))*COS(('OddsRatio_working_3-way'!Y157+4*PI())/3)</f>
        <v>-0.18280133320897873</v>
      </c>
      <c r="AI157" s="11">
        <f>'OddsRatio_working_3-way'!U157/(3*'OddsRatio_working_3-way'!X157^(1/3))*SIN(('OddsRatio_working_3-way'!Y157)/3)</f>
        <v>-8.8347189711486501E-2</v>
      </c>
      <c r="AJ157" s="11">
        <f>'OddsRatio_working_3-way'!U157/(3*'OddsRatio_working_3-way'!X157^(1/3))*SIN(('OddsRatio_working_3-way'!Y157+2*PI())/3)</f>
        <v>-0.40496838652076522</v>
      </c>
      <c r="AK157" s="11">
        <f>'OddsRatio_working_3-way'!U157/(3*'OddsRatio_working_3-way'!X157^(1/3))*SIN(('OddsRatio_working_3-way'!Y157+4*PI())/3)</f>
        <v>0.49331557623225153</v>
      </c>
      <c r="AL157" s="11">
        <f>'OddsRatio_working_3-way'!Z157+'OddsRatio_working_3-way'!AF157</f>
        <v>1.037248975408356</v>
      </c>
      <c r="AM157" s="11">
        <f>'OddsRatio_working_3-way'!AA157+'OddsRatio_working_3-way'!AG157</f>
        <v>-0.67164630899039879</v>
      </c>
      <c r="AN157" s="11">
        <f>'OddsRatio_working_3-way'!AB157+'OddsRatio_working_3-way'!AH157</f>
        <v>-0.36560266641795747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1.037248975408356</v>
      </c>
      <c r="AS157" s="11">
        <f>IF(('OddsRatio_working_3-way'!X157=0),IF(Q157&gt;0,-Q157^(1/3),(-Q157)^(1/3)),'OddsRatio_working_3-way'!AM157-'OddsRatio_working_3-way'!R157/3)</f>
        <v>-0.67164630899039879</v>
      </c>
      <c r="AT157" s="11">
        <f>IF(('OddsRatio_working_3-way'!X157=0),IF(Q157&gt;0,-Q157^(1/3),(-Q157)^(1/3)),'OddsRatio_working_3-way'!AN157-'OddsRatio_working_3-way'!R157/3)</f>
        <v>-0.36560266641795747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2.61</v>
      </c>
      <c r="B158" s="4">
        <f>IF('True_Odds_Calculator_3-way'!B159="","",'True_Odds_Calculator_3-way'!B159)</f>
        <v>2.88</v>
      </c>
      <c r="C158" s="4">
        <f>IF('True_Odds_Calculator_3-way'!C159="","",'True_Odds_Calculator_3-way'!C159)</f>
        <v>3.43</v>
      </c>
      <c r="D158" s="9">
        <f t="shared" si="39"/>
        <v>0.37539781960032342</v>
      </c>
      <c r="E158" s="9">
        <f t="shared" si="40"/>
        <v>0.33980435046007612</v>
      </c>
      <c r="F158" s="9">
        <f t="shared" si="41"/>
        <v>0.28479782993960034</v>
      </c>
      <c r="G158" s="9">
        <f t="shared" si="42"/>
        <v>1.0334414442192603</v>
      </c>
      <c r="H158" s="9">
        <f t="shared" si="43"/>
        <v>2.6638407251930092</v>
      </c>
      <c r="I158" s="9">
        <f t="shared" si="44"/>
        <v>2.94286991513221</v>
      </c>
      <c r="J158" s="9">
        <f t="shared" si="45"/>
        <v>3.5112627094528039</v>
      </c>
      <c r="K158" s="11">
        <f t="shared" si="46"/>
        <v>0.38314176245210729</v>
      </c>
      <c r="L158" s="11">
        <f t="shared" si="47"/>
        <v>0.34722222222222221</v>
      </c>
      <c r="M158" s="11">
        <f t="shared" si="48"/>
        <v>0.29154518950437314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-0.28527445460943013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0.22961200535678605</v>
      </c>
      <c r="Q158" s="11">
        <f>2*'OddsRatio_working_3-way'!K158*'OddsRatio_working_3-way'!L158*'OddsRatio_working_3-way'!M158</f>
        <v>7.7571623431346617E-2</v>
      </c>
      <c r="R158" s="11">
        <f t="shared" si="49"/>
        <v>0</v>
      </c>
      <c r="S158" s="11">
        <f t="shared" si="50"/>
        <v>-0.80488105978906643</v>
      </c>
      <c r="T158" s="11">
        <f t="shared" si="51"/>
        <v>-0.27191927695576562</v>
      </c>
      <c r="U158" s="11">
        <f>'OddsRatio_working_3-way'!S158-'OddsRatio_working_3-way'!R158^2/3</f>
        <v>-0.80488105978906643</v>
      </c>
      <c r="V158" s="11">
        <f>'OddsRatio_working_3-way'!S158*'OddsRatio_working_3-way'!R158/3-2*'OddsRatio_working_3-way'!R158^3/27-'OddsRatio_working_3-way'!T158</f>
        <v>0.27191927695576562</v>
      </c>
      <c r="W158" s="11">
        <f>'OddsRatio_working_3-way'!V158^2+4*'OddsRatio_working_3-way'!U158^3/27</f>
        <v>-3.3086372601803388E-3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0.13896827915060933</v>
      </c>
      <c r="Y158" s="11">
        <f>IF('OddsRatio_working_3-way'!W158&gt;=0,IF('OddsRatio_working_3-way'!V158+SQRT('OddsRatio_working_3-way'!W158)&gt;0,0,PI()),ACOS('OddsRatio_working_3-way'!V158/(2*'OddsRatio_working_3-way'!X158)))</f>
        <v>0.2084629990906488</v>
      </c>
      <c r="Z158" s="11">
        <f>'OddsRatio_working_3-way'!X158^(1/3)*COS('OddsRatio_working_3-way'!Y158/3)</f>
        <v>0.51672072210963005</v>
      </c>
      <c r="AA158" s="11">
        <f>'OddsRatio_working_3-way'!X158^(1/3)*COS(('OddsRatio_working_3-way'!Y158+2*PI())/3)</f>
        <v>-0.28950576929011362</v>
      </c>
      <c r="AB158" s="11">
        <f>'OddsRatio_working_3-way'!X158^(1/3)*COS(('OddsRatio_working_3-way'!Y158+4*PI())/3)</f>
        <v>-0.22721495281951654</v>
      </c>
      <c r="AC158" s="11">
        <f>'OddsRatio_working_3-way'!X158^(1/3)*SIN('OddsRatio_working_3-way'!Y158/3)</f>
        <v>3.5963619657340892E-2</v>
      </c>
      <c r="AD158" s="11">
        <f>'OddsRatio_working_3-way'!X158^(1/3)*SIN(('OddsRatio_working_3-way'!Y158+2*PI())/3)</f>
        <v>0.42951146218010866</v>
      </c>
      <c r="AE158" s="11">
        <f>'OddsRatio_working_3-way'!X158^(1/3)*SIN(('OddsRatio_working_3-way'!Y158+4*PI())/3)</f>
        <v>-0.46547508183744946</v>
      </c>
      <c r="AF158" s="11">
        <f>-'OddsRatio_working_3-way'!U158/(3*'OddsRatio_working_3-way'!X158^(1/3))*COS(('OddsRatio_working_3-way'!Y158)/3)</f>
        <v>0.51672072210963016</v>
      </c>
      <c r="AG158" s="11">
        <f>-'OddsRatio_working_3-way'!U158/(3*'OddsRatio_working_3-way'!X158^(1/3))*COS(('OddsRatio_working_3-way'!Y158+2*PI())/3)</f>
        <v>-0.28950576929011373</v>
      </c>
      <c r="AH158" s="11">
        <f>-'OddsRatio_working_3-way'!U158/(3*'OddsRatio_working_3-way'!X158^(1/3))*COS(('OddsRatio_working_3-way'!Y158+4*PI())/3)</f>
        <v>-0.22721495281951659</v>
      </c>
      <c r="AI158" s="11">
        <f>'OddsRatio_working_3-way'!U158/(3*'OddsRatio_working_3-way'!X158^(1/3))*SIN(('OddsRatio_working_3-way'!Y158)/3)</f>
        <v>-3.5963619657340899E-2</v>
      </c>
      <c r="AJ158" s="11">
        <f>'OddsRatio_working_3-way'!U158/(3*'OddsRatio_working_3-way'!X158^(1/3))*SIN(('OddsRatio_working_3-way'!Y158+2*PI())/3)</f>
        <v>-0.42951146218010877</v>
      </c>
      <c r="AK158" s="11">
        <f>'OddsRatio_working_3-way'!U158/(3*'OddsRatio_working_3-way'!X158^(1/3))*SIN(('OddsRatio_working_3-way'!Y158+4*PI())/3)</f>
        <v>0.46547508183744957</v>
      </c>
      <c r="AL158" s="11">
        <f>'OddsRatio_working_3-way'!Z158+'OddsRatio_working_3-way'!AF158</f>
        <v>1.0334414442192603</v>
      </c>
      <c r="AM158" s="11">
        <f>'OddsRatio_working_3-way'!AA158+'OddsRatio_working_3-way'!AG158</f>
        <v>-0.57901153858022736</v>
      </c>
      <c r="AN158" s="11">
        <f>'OddsRatio_working_3-way'!AB158+'OddsRatio_working_3-way'!AH158</f>
        <v>-0.45442990563903313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1.0334414442192603</v>
      </c>
      <c r="AS158" s="11">
        <f>IF(('OddsRatio_working_3-way'!X158=0),IF(Q158&gt;0,-Q158^(1/3),(-Q158)^(1/3)),'OddsRatio_working_3-way'!AM158-'OddsRatio_working_3-way'!R158/3)</f>
        <v>-0.57901153858022736</v>
      </c>
      <c r="AT158" s="11">
        <f>IF(('OddsRatio_working_3-way'!X158=0),IF(Q158&gt;0,-Q158^(1/3),(-Q158)^(1/3)),'OddsRatio_working_3-way'!AN158-'OddsRatio_working_3-way'!R158/3)</f>
        <v>-0.45442990563903313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1.79</v>
      </c>
      <c r="B159" s="4">
        <f>IF('True_Odds_Calculator_3-way'!B160="","",'True_Odds_Calculator_3-way'!B160)</f>
        <v>3.54</v>
      </c>
      <c r="C159" s="4">
        <f>IF('True_Odds_Calculator_3-way'!C160="","",'True_Odds_Calculator_3-way'!C160)</f>
        <v>5.44</v>
      </c>
      <c r="D159" s="9">
        <f t="shared" si="39"/>
        <v>0.54830616968308576</v>
      </c>
      <c r="E159" s="9">
        <f t="shared" si="40"/>
        <v>0.27407256248667689</v>
      </c>
      <c r="F159" s="9">
        <f t="shared" si="41"/>
        <v>0.17762126783023732</v>
      </c>
      <c r="G159" s="9">
        <f t="shared" si="42"/>
        <v>1.0427829810920817</v>
      </c>
      <c r="H159" s="9">
        <f t="shared" si="43"/>
        <v>1.8237985550627449</v>
      </c>
      <c r="I159" s="9">
        <f t="shared" si="44"/>
        <v>3.6486687719738877</v>
      </c>
      <c r="J159" s="9">
        <f t="shared" si="45"/>
        <v>5.6299564360488432</v>
      </c>
      <c r="K159" s="11">
        <f t="shared" si="46"/>
        <v>0.55865921787709494</v>
      </c>
      <c r="L159" s="11">
        <f t="shared" si="47"/>
        <v>0.2824858757062147</v>
      </c>
      <c r="M159" s="11">
        <f t="shared" si="48"/>
        <v>0.18382352941176469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-0.25845717038827665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0.22540618368358611</v>
      </c>
      <c r="Q159" s="11">
        <f>2*'OddsRatio_working_3-way'!K159*'OddsRatio_working_3-way'!L159*'OddsRatio_working_3-way'!M159</f>
        <v>5.8019609699764753E-2</v>
      </c>
      <c r="R159" s="11">
        <f t="shared" si="49"/>
        <v>0</v>
      </c>
      <c r="S159" s="11">
        <f t="shared" si="50"/>
        <v>-0.87212199740855134</v>
      </c>
      <c r="T159" s="11">
        <f t="shared" si="51"/>
        <v>-0.22448442661738768</v>
      </c>
      <c r="U159" s="11">
        <f>'OddsRatio_working_3-way'!S159-'OddsRatio_working_3-way'!R159^2/3</f>
        <v>-0.87212199740855134</v>
      </c>
      <c r="V159" s="11">
        <f>'OddsRatio_working_3-way'!S159*'OddsRatio_working_3-way'!R159/3-2*'OddsRatio_working_3-way'!R159^3/27-'OddsRatio_working_3-way'!T159</f>
        <v>0.22448442661738768</v>
      </c>
      <c r="W159" s="11">
        <f>'OddsRatio_working_3-way'!V159^2+4*'OddsRatio_working_3-way'!U159^3/27</f>
        <v>-4.7878324660961556E-2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0.15674149295472056</v>
      </c>
      <c r="Y159" s="11">
        <f>IF('OddsRatio_working_3-way'!W159&gt;=0,IF('OddsRatio_working_3-way'!V159+SQRT('OddsRatio_working_3-way'!W159)&gt;0,0,PI()),ACOS('OddsRatio_working_3-way'!V159/(2*'OddsRatio_working_3-way'!X159)))</f>
        <v>0.77260093519708051</v>
      </c>
      <c r="Z159" s="11">
        <f>'OddsRatio_working_3-way'!X159^(1/3)*COS('OddsRatio_working_3-way'!Y159/3)</f>
        <v>0.52139149054604084</v>
      </c>
      <c r="AA159" s="11">
        <f>'OddsRatio_working_3-way'!X159^(1/3)*COS(('OddsRatio_working_3-way'!Y159+2*PI())/3)</f>
        <v>-0.37962296899312248</v>
      </c>
      <c r="AB159" s="11">
        <f>'OddsRatio_working_3-way'!X159^(1/3)*COS(('OddsRatio_working_3-way'!Y159+4*PI())/3)</f>
        <v>-0.14176852155291847</v>
      </c>
      <c r="AC159" s="11">
        <f>'OddsRatio_working_3-way'!X159^(1/3)*SIN('OddsRatio_working_3-way'!Y159/3)</f>
        <v>0.13732532925755153</v>
      </c>
      <c r="AD159" s="11">
        <f>'OddsRatio_working_3-way'!X159^(1/3)*SIN(('OddsRatio_working_3-way'!Y159+2*PI())/3)</f>
        <v>0.38287561150112953</v>
      </c>
      <c r="AE159" s="11">
        <f>'OddsRatio_working_3-way'!X159^(1/3)*SIN(('OddsRatio_working_3-way'!Y159+4*PI())/3)</f>
        <v>-0.52020094075868106</v>
      </c>
      <c r="AF159" s="11">
        <f>-'OddsRatio_working_3-way'!U159/(3*'OddsRatio_working_3-way'!X159^(1/3))*COS(('OddsRatio_working_3-way'!Y159)/3)</f>
        <v>0.52139149054604073</v>
      </c>
      <c r="AG159" s="11">
        <f>-'OddsRatio_working_3-way'!U159/(3*'OddsRatio_working_3-way'!X159^(1/3))*COS(('OddsRatio_working_3-way'!Y159+2*PI())/3)</f>
        <v>-0.37962296899312242</v>
      </c>
      <c r="AH159" s="11">
        <f>-'OddsRatio_working_3-way'!U159/(3*'OddsRatio_working_3-way'!X159^(1/3))*COS(('OddsRatio_working_3-way'!Y159+4*PI())/3)</f>
        <v>-0.14176852155291844</v>
      </c>
      <c r="AI159" s="11">
        <f>'OddsRatio_working_3-way'!U159/(3*'OddsRatio_working_3-way'!X159^(1/3))*SIN(('OddsRatio_working_3-way'!Y159)/3)</f>
        <v>-0.1373253292575515</v>
      </c>
      <c r="AJ159" s="11">
        <f>'OddsRatio_working_3-way'!U159/(3*'OddsRatio_working_3-way'!X159^(1/3))*SIN(('OddsRatio_working_3-way'!Y159+2*PI())/3)</f>
        <v>-0.38287561150112948</v>
      </c>
      <c r="AK159" s="11">
        <f>'OddsRatio_working_3-way'!U159/(3*'OddsRatio_working_3-way'!X159^(1/3))*SIN(('OddsRatio_working_3-way'!Y159+4*PI())/3)</f>
        <v>0.52020094075868095</v>
      </c>
      <c r="AL159" s="11">
        <f>'OddsRatio_working_3-way'!Z159+'OddsRatio_working_3-way'!AF159</f>
        <v>1.0427829810920817</v>
      </c>
      <c r="AM159" s="11">
        <f>'OddsRatio_working_3-way'!AA159+'OddsRatio_working_3-way'!AG159</f>
        <v>-0.75924593798624485</v>
      </c>
      <c r="AN159" s="11">
        <f>'OddsRatio_working_3-way'!AB159+'OddsRatio_working_3-way'!AH159</f>
        <v>-0.28353704310583694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1.0427829810920817</v>
      </c>
      <c r="AS159" s="11">
        <f>IF(('OddsRatio_working_3-way'!X159=0),IF(Q159&gt;0,-Q159^(1/3),(-Q159)^(1/3)),'OddsRatio_working_3-way'!AM159-'OddsRatio_working_3-way'!R159/3)</f>
        <v>-0.75924593798624485</v>
      </c>
      <c r="AT159" s="11">
        <f>IF(('OddsRatio_working_3-way'!X159=0),IF(Q159&gt;0,-Q159^(1/3),(-Q159)^(1/3)),'OddsRatio_working_3-way'!AN159-'OddsRatio_working_3-way'!R159/3)</f>
        <v>-0.28353704310583694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2.58</v>
      </c>
      <c r="B160" s="4">
        <f>IF('True_Odds_Calculator_3-way'!B161="","",'True_Odds_Calculator_3-way'!B161)</f>
        <v>3.1</v>
      </c>
      <c r="C160" s="4">
        <f>IF('True_Odds_Calculator_3-way'!C161="","",'True_Odds_Calculator_3-way'!C161)</f>
        <v>3.21</v>
      </c>
      <c r="D160" s="9">
        <f t="shared" si="39"/>
        <v>0.3799005219350583</v>
      </c>
      <c r="E160" s="9">
        <f t="shared" si="40"/>
        <v>0.31551014705696218</v>
      </c>
      <c r="F160" s="9">
        <f t="shared" si="41"/>
        <v>0.30458933100797941</v>
      </c>
      <c r="G160" s="9">
        <f t="shared" si="42"/>
        <v>1.0330810341945917</v>
      </c>
      <c r="H160" s="9">
        <f t="shared" si="43"/>
        <v>2.6322680340274549</v>
      </c>
      <c r="I160" s="9">
        <f t="shared" si="44"/>
        <v>3.1694701718086424</v>
      </c>
      <c r="J160" s="9">
        <f t="shared" si="45"/>
        <v>3.283109085570048</v>
      </c>
      <c r="K160" s="11">
        <f t="shared" si="46"/>
        <v>0.38759689922480617</v>
      </c>
      <c r="L160" s="11">
        <f t="shared" si="47"/>
        <v>0.32258064516129031</v>
      </c>
      <c r="M160" s="11">
        <f t="shared" si="48"/>
        <v>0.3115264797507788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-0.28561579647248247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0.22941872539786037</v>
      </c>
      <c r="Q160" s="11">
        <f>2*'OddsRatio_working_3-way'!K160*'OddsRatio_working_3-way'!L160*'OddsRatio_working_3-way'!M160</f>
        <v>7.7901095211497559E-2</v>
      </c>
      <c r="R160" s="11">
        <f t="shared" si="49"/>
        <v>0</v>
      </c>
      <c r="S160" s="11">
        <f t="shared" si="50"/>
        <v>-0.80324242647399802</v>
      </c>
      <c r="T160" s="11">
        <f t="shared" si="51"/>
        <v>-0.27274785279252894</v>
      </c>
      <c r="U160" s="11">
        <f>'OddsRatio_working_3-way'!S160-'OddsRatio_working_3-way'!R160^2/3</f>
        <v>-0.80324242647399802</v>
      </c>
      <c r="V160" s="11">
        <f>'OddsRatio_working_3-way'!S160*'OddsRatio_working_3-way'!R160/3-2*'OddsRatio_working_3-way'!R160^3/27-'OddsRatio_working_3-way'!T160</f>
        <v>0.27274785279252894</v>
      </c>
      <c r="W160" s="11">
        <f>'OddsRatio_working_3-way'!V160^2+4*'OddsRatio_working_3-way'!U160^3/27</f>
        <v>-2.3864939688320874E-3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0.13854411316595802</v>
      </c>
      <c r="Y160" s="11">
        <f>IF('OddsRatio_working_3-way'!W160&gt;=0,IF('OddsRatio_working_3-way'!V160+SQRT('OddsRatio_working_3-way'!W160)&gt;0,0,PI()),ACOS('OddsRatio_working_3-way'!V160/(2*'OddsRatio_working_3-way'!X160)))</f>
        <v>0.17723033465356219</v>
      </c>
      <c r="Z160" s="11">
        <f>'OddsRatio_working_3-way'!X160^(1/3)*COS('OddsRatio_working_3-way'!Y160/3)</f>
        <v>0.51654051709729598</v>
      </c>
      <c r="AA160" s="11">
        <f>'OddsRatio_working_3-way'!X160^(1/3)*COS(('OddsRatio_working_3-way'!Y160+2*PI())/3)</f>
        <v>-0.2847282869359466</v>
      </c>
      <c r="AB160" s="11">
        <f>'OddsRatio_working_3-way'!X160^(1/3)*COS(('OddsRatio_working_3-way'!Y160+4*PI())/3)</f>
        <v>-0.23181223016134966</v>
      </c>
      <c r="AC160" s="11">
        <f>'OddsRatio_working_3-way'!X160^(1/3)*SIN('OddsRatio_working_3-way'!Y160/3)</f>
        <v>3.0551099623267259E-2</v>
      </c>
      <c r="AD160" s="11">
        <f>'OddsRatio_working_3-way'!X160^(1/3)*SIN(('OddsRatio_working_3-way'!Y160+2*PI())/3)</f>
        <v>0.43206166007857483</v>
      </c>
      <c r="AE160" s="11">
        <f>'OddsRatio_working_3-way'!X160^(1/3)*SIN(('OddsRatio_working_3-way'!Y160+4*PI())/3)</f>
        <v>-0.46261275970184196</v>
      </c>
      <c r="AF160" s="11">
        <f>-'OddsRatio_working_3-way'!U160/(3*'OddsRatio_working_3-way'!X160^(1/3))*COS(('OddsRatio_working_3-way'!Y160)/3)</f>
        <v>0.51654051709729587</v>
      </c>
      <c r="AG160" s="11">
        <f>-'OddsRatio_working_3-way'!U160/(3*'OddsRatio_working_3-way'!X160^(1/3))*COS(('OddsRatio_working_3-way'!Y160+2*PI())/3)</f>
        <v>-0.28472828693594654</v>
      </c>
      <c r="AH160" s="11">
        <f>-'OddsRatio_working_3-way'!U160/(3*'OddsRatio_working_3-way'!X160^(1/3))*COS(('OddsRatio_working_3-way'!Y160+4*PI())/3)</f>
        <v>-0.23181223016134961</v>
      </c>
      <c r="AI160" s="11">
        <f>'OddsRatio_working_3-way'!U160/(3*'OddsRatio_working_3-way'!X160^(1/3))*SIN(('OddsRatio_working_3-way'!Y160)/3)</f>
        <v>-3.0551099623267252E-2</v>
      </c>
      <c r="AJ160" s="11">
        <f>'OddsRatio_working_3-way'!U160/(3*'OddsRatio_working_3-way'!X160^(1/3))*SIN(('OddsRatio_working_3-way'!Y160+2*PI())/3)</f>
        <v>-0.43206166007857472</v>
      </c>
      <c r="AK160" s="11">
        <f>'OddsRatio_working_3-way'!U160/(3*'OddsRatio_working_3-way'!X160^(1/3))*SIN(('OddsRatio_working_3-way'!Y160+4*PI())/3)</f>
        <v>0.46261275970184185</v>
      </c>
      <c r="AL160" s="11">
        <f>'OddsRatio_working_3-way'!Z160+'OddsRatio_working_3-way'!AF160</f>
        <v>1.0330810341945917</v>
      </c>
      <c r="AM160" s="11">
        <f>'OddsRatio_working_3-way'!AA160+'OddsRatio_working_3-way'!AG160</f>
        <v>-0.56945657387189308</v>
      </c>
      <c r="AN160" s="11">
        <f>'OddsRatio_working_3-way'!AB160+'OddsRatio_working_3-way'!AH160</f>
        <v>-0.46362446032269927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1.0330810341945917</v>
      </c>
      <c r="AS160" s="11">
        <f>IF(('OddsRatio_working_3-way'!X160=0),IF(Q160&gt;0,-Q160^(1/3),(-Q160)^(1/3)),'OddsRatio_working_3-way'!AM160-'OddsRatio_working_3-way'!R160/3)</f>
        <v>-0.56945657387189308</v>
      </c>
      <c r="AT160" s="11">
        <f>IF(('OddsRatio_working_3-way'!X160=0),IF(Q160&gt;0,-Q160^(1/3),(-Q160)^(1/3)),'OddsRatio_working_3-way'!AN160-'OddsRatio_working_3-way'!R160/3)</f>
        <v>-0.46362446032269927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2.34</v>
      </c>
      <c r="B161" s="4">
        <f>IF('True_Odds_Calculator_3-way'!B162="","",'True_Odds_Calculator_3-way'!B162)</f>
        <v>3.12</v>
      </c>
      <c r="C161" s="4">
        <f>IF('True_Odds_Calculator_3-way'!C162="","",'True_Odds_Calculator_3-way'!C162)</f>
        <v>3.44</v>
      </c>
      <c r="D161" s="9">
        <f t="shared" si="39"/>
        <v>0.41317566909613412</v>
      </c>
      <c r="E161" s="9">
        <f t="shared" si="40"/>
        <v>0.30797592472919783</v>
      </c>
      <c r="F161" s="9">
        <f t="shared" si="41"/>
        <v>0.27884840617466783</v>
      </c>
      <c r="G161" s="9">
        <f t="shared" si="42"/>
        <v>1.0599089876472019</v>
      </c>
      <c r="H161" s="9">
        <f t="shared" si="43"/>
        <v>2.4202780434472504</v>
      </c>
      <c r="I161" s="9">
        <f t="shared" si="44"/>
        <v>3.2470070538120686</v>
      </c>
      <c r="J161" s="9">
        <f t="shared" si="45"/>
        <v>3.5861779298591725</v>
      </c>
      <c r="K161" s="11">
        <f t="shared" si="46"/>
        <v>0.42735042735042739</v>
      </c>
      <c r="L161" s="11">
        <f t="shared" si="47"/>
        <v>0.32051282051282048</v>
      </c>
      <c r="M161" s="11">
        <f t="shared" si="48"/>
        <v>0.29069767441860467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-0.27599523976983709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0.23492169064619872</v>
      </c>
      <c r="Q161" s="11">
        <f>2*'OddsRatio_working_3-way'!K161*'OddsRatio_working_3-way'!L161*'OddsRatio_working_3-way'!M161</f>
        <v>7.9634471405491083E-2</v>
      </c>
      <c r="R161" s="11">
        <f t="shared" si="49"/>
        <v>0</v>
      </c>
      <c r="S161" s="11">
        <f t="shared" si="50"/>
        <v>-0.85118022630429724</v>
      </c>
      <c r="T161" s="11">
        <f t="shared" si="51"/>
        <v>-0.28853566993366009</v>
      </c>
      <c r="U161" s="11">
        <f>'OddsRatio_working_3-way'!S161-'OddsRatio_working_3-way'!R161^2/3</f>
        <v>-0.85118022630429724</v>
      </c>
      <c r="V161" s="11">
        <f>'OddsRatio_working_3-way'!S161*'OddsRatio_working_3-way'!R161/3-2*'OddsRatio_working_3-way'!R161^3/27-'OddsRatio_working_3-way'!T161</f>
        <v>0.28853566993366009</v>
      </c>
      <c r="W161" s="11">
        <f>'OddsRatio_working_3-way'!V161^2+4*'OddsRatio_working_3-way'!U161^3/27</f>
        <v>-8.1081589004630972E-3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0.15112990415907859</v>
      </c>
      <c r="Y161" s="11">
        <f>IF('OddsRatio_working_3-way'!W161&gt;=0,IF('OddsRatio_working_3-way'!V161+SQRT('OddsRatio_working_3-way'!W161)&gt;0,0,PI()),ACOS('OddsRatio_working_3-way'!V161/(2*'OddsRatio_working_3-way'!X161)))</f>
        <v>0.30249935926629301</v>
      </c>
      <c r="Z161" s="11">
        <f>'OddsRatio_working_3-way'!X161^(1/3)*COS('OddsRatio_working_3-way'!Y161/3)</f>
        <v>0.52995449382360094</v>
      </c>
      <c r="AA161" s="11">
        <f>'OddsRatio_working_3-way'!X161^(1/3)*COS(('OddsRatio_working_3-way'!Y161+2*PI())/3)</f>
        <v>-0.31141249681101485</v>
      </c>
      <c r="AB161" s="11">
        <f>'OddsRatio_working_3-way'!X161^(1/3)*COS(('OddsRatio_working_3-way'!Y161+4*PI())/3)</f>
        <v>-0.21854199701258617</v>
      </c>
      <c r="AC161" s="11">
        <f>'OddsRatio_working_3-way'!X161^(1/3)*SIN('OddsRatio_working_3-way'!Y161/3)</f>
        <v>5.3618808058398047E-2</v>
      </c>
      <c r="AD161" s="11">
        <f>'OddsRatio_working_3-way'!X161^(1/3)*SIN(('OddsRatio_working_3-way'!Y161+2*PI())/3)</f>
        <v>0.43214465047176287</v>
      </c>
      <c r="AE161" s="11">
        <f>'OddsRatio_working_3-way'!X161^(1/3)*SIN(('OddsRatio_working_3-way'!Y161+4*PI())/3)</f>
        <v>-0.48576345853016073</v>
      </c>
      <c r="AF161" s="11">
        <f>-'OddsRatio_working_3-way'!U161/(3*'OddsRatio_working_3-way'!X161^(1/3))*COS(('OddsRatio_working_3-way'!Y161)/3)</f>
        <v>0.52995449382360094</v>
      </c>
      <c r="AG161" s="11">
        <f>-'OddsRatio_working_3-way'!U161/(3*'OddsRatio_working_3-way'!X161^(1/3))*COS(('OddsRatio_working_3-way'!Y161+2*PI())/3)</f>
        <v>-0.31141249681101485</v>
      </c>
      <c r="AH161" s="11">
        <f>-'OddsRatio_working_3-way'!U161/(3*'OddsRatio_working_3-way'!X161^(1/3))*COS(('OddsRatio_working_3-way'!Y161+4*PI())/3)</f>
        <v>-0.21854199701258617</v>
      </c>
      <c r="AI161" s="11">
        <f>'OddsRatio_working_3-way'!U161/(3*'OddsRatio_working_3-way'!X161^(1/3))*SIN(('OddsRatio_working_3-way'!Y161)/3)</f>
        <v>-5.3618808058398047E-2</v>
      </c>
      <c r="AJ161" s="11">
        <f>'OddsRatio_working_3-way'!U161/(3*'OddsRatio_working_3-way'!X161^(1/3))*SIN(('OddsRatio_working_3-way'!Y161+2*PI())/3)</f>
        <v>-0.43214465047176287</v>
      </c>
      <c r="AK161" s="11">
        <f>'OddsRatio_working_3-way'!U161/(3*'OddsRatio_working_3-way'!X161^(1/3))*SIN(('OddsRatio_working_3-way'!Y161+4*PI())/3)</f>
        <v>0.48576345853016073</v>
      </c>
      <c r="AL161" s="11">
        <f>'OddsRatio_working_3-way'!Z161+'OddsRatio_working_3-way'!AF161</f>
        <v>1.0599089876472019</v>
      </c>
      <c r="AM161" s="11">
        <f>'OddsRatio_working_3-way'!AA161+'OddsRatio_working_3-way'!AG161</f>
        <v>-0.6228249936220297</v>
      </c>
      <c r="AN161" s="11">
        <f>'OddsRatio_working_3-way'!AB161+'OddsRatio_working_3-way'!AH161</f>
        <v>-0.43708399402517234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1.0599089876472019</v>
      </c>
      <c r="AS161" s="11">
        <f>IF(('OddsRatio_working_3-way'!X161=0),IF(Q161&gt;0,-Q161^(1/3),(-Q161)^(1/3)),'OddsRatio_working_3-way'!AM161-'OddsRatio_working_3-way'!R161/3)</f>
        <v>-0.6228249936220297</v>
      </c>
      <c r="AT161" s="11">
        <f>IF(('OddsRatio_working_3-way'!X161=0),IF(Q161&gt;0,-Q161^(1/3),(-Q161)^(1/3)),'OddsRatio_working_3-way'!AN161-'OddsRatio_working_3-way'!R161/3)</f>
        <v>-0.43708399402517234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2.63</v>
      </c>
      <c r="B162" s="4">
        <f>IF('True_Odds_Calculator_3-way'!B163="","",'True_Odds_Calculator_3-way'!B163)</f>
        <v>3.09</v>
      </c>
      <c r="C162" s="4">
        <f>IF('True_Odds_Calculator_3-way'!C163="","",'True_Odds_Calculator_3-way'!C163)</f>
        <v>3</v>
      </c>
      <c r="D162" s="9">
        <f t="shared" si="39"/>
        <v>0.36725573590345761</v>
      </c>
      <c r="E162" s="9">
        <f t="shared" si="40"/>
        <v>0.31161239818371939</v>
      </c>
      <c r="F162" s="9">
        <f t="shared" si="41"/>
        <v>0.32113186591282289</v>
      </c>
      <c r="G162" s="9">
        <f t="shared" si="42"/>
        <v>1.0569927904187937</v>
      </c>
      <c r="H162" s="9">
        <f t="shared" si="43"/>
        <v>2.7228982483826343</v>
      </c>
      <c r="I162" s="9">
        <f t="shared" si="44"/>
        <v>3.2091149319752783</v>
      </c>
      <c r="J162" s="9">
        <f t="shared" si="45"/>
        <v>3.1139855808375874</v>
      </c>
      <c r="K162" s="11">
        <f t="shared" si="46"/>
        <v>0.38022813688212931</v>
      </c>
      <c r="L162" s="11">
        <f t="shared" si="47"/>
        <v>0.3236245954692557</v>
      </c>
      <c r="M162" s="11">
        <f t="shared" si="48"/>
        <v>0.33333333333333331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-0.27946562975541522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0.23461757745046169</v>
      </c>
      <c r="Q162" s="11">
        <f>2*'OddsRatio_working_3-way'!K162*'OddsRatio_working_3-way'!L162*'OddsRatio_working_3-way'!M162</f>
        <v>8.2034117989671917E-2</v>
      </c>
      <c r="R162" s="11">
        <f t="shared" si="49"/>
        <v>0</v>
      </c>
      <c r="S162" s="11">
        <f t="shared" si="50"/>
        <v>-0.83952211817888311</v>
      </c>
      <c r="T162" s="11">
        <f t="shared" si="51"/>
        <v>-0.29353920216044865</v>
      </c>
      <c r="U162" s="11">
        <f>'OddsRatio_working_3-way'!S162-'OddsRatio_working_3-way'!R162^2/3</f>
        <v>-0.83952211817888311</v>
      </c>
      <c r="V162" s="11">
        <f>'OddsRatio_working_3-way'!S162*'OddsRatio_working_3-way'!R162/3-2*'OddsRatio_working_3-way'!R162^3/27-'OddsRatio_working_3-way'!T162</f>
        <v>0.29353920216044865</v>
      </c>
      <c r="W162" s="11">
        <f>'OddsRatio_working_3-way'!V162^2+4*'OddsRatio_working_3-way'!U162^3/27</f>
        <v>-1.4929582982566719E-3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0.14803565575837582</v>
      </c>
      <c r="Y162" s="11">
        <f>IF('OddsRatio_working_3-way'!W162&gt;=0,IF('OddsRatio_working_3-way'!V162+SQRT('OddsRatio_working_3-way'!W162)&gt;0,0,PI()),ACOS('OddsRatio_working_3-way'!V162/(2*'OddsRatio_working_3-way'!X162)))</f>
        <v>0.13087842796504079</v>
      </c>
      <c r="Z162" s="11">
        <f>'OddsRatio_working_3-way'!X162^(1/3)*COS('OddsRatio_working_3-way'!Y162/3)</f>
        <v>0.52849639520939684</v>
      </c>
      <c r="AA162" s="11">
        <f>'OddsRatio_working_3-way'!X162^(1/3)*COS(('OddsRatio_working_3-way'!Y162+2*PI())/3)</f>
        <v>-0.28422818090613117</v>
      </c>
      <c r="AB162" s="11">
        <f>'OddsRatio_working_3-way'!X162^(1/3)*COS(('OddsRatio_working_3-way'!Y162+4*PI())/3)</f>
        <v>-0.24426821430326581</v>
      </c>
      <c r="AC162" s="11">
        <f>'OddsRatio_working_3-way'!X162^(1/3)*SIN('OddsRatio_working_3-way'!Y162/3)</f>
        <v>2.307089747497287E-2</v>
      </c>
      <c r="AD162" s="11">
        <f>'OddsRatio_working_3-way'!X162^(1/3)*SIN(('OddsRatio_working_3-way'!Y162+2*PI())/3)</f>
        <v>0.4461558553223518</v>
      </c>
      <c r="AE162" s="11">
        <f>'OddsRatio_working_3-way'!X162^(1/3)*SIN(('OddsRatio_working_3-way'!Y162+4*PI())/3)</f>
        <v>-0.46922675279732456</v>
      </c>
      <c r="AF162" s="11">
        <f>-'OddsRatio_working_3-way'!U162/(3*'OddsRatio_working_3-way'!X162^(1/3))*COS(('OddsRatio_working_3-way'!Y162)/3)</f>
        <v>0.52849639520939684</v>
      </c>
      <c r="AG162" s="11">
        <f>-'OddsRatio_working_3-way'!U162/(3*'OddsRatio_working_3-way'!X162^(1/3))*COS(('OddsRatio_working_3-way'!Y162+2*PI())/3)</f>
        <v>-0.28422818090613117</v>
      </c>
      <c r="AH162" s="11">
        <f>-'OddsRatio_working_3-way'!U162/(3*'OddsRatio_working_3-way'!X162^(1/3))*COS(('OddsRatio_working_3-way'!Y162+4*PI())/3)</f>
        <v>-0.24426821430326581</v>
      </c>
      <c r="AI162" s="11">
        <f>'OddsRatio_working_3-way'!U162/(3*'OddsRatio_working_3-way'!X162^(1/3))*SIN(('OddsRatio_working_3-way'!Y162)/3)</f>
        <v>-2.307089747497287E-2</v>
      </c>
      <c r="AJ162" s="11">
        <f>'OddsRatio_working_3-way'!U162/(3*'OddsRatio_working_3-way'!X162^(1/3))*SIN(('OddsRatio_working_3-way'!Y162+2*PI())/3)</f>
        <v>-0.4461558553223518</v>
      </c>
      <c r="AK162" s="11">
        <f>'OddsRatio_working_3-way'!U162/(3*'OddsRatio_working_3-way'!X162^(1/3))*SIN(('OddsRatio_working_3-way'!Y162+4*PI())/3)</f>
        <v>0.46922675279732456</v>
      </c>
      <c r="AL162" s="11">
        <f>'OddsRatio_working_3-way'!Z162+'OddsRatio_working_3-way'!AF162</f>
        <v>1.0569927904187937</v>
      </c>
      <c r="AM162" s="11">
        <f>'OddsRatio_working_3-way'!AA162+'OddsRatio_working_3-way'!AG162</f>
        <v>-0.56845636181226233</v>
      </c>
      <c r="AN162" s="11">
        <f>'OddsRatio_working_3-way'!AB162+'OddsRatio_working_3-way'!AH162</f>
        <v>-0.48853642860653163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1.0569927904187937</v>
      </c>
      <c r="AS162" s="11">
        <f>IF(('OddsRatio_working_3-way'!X162=0),IF(Q162&gt;0,-Q162^(1/3),(-Q162)^(1/3)),'OddsRatio_working_3-way'!AM162-'OddsRatio_working_3-way'!R162/3)</f>
        <v>-0.56845636181226233</v>
      </c>
      <c r="AT162" s="11">
        <f>IF(('OddsRatio_working_3-way'!X162=0),IF(Q162&gt;0,-Q162^(1/3),(-Q162)^(1/3)),'OddsRatio_working_3-way'!AN162-'OddsRatio_working_3-way'!R162/3)</f>
        <v>-0.48853642860653163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1.68</v>
      </c>
      <c r="B163" s="4">
        <f>IF('True_Odds_Calculator_3-way'!B164="","",'True_Odds_Calculator_3-way'!B164)</f>
        <v>3.75</v>
      </c>
      <c r="C163" s="4">
        <f>IF('True_Odds_Calculator_3-way'!C164="","",'True_Odds_Calculator_3-way'!C164)</f>
        <v>5.55</v>
      </c>
      <c r="D163" s="9">
        <f t="shared" si="39"/>
        <v>0.57761203726460575</v>
      </c>
      <c r="E163" s="9">
        <f t="shared" si="40"/>
        <v>0.25269593931389261</v>
      </c>
      <c r="F163" s="9">
        <f t="shared" si="41"/>
        <v>0.16969202342150183</v>
      </c>
      <c r="G163" s="9">
        <f t="shared" si="42"/>
        <v>1.0753909694647974</v>
      </c>
      <c r="H163" s="9">
        <f t="shared" si="43"/>
        <v>1.7312658592360621</v>
      </c>
      <c r="I163" s="9">
        <f t="shared" si="44"/>
        <v>3.9573251660281921</v>
      </c>
      <c r="J163" s="9">
        <f t="shared" si="45"/>
        <v>5.8930289110648264</v>
      </c>
      <c r="K163" s="11">
        <f t="shared" si="46"/>
        <v>0.59523809523809523</v>
      </c>
      <c r="L163" s="11">
        <f t="shared" si="47"/>
        <v>0.26666666666666666</v>
      </c>
      <c r="M163" s="11">
        <f t="shared" si="48"/>
        <v>0.1801801801801802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-0.2433433433433434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0.22822822822822825</v>
      </c>
      <c r="Q163" s="11">
        <f>2*'OddsRatio_working_3-way'!K163*'OddsRatio_working_3-way'!L163*'OddsRatio_working_3-way'!M163</f>
        <v>5.7200057200057206E-2</v>
      </c>
      <c r="R163" s="11">
        <f t="shared" si="49"/>
        <v>0</v>
      </c>
      <c r="S163" s="11">
        <f t="shared" si="50"/>
        <v>-0.93788564376799655</v>
      </c>
      <c r="T163" s="11">
        <f t="shared" si="51"/>
        <v>-0.23505905858847032</v>
      </c>
      <c r="U163" s="11">
        <f>'OddsRatio_working_3-way'!S163-'OddsRatio_working_3-way'!R163^2/3</f>
        <v>-0.93788564376799655</v>
      </c>
      <c r="V163" s="11">
        <f>'OddsRatio_working_3-way'!S163*'OddsRatio_working_3-way'!R163/3-2*'OddsRatio_working_3-way'!R163^3/27-'OddsRatio_working_3-way'!T163</f>
        <v>0.23505905858847032</v>
      </c>
      <c r="W163" s="11">
        <f>'OddsRatio_working_3-way'!V163^2+4*'OddsRatio_working_3-way'!U163^3/27</f>
        <v>-6.6968255548004119E-2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0.17480061253647114</v>
      </c>
      <c r="Y163" s="11">
        <f>IF('OddsRatio_working_3-way'!W163&gt;=0,IF('OddsRatio_working_3-way'!V163+SQRT('OddsRatio_working_3-way'!W163)&gt;0,0,PI()),ACOS('OddsRatio_working_3-way'!V163/(2*'OddsRatio_working_3-way'!X163)))</f>
        <v>0.8333993587622115</v>
      </c>
      <c r="Z163" s="11">
        <f>'OddsRatio_working_3-way'!X163^(1/3)*COS('OddsRatio_working_3-way'!Y163/3)</f>
        <v>0.5376954847323987</v>
      </c>
      <c r="AA163" s="11">
        <f>'OddsRatio_working_3-way'!X163^(1/3)*COS(('OddsRatio_working_3-way'!Y163+2*PI())/3)</f>
        <v>-0.40164113533359147</v>
      </c>
      <c r="AB163" s="11">
        <f>'OddsRatio_working_3-way'!X163^(1/3)*COS(('OddsRatio_working_3-way'!Y163+4*PI())/3)</f>
        <v>-0.13605434939880739</v>
      </c>
      <c r="AC163" s="11">
        <f>'OddsRatio_working_3-way'!X163^(1/3)*SIN('OddsRatio_working_3-way'!Y163/3)</f>
        <v>0.1533366023526552</v>
      </c>
      <c r="AD163" s="11">
        <f>'OddsRatio_working_3-way'!X163^(1/3)*SIN(('OddsRatio_working_3-way'!Y163+2*PI())/3)</f>
        <v>0.3889896481021175</v>
      </c>
      <c r="AE163" s="11">
        <f>'OddsRatio_working_3-way'!X163^(1/3)*SIN(('OddsRatio_working_3-way'!Y163+4*PI())/3)</f>
        <v>-0.54232625045477267</v>
      </c>
      <c r="AF163" s="11">
        <f>-'OddsRatio_working_3-way'!U163/(3*'OddsRatio_working_3-way'!X163^(1/3))*COS(('OddsRatio_working_3-way'!Y163)/3)</f>
        <v>0.5376954847323987</v>
      </c>
      <c r="AG163" s="11">
        <f>-'OddsRatio_working_3-way'!U163/(3*'OddsRatio_working_3-way'!X163^(1/3))*COS(('OddsRatio_working_3-way'!Y163+2*PI())/3)</f>
        <v>-0.40164113533359147</v>
      </c>
      <c r="AH163" s="11">
        <f>-'OddsRatio_working_3-way'!U163/(3*'OddsRatio_working_3-way'!X163^(1/3))*COS(('OddsRatio_working_3-way'!Y163+4*PI())/3)</f>
        <v>-0.13605434939880739</v>
      </c>
      <c r="AI163" s="11">
        <f>'OddsRatio_working_3-way'!U163/(3*'OddsRatio_working_3-way'!X163^(1/3))*SIN(('OddsRatio_working_3-way'!Y163)/3)</f>
        <v>-0.1533366023526552</v>
      </c>
      <c r="AJ163" s="11">
        <f>'OddsRatio_working_3-way'!U163/(3*'OddsRatio_working_3-way'!X163^(1/3))*SIN(('OddsRatio_working_3-way'!Y163+2*PI())/3)</f>
        <v>-0.3889896481021175</v>
      </c>
      <c r="AK163" s="11">
        <f>'OddsRatio_working_3-way'!U163/(3*'OddsRatio_working_3-way'!X163^(1/3))*SIN(('OddsRatio_working_3-way'!Y163+4*PI())/3)</f>
        <v>0.54232625045477267</v>
      </c>
      <c r="AL163" s="11">
        <f>'OddsRatio_working_3-way'!Z163+'OddsRatio_working_3-way'!AF163</f>
        <v>1.0753909694647974</v>
      </c>
      <c r="AM163" s="11">
        <f>'OddsRatio_working_3-way'!AA163+'OddsRatio_working_3-way'!AG163</f>
        <v>-0.80328227066718294</v>
      </c>
      <c r="AN163" s="11">
        <f>'OddsRatio_working_3-way'!AB163+'OddsRatio_working_3-way'!AH163</f>
        <v>-0.27210869879761479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1.0753909694647974</v>
      </c>
      <c r="AS163" s="11">
        <f>IF(('OddsRatio_working_3-way'!X163=0),IF(Q163&gt;0,-Q163^(1/3),(-Q163)^(1/3)),'OddsRatio_working_3-way'!AM163-'OddsRatio_working_3-way'!R163/3)</f>
        <v>-0.80328227066718294</v>
      </c>
      <c r="AT163" s="11">
        <f>IF(('OddsRatio_working_3-way'!X163=0),IF(Q163&gt;0,-Q163^(1/3),(-Q163)^(1/3)),'OddsRatio_working_3-way'!AN163-'OddsRatio_working_3-way'!R163/3)</f>
        <v>-0.27210869879761479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1.78</v>
      </c>
      <c r="B164" s="4">
        <f>IF('True_Odds_Calculator_3-way'!B165="","",'True_Odds_Calculator_3-way'!B165)</f>
        <v>3.53</v>
      </c>
      <c r="C164" s="4">
        <f>IF('True_Odds_Calculator_3-way'!C165="","",'True_Odds_Calculator_3-way'!C165)</f>
        <v>5.09</v>
      </c>
      <c r="D164" s="9">
        <f t="shared" si="39"/>
        <v>0.54473186503010074</v>
      </c>
      <c r="E164" s="9">
        <f t="shared" si="40"/>
        <v>0.26947781505362711</v>
      </c>
      <c r="F164" s="9">
        <f t="shared" si="41"/>
        <v>0.1857903199162721</v>
      </c>
      <c r="G164" s="9">
        <f t="shared" si="42"/>
        <v>1.0714943141484896</v>
      </c>
      <c r="H164" s="9">
        <f t="shared" si="43"/>
        <v>1.835765565035822</v>
      </c>
      <c r="I164" s="9">
        <f t="shared" si="44"/>
        <v>3.7108806147956788</v>
      </c>
      <c r="J164" s="9">
        <f t="shared" si="45"/>
        <v>5.3824117448673219</v>
      </c>
      <c r="K164" s="11">
        <f t="shared" si="46"/>
        <v>0.5617977528089888</v>
      </c>
      <c r="L164" s="11">
        <f t="shared" si="47"/>
        <v>0.28328611898016998</v>
      </c>
      <c r="M164" s="11">
        <f t="shared" si="48"/>
        <v>0.19646365422396858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-0.25236315128026554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0.23137649063522417</v>
      </c>
      <c r="Q164" s="11">
        <f>2*'OddsRatio_working_3-way'!K164*'OddsRatio_working_3-way'!L164*'OddsRatio_working_3-way'!M164</f>
        <v>6.2534186658168706E-2</v>
      </c>
      <c r="R164" s="11">
        <f t="shared" si="49"/>
        <v>0</v>
      </c>
      <c r="S164" s="11">
        <f t="shared" si="50"/>
        <v>-0.91683944134247108</v>
      </c>
      <c r="T164" s="11">
        <f t="shared" si="51"/>
        <v>-0.24779444360607331</v>
      </c>
      <c r="U164" s="11">
        <f>'OddsRatio_working_3-way'!S164-'OddsRatio_working_3-way'!R164^2/3</f>
        <v>-0.91683944134247108</v>
      </c>
      <c r="V164" s="11">
        <f>'OddsRatio_working_3-way'!S164*'OddsRatio_working_3-way'!R164/3-2*'OddsRatio_working_3-way'!R164^3/27-'OddsRatio_working_3-way'!T164</f>
        <v>0.24779444360607331</v>
      </c>
      <c r="W164" s="11">
        <f>'OddsRatio_working_3-way'!V164^2+4*'OddsRatio_working_3-way'!U164^3/27</f>
        <v>-5.2774246738283133E-2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0.1689499430455117</v>
      </c>
      <c r="Y164" s="11">
        <f>IF('OddsRatio_working_3-way'!W164&gt;=0,IF('OddsRatio_working_3-way'!V164+SQRT('OddsRatio_working_3-way'!W164)&gt;0,0,PI()),ACOS('OddsRatio_working_3-way'!V164/(2*'OddsRatio_working_3-way'!X164)))</f>
        <v>0.74757915304238876</v>
      </c>
      <c r="Z164" s="11">
        <f>'OddsRatio_working_3-way'!X164^(1/3)*COS('OddsRatio_working_3-way'!Y164/3)</f>
        <v>0.53574715707424481</v>
      </c>
      <c r="AA164" s="11">
        <f>'OddsRatio_working_3-way'!X164^(1/3)*COS(('OddsRatio_working_3-way'!Y164+2*PI())/3)</f>
        <v>-0.38594600588900729</v>
      </c>
      <c r="AB164" s="11">
        <f>'OddsRatio_working_3-way'!X164^(1/3)*COS(('OddsRatio_working_3-way'!Y164+4*PI())/3)</f>
        <v>-0.14980115118523765</v>
      </c>
      <c r="AC164" s="11">
        <f>'OddsRatio_working_3-way'!X164^(1/3)*SIN('OddsRatio_working_3-way'!Y164/3)</f>
        <v>0.13633829543096654</v>
      </c>
      <c r="AD164" s="11">
        <f>'OddsRatio_working_3-way'!X164^(1/3)*SIN(('OddsRatio_working_3-way'!Y164+2*PI())/3)</f>
        <v>0.39580150031610473</v>
      </c>
      <c r="AE164" s="11">
        <f>'OddsRatio_working_3-way'!X164^(1/3)*SIN(('OddsRatio_working_3-way'!Y164+4*PI())/3)</f>
        <v>-0.53213979574707115</v>
      </c>
      <c r="AF164" s="11">
        <f>-'OddsRatio_working_3-way'!U164/(3*'OddsRatio_working_3-way'!X164^(1/3))*COS(('OddsRatio_working_3-way'!Y164)/3)</f>
        <v>0.53574715707424481</v>
      </c>
      <c r="AG164" s="11">
        <f>-'OddsRatio_working_3-way'!U164/(3*'OddsRatio_working_3-way'!X164^(1/3))*COS(('OddsRatio_working_3-way'!Y164+2*PI())/3)</f>
        <v>-0.38594600588900729</v>
      </c>
      <c r="AH164" s="11">
        <f>-'OddsRatio_working_3-way'!U164/(3*'OddsRatio_working_3-way'!X164^(1/3))*COS(('OddsRatio_working_3-way'!Y164+4*PI())/3)</f>
        <v>-0.14980115118523765</v>
      </c>
      <c r="AI164" s="11">
        <f>'OddsRatio_working_3-way'!U164/(3*'OddsRatio_working_3-way'!X164^(1/3))*SIN(('OddsRatio_working_3-way'!Y164)/3)</f>
        <v>-0.13633829543096654</v>
      </c>
      <c r="AJ164" s="11">
        <f>'OddsRatio_working_3-way'!U164/(3*'OddsRatio_working_3-way'!X164^(1/3))*SIN(('OddsRatio_working_3-way'!Y164+2*PI())/3)</f>
        <v>-0.39580150031610473</v>
      </c>
      <c r="AK164" s="11">
        <f>'OddsRatio_working_3-way'!U164/(3*'OddsRatio_working_3-way'!X164^(1/3))*SIN(('OddsRatio_working_3-way'!Y164+4*PI())/3)</f>
        <v>0.53213979574707115</v>
      </c>
      <c r="AL164" s="11">
        <f>'OddsRatio_working_3-way'!Z164+'OddsRatio_working_3-way'!AF164</f>
        <v>1.0714943141484896</v>
      </c>
      <c r="AM164" s="11">
        <f>'OddsRatio_working_3-way'!AA164+'OddsRatio_working_3-way'!AG164</f>
        <v>-0.77189201177801459</v>
      </c>
      <c r="AN164" s="11">
        <f>'OddsRatio_working_3-way'!AB164+'OddsRatio_working_3-way'!AH164</f>
        <v>-0.2996023023704753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1.0714943141484896</v>
      </c>
      <c r="AS164" s="11">
        <f>IF(('OddsRatio_working_3-way'!X164=0),IF(Q164&gt;0,-Q164^(1/3),(-Q164)^(1/3)),'OddsRatio_working_3-way'!AM164-'OddsRatio_working_3-way'!R164/3)</f>
        <v>-0.77189201177801459</v>
      </c>
      <c r="AT164" s="11">
        <f>IF(('OddsRatio_working_3-way'!X164=0),IF(Q164&gt;0,-Q164^(1/3),(-Q164)^(1/3)),'OddsRatio_working_3-way'!AN164-'OddsRatio_working_3-way'!R164/3)</f>
        <v>-0.2996023023704753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1.72</v>
      </c>
      <c r="B165" s="4">
        <f>IF('True_Odds_Calculator_3-way'!B166="","",'True_Odds_Calculator_3-way'!B166)</f>
        <v>3.42</v>
      </c>
      <c r="C165" s="4">
        <f>IF('True_Odds_Calculator_3-way'!C166="","",'True_Odds_Calculator_3-way'!C166)</f>
        <v>5.95</v>
      </c>
      <c r="D165" s="9">
        <f t="shared" si="39"/>
        <v>0.56388599472533374</v>
      </c>
      <c r="E165" s="9">
        <f t="shared" si="40"/>
        <v>0.27781554411349441</v>
      </c>
      <c r="F165" s="9">
        <f t="shared" si="41"/>
        <v>0.15829846116117177</v>
      </c>
      <c r="G165" s="9">
        <f t="shared" si="42"/>
        <v>1.0741779400104705</v>
      </c>
      <c r="H165" s="9">
        <f t="shared" si="43"/>
        <v>1.7734081168075391</v>
      </c>
      <c r="I165" s="9">
        <f t="shared" si="44"/>
        <v>3.5995106148253377</v>
      </c>
      <c r="J165" s="9">
        <f t="shared" si="45"/>
        <v>6.3171808030518299</v>
      </c>
      <c r="K165" s="11">
        <f t="shared" si="46"/>
        <v>0.58139534883720934</v>
      </c>
      <c r="L165" s="11">
        <f t="shared" si="47"/>
        <v>0.29239766081871343</v>
      </c>
      <c r="M165" s="11">
        <f t="shared" si="48"/>
        <v>0.16806722689075629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-0.24642317147177106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0.23114100801479298</v>
      </c>
      <c r="Q165" s="11">
        <f>2*'OddsRatio_working_3-way'!K165*'OddsRatio_working_3-way'!L165*'OddsRatio_working_3-way'!M165</f>
        <v>5.7142400003657112E-2</v>
      </c>
      <c r="R165" s="11">
        <f t="shared" si="49"/>
        <v>0</v>
      </c>
      <c r="S165" s="11">
        <f t="shared" si="50"/>
        <v>-0.93798406470582774</v>
      </c>
      <c r="T165" s="11">
        <f t="shared" si="51"/>
        <v>-0.23188728422888205</v>
      </c>
      <c r="U165" s="11">
        <f>'OddsRatio_working_3-way'!S165-'OddsRatio_working_3-way'!R165^2/3</f>
        <v>-0.93798406470582774</v>
      </c>
      <c r="V165" s="11">
        <f>'OddsRatio_working_3-way'!S165*'OddsRatio_working_3-way'!R165/3-2*'OddsRatio_working_3-way'!R165^3/27-'OddsRatio_working_3-way'!T165</f>
        <v>0.23188728422888205</v>
      </c>
      <c r="W165" s="11">
        <f>'OddsRatio_working_3-way'!V165^2+4*'OddsRatio_working_3-way'!U165^3/27</f>
        <v>-6.8487785338237822E-2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0.17482812840421599</v>
      </c>
      <c r="Y165" s="11">
        <f>IF('OddsRatio_working_3-way'!W165&gt;=0,IF('OddsRatio_working_3-way'!V165+SQRT('OddsRatio_working_3-way'!W165)&gt;0,0,PI()),ACOS('OddsRatio_working_3-way'!V165/(2*'OddsRatio_working_3-way'!X165)))</f>
        <v>0.84572820705593332</v>
      </c>
      <c r="Z165" s="11">
        <f>'OddsRatio_working_3-way'!X165^(1/3)*COS('OddsRatio_working_3-way'!Y165/3)</f>
        <v>0.53708897000523526</v>
      </c>
      <c r="AA165" s="11">
        <f>'OddsRatio_working_3-way'!X165^(1/3)*COS(('OddsRatio_working_3-way'!Y165+2*PI())/3)</f>
        <v>-0.40325749439849451</v>
      </c>
      <c r="AB165" s="11">
        <f>'OddsRatio_working_3-way'!X165^(1/3)*COS(('OddsRatio_working_3-way'!Y165+4*PI())/3)</f>
        <v>-0.13383147560674083</v>
      </c>
      <c r="AC165" s="11">
        <f>'OddsRatio_working_3-way'!X165^(1/3)*SIN('OddsRatio_working_3-way'!Y165/3)</f>
        <v>0.15555318447610814</v>
      </c>
      <c r="AD165" s="11">
        <f>'OddsRatio_working_3-way'!X165^(1/3)*SIN(('OddsRatio_working_3-way'!Y165+2*PI())/3)</f>
        <v>0.38735609987889796</v>
      </c>
      <c r="AE165" s="11">
        <f>'OddsRatio_working_3-way'!X165^(1/3)*SIN(('OddsRatio_working_3-way'!Y165+4*PI())/3)</f>
        <v>-0.54290928435500618</v>
      </c>
      <c r="AF165" s="11">
        <f>-'OddsRatio_working_3-way'!U165/(3*'OddsRatio_working_3-way'!X165^(1/3))*COS(('OddsRatio_working_3-way'!Y165)/3)</f>
        <v>0.53708897000523514</v>
      </c>
      <c r="AG165" s="11">
        <f>-'OddsRatio_working_3-way'!U165/(3*'OddsRatio_working_3-way'!X165^(1/3))*COS(('OddsRatio_working_3-way'!Y165+2*PI())/3)</f>
        <v>-0.40325749439849445</v>
      </c>
      <c r="AH165" s="11">
        <f>-'OddsRatio_working_3-way'!U165/(3*'OddsRatio_working_3-way'!X165^(1/3))*COS(('OddsRatio_working_3-way'!Y165+4*PI())/3)</f>
        <v>-0.1338314756067408</v>
      </c>
      <c r="AI165" s="11">
        <f>'OddsRatio_working_3-way'!U165/(3*'OddsRatio_working_3-way'!X165^(1/3))*SIN(('OddsRatio_working_3-way'!Y165)/3)</f>
        <v>-0.15555318447610811</v>
      </c>
      <c r="AJ165" s="11">
        <f>'OddsRatio_working_3-way'!U165/(3*'OddsRatio_working_3-way'!X165^(1/3))*SIN(('OddsRatio_working_3-way'!Y165+2*PI())/3)</f>
        <v>-0.38735609987889791</v>
      </c>
      <c r="AK165" s="11">
        <f>'OddsRatio_working_3-way'!U165/(3*'OddsRatio_working_3-way'!X165^(1/3))*SIN(('OddsRatio_working_3-way'!Y165+4*PI())/3)</f>
        <v>0.54290928435500607</v>
      </c>
      <c r="AL165" s="11">
        <f>'OddsRatio_working_3-way'!Z165+'OddsRatio_working_3-way'!AF165</f>
        <v>1.0741779400104705</v>
      </c>
      <c r="AM165" s="11">
        <f>'OddsRatio_working_3-way'!AA165+'OddsRatio_working_3-way'!AG165</f>
        <v>-0.80651498879698891</v>
      </c>
      <c r="AN165" s="11">
        <f>'OddsRatio_working_3-way'!AB165+'OddsRatio_working_3-way'!AH165</f>
        <v>-0.2676629512134816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1.0741779400104705</v>
      </c>
      <c r="AS165" s="11">
        <f>IF(('OddsRatio_working_3-way'!X165=0),IF(Q165&gt;0,-Q165^(1/3),(-Q165)^(1/3)),'OddsRatio_working_3-way'!AM165-'OddsRatio_working_3-way'!R165/3)</f>
        <v>-0.80651498879698891</v>
      </c>
      <c r="AT165" s="11">
        <f>IF(('OddsRatio_working_3-way'!X165=0),IF(Q165&gt;0,-Q165^(1/3),(-Q165)^(1/3)),'OddsRatio_working_3-way'!AN165-'OddsRatio_working_3-way'!R165/3)</f>
        <v>-0.2676629512134816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2.52</v>
      </c>
      <c r="B166" s="4">
        <f>IF('True_Odds_Calculator_3-way'!B167="","",'True_Odds_Calculator_3-way'!B167)</f>
        <v>3.36</v>
      </c>
      <c r="C166" s="4">
        <f>IF('True_Odds_Calculator_3-way'!C167="","",'True_Odds_Calculator_3-way'!C167)</f>
        <v>3</v>
      </c>
      <c r="D166" s="9">
        <f t="shared" si="39"/>
        <v>0.38688969519876709</v>
      </c>
      <c r="E166" s="9">
        <f t="shared" si="40"/>
        <v>0.28897723803275427</v>
      </c>
      <c r="F166" s="9">
        <f t="shared" si="41"/>
        <v>0.32413306676847858</v>
      </c>
      <c r="G166" s="9">
        <f t="shared" si="42"/>
        <v>1.042576340590204</v>
      </c>
      <c r="H166" s="9">
        <f t="shared" si="43"/>
        <v>2.5847160376971101</v>
      </c>
      <c r="I166" s="9">
        <f t="shared" si="44"/>
        <v>3.4604801637928815</v>
      </c>
      <c r="J166" s="9">
        <f t="shared" si="45"/>
        <v>3.0851526811804084</v>
      </c>
      <c r="K166" s="11">
        <f t="shared" si="46"/>
        <v>0.3968253968253968</v>
      </c>
      <c r="L166" s="11">
        <f t="shared" si="47"/>
        <v>0.29761904761904762</v>
      </c>
      <c r="M166" s="11">
        <f t="shared" si="48"/>
        <v>0.33333333333333331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-0.28243890148652062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0.23148148148148145</v>
      </c>
      <c r="Q166" s="11">
        <f>2*'OddsRatio_working_3-way'!K166*'OddsRatio_working_3-way'!L166*'OddsRatio_working_3-way'!M166</f>
        <v>7.8735197782816818E-2</v>
      </c>
      <c r="R166" s="11">
        <f t="shared" si="49"/>
        <v>0</v>
      </c>
      <c r="S166" s="11">
        <f t="shared" si="50"/>
        <v>-0.81958073148974098</v>
      </c>
      <c r="T166" s="11">
        <f t="shared" si="51"/>
        <v>-0.27876895628902754</v>
      </c>
      <c r="U166" s="11">
        <f>'OddsRatio_working_3-way'!S166-'OddsRatio_working_3-way'!R166^2/3</f>
        <v>-0.81958073148974098</v>
      </c>
      <c r="V166" s="11">
        <f>'OddsRatio_working_3-way'!S166*'OddsRatio_working_3-way'!R166/3-2*'OddsRatio_working_3-way'!R166^3/27-'OddsRatio_working_3-way'!T166</f>
        <v>0.27876895628902754</v>
      </c>
      <c r="W166" s="11">
        <f>'OddsRatio_working_3-way'!V166^2+4*'OddsRatio_working_3-way'!U166^3/27</f>
        <v>-3.8467851459958458E-3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0.1427926084715781</v>
      </c>
      <c r="Y166" s="11">
        <f>IF('OddsRatio_working_3-way'!W166&gt;=0,IF('OddsRatio_working_3-way'!V166+SQRT('OddsRatio_working_3-way'!W166)&gt;0,0,PI()),ACOS('OddsRatio_working_3-way'!V166/(2*'OddsRatio_working_3-way'!X166)))</f>
        <v>0.21892120838671003</v>
      </c>
      <c r="Z166" s="11">
        <f>'OddsRatio_working_3-way'!X166^(1/3)*COS('OddsRatio_working_3-way'!Y166/3)</f>
        <v>0.52128817029510199</v>
      </c>
      <c r="AA166" s="11">
        <f>'OddsRatio_working_3-way'!X166^(1/3)*COS(('OddsRatio_working_3-way'!Y166+2*PI())/3)</f>
        <v>-0.2936465927071874</v>
      </c>
      <c r="AB166" s="11">
        <f>'OddsRatio_working_3-way'!X166^(1/3)*COS(('OddsRatio_working_3-way'!Y166+4*PI())/3)</f>
        <v>-0.22764157758791465</v>
      </c>
      <c r="AC166" s="11">
        <f>'OddsRatio_working_3-way'!X166^(1/3)*SIN('OddsRatio_working_3-way'!Y166/3)</f>
        <v>3.8108013246977435E-2</v>
      </c>
      <c r="AD166" s="11">
        <f>'OddsRatio_working_3-way'!X166^(1/3)*SIN(('OddsRatio_working_3-way'!Y166+2*PI())/3)</f>
        <v>0.43239479154437815</v>
      </c>
      <c r="AE166" s="11">
        <f>'OddsRatio_working_3-way'!X166^(1/3)*SIN(('OddsRatio_working_3-way'!Y166+4*PI())/3)</f>
        <v>-0.47050280479135564</v>
      </c>
      <c r="AF166" s="11">
        <f>-'OddsRatio_working_3-way'!U166/(3*'OddsRatio_working_3-way'!X166^(1/3))*COS(('OddsRatio_working_3-way'!Y166)/3)</f>
        <v>0.52128817029510188</v>
      </c>
      <c r="AG166" s="11">
        <f>-'OddsRatio_working_3-way'!U166/(3*'OddsRatio_working_3-way'!X166^(1/3))*COS(('OddsRatio_working_3-way'!Y166+2*PI())/3)</f>
        <v>-0.29364659270718735</v>
      </c>
      <c r="AH166" s="11">
        <f>-'OddsRatio_working_3-way'!U166/(3*'OddsRatio_working_3-way'!X166^(1/3))*COS(('OddsRatio_working_3-way'!Y166+4*PI())/3)</f>
        <v>-0.22764157758791459</v>
      </c>
      <c r="AI166" s="11">
        <f>'OddsRatio_working_3-way'!U166/(3*'OddsRatio_working_3-way'!X166^(1/3))*SIN(('OddsRatio_working_3-way'!Y166)/3)</f>
        <v>-3.8108013246977428E-2</v>
      </c>
      <c r="AJ166" s="11">
        <f>'OddsRatio_working_3-way'!U166/(3*'OddsRatio_working_3-way'!X166^(1/3))*SIN(('OddsRatio_working_3-way'!Y166+2*PI())/3)</f>
        <v>-0.43239479154437804</v>
      </c>
      <c r="AK166" s="11">
        <f>'OddsRatio_working_3-way'!U166/(3*'OddsRatio_working_3-way'!X166^(1/3))*SIN(('OddsRatio_working_3-way'!Y166+4*PI())/3)</f>
        <v>0.47050280479135553</v>
      </c>
      <c r="AL166" s="11">
        <f>'OddsRatio_working_3-way'!Z166+'OddsRatio_working_3-way'!AF166</f>
        <v>1.042576340590204</v>
      </c>
      <c r="AM166" s="11">
        <f>'OddsRatio_working_3-way'!AA166+'OddsRatio_working_3-way'!AG166</f>
        <v>-0.58729318541437481</v>
      </c>
      <c r="AN166" s="11">
        <f>'OddsRatio_working_3-way'!AB166+'OddsRatio_working_3-way'!AH166</f>
        <v>-0.45528315517582923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1.042576340590204</v>
      </c>
      <c r="AS166" s="11">
        <f>IF(('OddsRatio_working_3-way'!X166=0),IF(Q166&gt;0,-Q166^(1/3),(-Q166)^(1/3)),'OddsRatio_working_3-way'!AM166-'OddsRatio_working_3-way'!R166/3)</f>
        <v>-0.58729318541437481</v>
      </c>
      <c r="AT166" s="11">
        <f>IF(('OddsRatio_working_3-way'!X166=0),IF(Q166&gt;0,-Q166^(1/3),(-Q166)^(1/3)),'OddsRatio_working_3-way'!AN166-'OddsRatio_working_3-way'!R166/3)</f>
        <v>-0.45528315517582923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1.65</v>
      </c>
      <c r="B167" s="4">
        <f>IF('True_Odds_Calculator_3-way'!B168="","",'True_Odds_Calculator_3-way'!B168)</f>
        <v>4.12</v>
      </c>
      <c r="C167" s="4">
        <f>IF('True_Odds_Calculator_3-way'!C168="","",'True_Odds_Calculator_3-way'!C168)</f>
        <v>5.54</v>
      </c>
      <c r="D167" s="9">
        <f t="shared" si="39"/>
        <v>0.59366128935789897</v>
      </c>
      <c r="E167" s="9">
        <f t="shared" si="40"/>
        <v>0.23334943573874853</v>
      </c>
      <c r="F167" s="9">
        <f t="shared" si="41"/>
        <v>0.17298927490335245</v>
      </c>
      <c r="G167" s="9">
        <f t="shared" si="42"/>
        <v>1.0530187652745036</v>
      </c>
      <c r="H167" s="9">
        <f t="shared" si="43"/>
        <v>1.6844621974284275</v>
      </c>
      <c r="I167" s="9">
        <f t="shared" si="44"/>
        <v>4.2854185476564508</v>
      </c>
      <c r="J167" s="9">
        <f t="shared" si="45"/>
        <v>5.7807051943462451</v>
      </c>
      <c r="K167" s="11">
        <f t="shared" si="46"/>
        <v>0.60606060606060608</v>
      </c>
      <c r="L167" s="11">
        <f t="shared" si="47"/>
        <v>0.24271844660194175</v>
      </c>
      <c r="M167" s="11">
        <f t="shared" si="48"/>
        <v>0.18050541516245489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-0.24447411268763475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0.22065313327449251</v>
      </c>
      <c r="Q167" s="11">
        <f>2*'OddsRatio_working_3-way'!K167*'OddsRatio_working_3-way'!L167*'OddsRatio_working_3-way'!M167</f>
        <v>5.3105447238145011E-2</v>
      </c>
      <c r="R167" s="11">
        <f t="shared" si="49"/>
        <v>0</v>
      </c>
      <c r="S167" s="11">
        <f t="shared" si="50"/>
        <v>-0.902562364778563</v>
      </c>
      <c r="T167" s="11">
        <f t="shared" si="51"/>
        <v>-0.21722319248581543</v>
      </c>
      <c r="U167" s="11">
        <f>'OddsRatio_working_3-way'!S167-'OddsRatio_working_3-way'!R167^2/3</f>
        <v>-0.902562364778563</v>
      </c>
      <c r="V167" s="11">
        <f>'OddsRatio_working_3-way'!S167*'OddsRatio_working_3-way'!R167/3-2*'OddsRatio_working_3-way'!R167^3/27-'OddsRatio_working_3-way'!T167</f>
        <v>0.21722319248581543</v>
      </c>
      <c r="W167" s="11">
        <f>'OddsRatio_working_3-way'!V167^2+4*'OddsRatio_working_3-way'!U167^3/27</f>
        <v>-6.1739164744264198E-2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0.16501899898041575</v>
      </c>
      <c r="Y167" s="11">
        <f>IF('OddsRatio_working_3-way'!W167&gt;=0,IF('OddsRatio_working_3-way'!V167+SQRT('OddsRatio_working_3-way'!W167)&gt;0,0,PI()),ACOS('OddsRatio_working_3-way'!V167/(2*'OddsRatio_working_3-way'!X167)))</f>
        <v>0.85240247240693756</v>
      </c>
      <c r="Z167" s="11">
        <f>'OddsRatio_working_3-way'!X167^(1/3)*COS('OddsRatio_working_3-way'!Y167/3)</f>
        <v>0.52650938263725178</v>
      </c>
      <c r="AA167" s="11">
        <f>'OddsRatio_working_3-way'!X167^(1/3)*COS(('OddsRatio_working_3-way'!Y167+2*PI())/3)</f>
        <v>-0.39641434621020966</v>
      </c>
      <c r="AB167" s="11">
        <f>'OddsRatio_working_3-way'!X167^(1/3)*COS(('OddsRatio_working_3-way'!Y167+4*PI())/3)</f>
        <v>-0.13009503642704182</v>
      </c>
      <c r="AC167" s="11">
        <f>'OddsRatio_working_3-way'!X167^(1/3)*SIN('OddsRatio_working_3-way'!Y167/3)</f>
        <v>0.15375952519370725</v>
      </c>
      <c r="AD167" s="11">
        <f>'OddsRatio_working_3-way'!X167^(1/3)*SIN(('OddsRatio_working_3-way'!Y167+2*PI())/3)</f>
        <v>0.37909073809786803</v>
      </c>
      <c r="AE167" s="11">
        <f>'OddsRatio_working_3-way'!X167^(1/3)*SIN(('OddsRatio_working_3-way'!Y167+4*PI())/3)</f>
        <v>-0.53285026329157514</v>
      </c>
      <c r="AF167" s="11">
        <f>-'OddsRatio_working_3-way'!U167/(3*'OddsRatio_working_3-way'!X167^(1/3))*COS(('OddsRatio_working_3-way'!Y167)/3)</f>
        <v>0.52650938263725178</v>
      </c>
      <c r="AG167" s="11">
        <f>-'OddsRatio_working_3-way'!U167/(3*'OddsRatio_working_3-way'!X167^(1/3))*COS(('OddsRatio_working_3-way'!Y167+2*PI())/3)</f>
        <v>-0.39641434621020966</v>
      </c>
      <c r="AH167" s="11">
        <f>-'OddsRatio_working_3-way'!U167/(3*'OddsRatio_working_3-way'!X167^(1/3))*COS(('OddsRatio_working_3-way'!Y167+4*PI())/3)</f>
        <v>-0.13009503642704182</v>
      </c>
      <c r="AI167" s="11">
        <f>'OddsRatio_working_3-way'!U167/(3*'OddsRatio_working_3-way'!X167^(1/3))*SIN(('OddsRatio_working_3-way'!Y167)/3)</f>
        <v>-0.15375952519370725</v>
      </c>
      <c r="AJ167" s="11">
        <f>'OddsRatio_working_3-way'!U167/(3*'OddsRatio_working_3-way'!X167^(1/3))*SIN(('OddsRatio_working_3-way'!Y167+2*PI())/3)</f>
        <v>-0.37909073809786803</v>
      </c>
      <c r="AK167" s="11">
        <f>'OddsRatio_working_3-way'!U167/(3*'OddsRatio_working_3-way'!X167^(1/3))*SIN(('OddsRatio_working_3-way'!Y167+4*PI())/3)</f>
        <v>0.53285026329157514</v>
      </c>
      <c r="AL167" s="11">
        <f>'OddsRatio_working_3-way'!Z167+'OddsRatio_working_3-way'!AF167</f>
        <v>1.0530187652745036</v>
      </c>
      <c r="AM167" s="11">
        <f>'OddsRatio_working_3-way'!AA167+'OddsRatio_working_3-way'!AG167</f>
        <v>-0.79282869242041931</v>
      </c>
      <c r="AN167" s="11">
        <f>'OddsRatio_working_3-way'!AB167+'OddsRatio_working_3-way'!AH167</f>
        <v>-0.26019007285408363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1.0530187652745036</v>
      </c>
      <c r="AS167" s="11">
        <f>IF(('OddsRatio_working_3-way'!X167=0),IF(Q167&gt;0,-Q167^(1/3),(-Q167)^(1/3)),'OddsRatio_working_3-way'!AM167-'OddsRatio_working_3-way'!R167/3)</f>
        <v>-0.79282869242041931</v>
      </c>
      <c r="AT167" s="11">
        <f>IF(('OddsRatio_working_3-way'!X167=0),IF(Q167&gt;0,-Q167^(1/3),(-Q167)^(1/3)),'OddsRatio_working_3-way'!AN167-'OddsRatio_working_3-way'!R167/3)</f>
        <v>-0.26019007285408363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2.6</v>
      </c>
      <c r="B168" s="4">
        <f>IF('True_Odds_Calculator_3-way'!B169="","",'True_Odds_Calculator_3-way'!B169)</f>
        <v>3.56</v>
      </c>
      <c r="C168" s="4">
        <f>IF('True_Odds_Calculator_3-way'!C169="","",'True_Odds_Calculator_3-way'!C169)</f>
        <v>2.77</v>
      </c>
      <c r="D168" s="9">
        <f t="shared" si="39"/>
        <v>0.37522147661443728</v>
      </c>
      <c r="E168" s="9">
        <f t="shared" si="40"/>
        <v>0.27291472229212455</v>
      </c>
      <c r="F168" s="9">
        <f t="shared" si="41"/>
        <v>0.35186380109343834</v>
      </c>
      <c r="G168" s="9">
        <f t="shared" si="42"/>
        <v>1.0406829071706503</v>
      </c>
      <c r="H168" s="9">
        <f t="shared" si="43"/>
        <v>2.6650926514730404</v>
      </c>
      <c r="I168" s="9">
        <f t="shared" si="44"/>
        <v>3.6641482423568648</v>
      </c>
      <c r="J168" s="9">
        <f t="shared" si="45"/>
        <v>2.8420087456920511</v>
      </c>
      <c r="K168" s="11">
        <f t="shared" si="46"/>
        <v>0.38461538461538458</v>
      </c>
      <c r="L168" s="11">
        <f t="shared" si="47"/>
        <v>0.2808988764044944</v>
      </c>
      <c r="M168" s="11">
        <f t="shared" si="48"/>
        <v>0.36101083032490977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-0.28276789530997948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0.2312871892639061</v>
      </c>
      <c r="Q168" s="11">
        <f>2*'OddsRatio_working_3-way'!K168*'OddsRatio_working_3-way'!L168*'OddsRatio_working_3-way'!M168</f>
        <v>7.8005797390862094E-2</v>
      </c>
      <c r="R168" s="11">
        <f t="shared" si="49"/>
        <v>0</v>
      </c>
      <c r="S168" s="11">
        <f t="shared" si="50"/>
        <v>-0.81794006002824848</v>
      </c>
      <c r="T168" s="11">
        <f t="shared" si="51"/>
        <v>-0.27586511299435024</v>
      </c>
      <c r="U168" s="11">
        <f>'OddsRatio_working_3-way'!S168-'OddsRatio_working_3-way'!R168^2/3</f>
        <v>-0.81794006002824848</v>
      </c>
      <c r="V168" s="11">
        <f>'OddsRatio_working_3-way'!S168*'OddsRatio_working_3-way'!R168/3-2*'OddsRatio_working_3-way'!R168^3/27-'OddsRatio_working_3-way'!T168</f>
        <v>0.27586511299435024</v>
      </c>
      <c r="W168" s="11">
        <f>'OddsRatio_working_3-way'!V168^2+4*'OddsRatio_working_3-way'!U168^3/27</f>
        <v>-4.9685311356575806E-3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0.14236405067909805</v>
      </c>
      <c r="Y168" s="11">
        <f>IF('OddsRatio_working_3-way'!W168&gt;=0,IF('OddsRatio_working_3-way'!V168+SQRT('OddsRatio_working_3-way'!W168)&gt;0,0,PI()),ACOS('OddsRatio_working_3-way'!V168/(2*'OddsRatio_working_3-way'!X168)))</f>
        <v>0.25016293432551695</v>
      </c>
      <c r="Z168" s="11">
        <f>'OddsRatio_working_3-way'!X168^(1/3)*COS('OddsRatio_working_3-way'!Y168/3)</f>
        <v>0.52034145358532513</v>
      </c>
      <c r="AA168" s="11">
        <f>'OddsRatio_working_3-way'!X168^(1/3)*COS(('OddsRatio_working_3-way'!Y168+2*PI())/3)</f>
        <v>-0.29783495076708233</v>
      </c>
      <c r="AB168" s="11">
        <f>'OddsRatio_working_3-way'!X168^(1/3)*COS(('OddsRatio_working_3-way'!Y168+4*PI())/3)</f>
        <v>-0.22250650281824316</v>
      </c>
      <c r="AC168" s="11">
        <f>'OddsRatio_working_3-way'!X168^(1/3)*SIN('OddsRatio_working_3-way'!Y168/3)</f>
        <v>4.3490899700899255E-2</v>
      </c>
      <c r="AD168" s="11">
        <f>'OddsRatio_working_3-way'!X168^(1/3)*SIN(('OddsRatio_working_3-way'!Y168+2*PI())/3)</f>
        <v>0.42888346759656337</v>
      </c>
      <c r="AE168" s="11">
        <f>'OddsRatio_working_3-way'!X168^(1/3)*SIN(('OddsRatio_working_3-way'!Y168+4*PI())/3)</f>
        <v>-0.47237436729746246</v>
      </c>
      <c r="AF168" s="11">
        <f>-'OddsRatio_working_3-way'!U168/(3*'OddsRatio_working_3-way'!X168^(1/3))*COS(('OddsRatio_working_3-way'!Y168)/3)</f>
        <v>0.52034145358532513</v>
      </c>
      <c r="AG168" s="11">
        <f>-'OddsRatio_working_3-way'!U168/(3*'OddsRatio_working_3-way'!X168^(1/3))*COS(('OddsRatio_working_3-way'!Y168+2*PI())/3)</f>
        <v>-0.29783495076708233</v>
      </c>
      <c r="AH168" s="11">
        <f>-'OddsRatio_working_3-way'!U168/(3*'OddsRatio_working_3-way'!X168^(1/3))*COS(('OddsRatio_working_3-way'!Y168+4*PI())/3)</f>
        <v>-0.22250650281824316</v>
      </c>
      <c r="AI168" s="11">
        <f>'OddsRatio_working_3-way'!U168/(3*'OddsRatio_working_3-way'!X168^(1/3))*SIN(('OddsRatio_working_3-way'!Y168)/3)</f>
        <v>-4.3490899700899255E-2</v>
      </c>
      <c r="AJ168" s="11">
        <f>'OddsRatio_working_3-way'!U168/(3*'OddsRatio_working_3-way'!X168^(1/3))*SIN(('OddsRatio_working_3-way'!Y168+2*PI())/3)</f>
        <v>-0.42888346759656337</v>
      </c>
      <c r="AK168" s="11">
        <f>'OddsRatio_working_3-way'!U168/(3*'OddsRatio_working_3-way'!X168^(1/3))*SIN(('OddsRatio_working_3-way'!Y168+4*PI())/3)</f>
        <v>0.47237436729746246</v>
      </c>
      <c r="AL168" s="11">
        <f>'OddsRatio_working_3-way'!Z168+'OddsRatio_working_3-way'!AF168</f>
        <v>1.0406829071706503</v>
      </c>
      <c r="AM168" s="11">
        <f>'OddsRatio_working_3-way'!AA168+'OddsRatio_working_3-way'!AG168</f>
        <v>-0.59566990153416466</v>
      </c>
      <c r="AN168" s="11">
        <f>'OddsRatio_working_3-way'!AB168+'OddsRatio_working_3-way'!AH168</f>
        <v>-0.44501300563648633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1.0406829071706503</v>
      </c>
      <c r="AS168" s="11">
        <f>IF(('OddsRatio_working_3-way'!X168=0),IF(Q168&gt;0,-Q168^(1/3),(-Q168)^(1/3)),'OddsRatio_working_3-way'!AM168-'OddsRatio_working_3-way'!R168/3)</f>
        <v>-0.59566990153416466</v>
      </c>
      <c r="AT168" s="11">
        <f>IF(('OddsRatio_working_3-way'!X168=0),IF(Q168&gt;0,-Q168^(1/3),(-Q168)^(1/3)),'OddsRatio_working_3-way'!AN168-'OddsRatio_working_3-way'!R168/3)</f>
        <v>-0.44501300563648633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3.5</v>
      </c>
      <c r="B169" s="4">
        <f>IF('True_Odds_Calculator_3-way'!B170="","",'True_Odds_Calculator_3-way'!B170)</f>
        <v>3.63</v>
      </c>
      <c r="C169" s="4">
        <f>IF('True_Odds_Calculator_3-way'!C170="","",'True_Odds_Calculator_3-way'!C170)</f>
        <v>2.14</v>
      </c>
      <c r="D169" s="9">
        <f t="shared" si="39"/>
        <v>0.27683191410771535</v>
      </c>
      <c r="E169" s="9">
        <f t="shared" si="40"/>
        <v>0.26679900670392148</v>
      </c>
      <c r="F169" s="9">
        <f t="shared" si="41"/>
        <v>0.45636907918836306</v>
      </c>
      <c r="G169" s="9">
        <f t="shared" si="42"/>
        <v>1.044920110780146</v>
      </c>
      <c r="H169" s="9">
        <f t="shared" si="43"/>
        <v>3.6123002769503656</v>
      </c>
      <c r="I169" s="9">
        <f t="shared" si="44"/>
        <v>3.7481398913517836</v>
      </c>
      <c r="J169" s="9">
        <f t="shared" si="45"/>
        <v>2.1912089262893666</v>
      </c>
      <c r="K169" s="11">
        <f t="shared" si="46"/>
        <v>0.2857142857142857</v>
      </c>
      <c r="L169" s="11">
        <f t="shared" si="47"/>
        <v>0.27548209366391185</v>
      </c>
      <c r="M169" s="11">
        <f t="shared" si="48"/>
        <v>0.46728971962616822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-0.27568438358582781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0.23061051098434271</v>
      </c>
      <c r="Q169" s="11">
        <f>2*'OddsRatio_working_3-way'!K169*'OddsRatio_working_3-way'!L169*'OddsRatio_working_3-way'!M169</f>
        <v>7.3559971605850955E-2</v>
      </c>
      <c r="R169" s="11">
        <f t="shared" si="49"/>
        <v>0</v>
      </c>
      <c r="S169" s="11">
        <f t="shared" si="50"/>
        <v>-0.83650190114068457</v>
      </c>
      <c r="T169" s="11">
        <f t="shared" si="51"/>
        <v>-0.26682676272430134</v>
      </c>
      <c r="U169" s="11">
        <f>'OddsRatio_working_3-way'!S169-'OddsRatio_working_3-way'!R169^2/3</f>
        <v>-0.83650190114068457</v>
      </c>
      <c r="V169" s="11">
        <f>'OddsRatio_working_3-way'!S169*'OddsRatio_working_3-way'!R169/3-2*'OddsRatio_working_3-way'!R169^3/27-'OddsRatio_working_3-way'!T169</f>
        <v>0.26682676272430134</v>
      </c>
      <c r="W169" s="11">
        <f>'OddsRatio_working_3-way'!V169^2+4*'OddsRatio_working_3-way'!U169^3/27</f>
        <v>-1.5519036916649631E-2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0.1472375276743163</v>
      </c>
      <c r="Y169" s="11">
        <f>IF('OddsRatio_working_3-way'!W169&gt;=0,IF('OddsRatio_working_3-way'!V169+SQRT('OddsRatio_working_3-way'!W169)&gt;0,0,PI()),ACOS('OddsRatio_working_3-way'!V169/(2*'OddsRatio_working_3-way'!X169)))</f>
        <v>0.43680032062744911</v>
      </c>
      <c r="Z169" s="11">
        <f>'OddsRatio_working_3-way'!X169^(1/3)*COS('OddsRatio_working_3-way'!Y169/3)</f>
        <v>0.52246005539007312</v>
      </c>
      <c r="AA169" s="11">
        <f>'OddsRatio_working_3-way'!X169^(1/3)*COS(('OddsRatio_working_3-way'!Y169+2*PI())/3)</f>
        <v>-0.32757829953780965</v>
      </c>
      <c r="AB169" s="11">
        <f>'OddsRatio_working_3-way'!X169^(1/3)*COS(('OddsRatio_working_3-way'!Y169+4*PI())/3)</f>
        <v>-0.19488175585226358</v>
      </c>
      <c r="AC169" s="11">
        <f>'OddsRatio_working_3-way'!X169^(1/3)*SIN('OddsRatio_working_3-way'!Y169/3)</f>
        <v>7.6612385217383019E-2</v>
      </c>
      <c r="AD169" s="11">
        <f>'OddsRatio_working_3-way'!X169^(1/3)*SIN(('OddsRatio_working_3-way'!Y169+2*PI())/3)</f>
        <v>0.41415748782173678</v>
      </c>
      <c r="AE169" s="11">
        <f>'OddsRatio_working_3-way'!X169^(1/3)*SIN(('OddsRatio_working_3-way'!Y169+4*PI())/3)</f>
        <v>-0.49076987303911968</v>
      </c>
      <c r="AF169" s="11">
        <f>-'OddsRatio_working_3-way'!U169/(3*'OddsRatio_working_3-way'!X169^(1/3))*COS(('OddsRatio_working_3-way'!Y169)/3)</f>
        <v>0.5224600553900729</v>
      </c>
      <c r="AG169" s="11">
        <f>-'OddsRatio_working_3-way'!U169/(3*'OddsRatio_working_3-way'!X169^(1/3))*COS(('OddsRatio_working_3-way'!Y169+2*PI())/3)</f>
        <v>-0.32757829953780954</v>
      </c>
      <c r="AH169" s="11">
        <f>-'OddsRatio_working_3-way'!U169/(3*'OddsRatio_working_3-way'!X169^(1/3))*COS(('OddsRatio_working_3-way'!Y169+4*PI())/3)</f>
        <v>-0.1948817558522635</v>
      </c>
      <c r="AI169" s="11">
        <f>'OddsRatio_working_3-way'!U169/(3*'OddsRatio_working_3-way'!X169^(1/3))*SIN(('OddsRatio_working_3-way'!Y169)/3)</f>
        <v>-7.6612385217382992E-2</v>
      </c>
      <c r="AJ169" s="11">
        <f>'OddsRatio_working_3-way'!U169/(3*'OddsRatio_working_3-way'!X169^(1/3))*SIN(('OddsRatio_working_3-way'!Y169+2*PI())/3)</f>
        <v>-0.41415748782173656</v>
      </c>
      <c r="AK169" s="11">
        <f>'OddsRatio_working_3-way'!U169/(3*'OddsRatio_working_3-way'!X169^(1/3))*SIN(('OddsRatio_working_3-way'!Y169+4*PI())/3)</f>
        <v>0.49076987303911945</v>
      </c>
      <c r="AL169" s="11">
        <f>'OddsRatio_working_3-way'!Z169+'OddsRatio_working_3-way'!AF169</f>
        <v>1.044920110780146</v>
      </c>
      <c r="AM169" s="11">
        <f>'OddsRatio_working_3-way'!AA169+'OddsRatio_working_3-way'!AG169</f>
        <v>-0.65515659907561918</v>
      </c>
      <c r="AN169" s="11">
        <f>'OddsRatio_working_3-way'!AB169+'OddsRatio_working_3-way'!AH169</f>
        <v>-0.38976351170452705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1.044920110780146</v>
      </c>
      <c r="AS169" s="11">
        <f>IF(('OddsRatio_working_3-way'!X169=0),IF(Q169&gt;0,-Q169^(1/3),(-Q169)^(1/3)),'OddsRatio_working_3-way'!AM169-'OddsRatio_working_3-way'!R169/3)</f>
        <v>-0.65515659907561918</v>
      </c>
      <c r="AT169" s="11">
        <f>IF(('OddsRatio_working_3-way'!X169=0),IF(Q169&gt;0,-Q169^(1/3),(-Q169)^(1/3)),'OddsRatio_working_3-way'!AN169-'OddsRatio_working_3-way'!R169/3)</f>
        <v>-0.38976351170452705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1.9</v>
      </c>
      <c r="B170" s="4">
        <f>IF('True_Odds_Calculator_3-way'!B171="","",'True_Odds_Calculator_3-way'!B171)</f>
        <v>3.64</v>
      </c>
      <c r="C170" s="4">
        <f>IF('True_Odds_Calculator_3-way'!C171="","",'True_Odds_Calculator_3-way'!C171)</f>
        <v>4.08</v>
      </c>
      <c r="D170" s="9">
        <f t="shared" si="39"/>
        <v>0.50794658243323165</v>
      </c>
      <c r="E170" s="9">
        <f t="shared" si="40"/>
        <v>0.26031144887169111</v>
      </c>
      <c r="F170" s="9">
        <f t="shared" si="41"/>
        <v>0.23174196869507718</v>
      </c>
      <c r="G170" s="9">
        <f t="shared" si="42"/>
        <v>1.0763455025125546</v>
      </c>
      <c r="H170" s="9">
        <f t="shared" si="43"/>
        <v>1.9687109522612991</v>
      </c>
      <c r="I170" s="9">
        <f t="shared" si="44"/>
        <v>3.8415521266331445</v>
      </c>
      <c r="J170" s="9">
        <f t="shared" si="45"/>
        <v>4.3151441477386685</v>
      </c>
      <c r="K170" s="11">
        <f t="shared" si="46"/>
        <v>0.52631578947368418</v>
      </c>
      <c r="L170" s="11">
        <f t="shared" si="47"/>
        <v>0.27472527472527469</v>
      </c>
      <c r="M170" s="11">
        <f t="shared" si="48"/>
        <v>0.24509803921568626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-0.25934746368182904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0.23460801324578409</v>
      </c>
      <c r="Q170" s="11">
        <f>2*'OddsRatio_working_3-way'!K170*'OddsRatio_working_3-way'!L170*'OddsRatio_working_3-way'!M170</f>
        <v>7.0878553850690057E-2</v>
      </c>
      <c r="R170" s="11">
        <f t="shared" si="49"/>
        <v>0</v>
      </c>
      <c r="S170" s="11">
        <f t="shared" si="50"/>
        <v>-0.90460885915431344</v>
      </c>
      <c r="T170" s="11">
        <f t="shared" si="51"/>
        <v>-0.27329572784118228</v>
      </c>
      <c r="U170" s="11">
        <f>'OddsRatio_working_3-way'!S170-'OddsRatio_working_3-way'!R170^2/3</f>
        <v>-0.90460885915431344</v>
      </c>
      <c r="V170" s="11">
        <f>'OddsRatio_working_3-way'!S170*'OddsRatio_working_3-way'!R170/3-2*'OddsRatio_working_3-way'!R170^3/27-'OddsRatio_working_3-way'!T170</f>
        <v>0.27329572784118228</v>
      </c>
      <c r="W170" s="11">
        <f>'OddsRatio_working_3-way'!V170^2+4*'OddsRatio_working_3-way'!U170^3/27</f>
        <v>-3.4977145576017124E-2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0.16558056983856734</v>
      </c>
      <c r="Y170" s="11">
        <f>IF('OddsRatio_working_3-way'!W170&gt;=0,IF('OddsRatio_working_3-way'!V170+SQRT('OddsRatio_working_3-way'!W170)&gt;0,0,PI()),ACOS('OddsRatio_working_3-way'!V170/(2*'OddsRatio_working_3-way'!X170)))</f>
        <v>0.60012488994633451</v>
      </c>
      <c r="Z170" s="11">
        <f>'OddsRatio_working_3-way'!X170^(1/3)*COS('OddsRatio_working_3-way'!Y170/3)</f>
        <v>0.53817275125627728</v>
      </c>
      <c r="AA170" s="11">
        <f>'OddsRatio_working_3-way'!X170^(1/3)*COS(('OddsRatio_working_3-way'!Y170+2*PI())/3)</f>
        <v>-0.36358390015928826</v>
      </c>
      <c r="AB170" s="11">
        <f>'OddsRatio_working_3-way'!X170^(1/3)*COS(('OddsRatio_working_3-way'!Y170+4*PI())/3)</f>
        <v>-0.17458885109698913</v>
      </c>
      <c r="AC170" s="11">
        <f>'OddsRatio_working_3-way'!X170^(1/3)*SIN('OddsRatio_working_3-way'!Y170/3)</f>
        <v>0.10911634245162512</v>
      </c>
      <c r="AD170" s="11">
        <f>'OddsRatio_working_3-way'!X170^(1/3)*SIN(('OddsRatio_working_3-way'!Y170+2*PI())/3)</f>
        <v>0.41151310298668736</v>
      </c>
      <c r="AE170" s="11">
        <f>'OddsRatio_working_3-way'!X170^(1/3)*SIN(('OddsRatio_working_3-way'!Y170+4*PI())/3)</f>
        <v>-0.52062944543831224</v>
      </c>
      <c r="AF170" s="11">
        <f>-'OddsRatio_working_3-way'!U170/(3*'OddsRatio_working_3-way'!X170^(1/3))*COS(('OddsRatio_working_3-way'!Y170)/3)</f>
        <v>0.53817275125627717</v>
      </c>
      <c r="AG170" s="11">
        <f>-'OddsRatio_working_3-way'!U170/(3*'OddsRatio_working_3-way'!X170^(1/3))*COS(('OddsRatio_working_3-way'!Y170+2*PI())/3)</f>
        <v>-0.36358390015928815</v>
      </c>
      <c r="AH170" s="11">
        <f>-'OddsRatio_working_3-way'!U170/(3*'OddsRatio_working_3-way'!X170^(1/3))*COS(('OddsRatio_working_3-way'!Y170+4*PI())/3)</f>
        <v>-0.1745888510969891</v>
      </c>
      <c r="AI170" s="11">
        <f>'OddsRatio_working_3-way'!U170/(3*'OddsRatio_working_3-way'!X170^(1/3))*SIN(('OddsRatio_working_3-way'!Y170)/3)</f>
        <v>-0.10911634245162509</v>
      </c>
      <c r="AJ170" s="11">
        <f>'OddsRatio_working_3-way'!U170/(3*'OddsRatio_working_3-way'!X170^(1/3))*SIN(('OddsRatio_working_3-way'!Y170+2*PI())/3)</f>
        <v>-0.41151310298668725</v>
      </c>
      <c r="AK170" s="11">
        <f>'OddsRatio_working_3-way'!U170/(3*'OddsRatio_working_3-way'!X170^(1/3))*SIN(('OddsRatio_working_3-way'!Y170+4*PI())/3)</f>
        <v>0.52062944543831213</v>
      </c>
      <c r="AL170" s="11">
        <f>'OddsRatio_working_3-way'!Z170+'OddsRatio_working_3-way'!AF170</f>
        <v>1.0763455025125546</v>
      </c>
      <c r="AM170" s="11">
        <f>'OddsRatio_working_3-way'!AA170+'OddsRatio_working_3-way'!AG170</f>
        <v>-0.72716780031857642</v>
      </c>
      <c r="AN170" s="11">
        <f>'OddsRatio_working_3-way'!AB170+'OddsRatio_working_3-way'!AH170</f>
        <v>-0.34917770219397826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1.0763455025125546</v>
      </c>
      <c r="AS170" s="11">
        <f>IF(('OddsRatio_working_3-way'!X170=0),IF(Q170&gt;0,-Q170^(1/3),(-Q170)^(1/3)),'OddsRatio_working_3-way'!AM170-'OddsRatio_working_3-way'!R170/3)</f>
        <v>-0.72716780031857642</v>
      </c>
      <c r="AT170" s="11">
        <f>IF(('OddsRatio_working_3-way'!X170=0),IF(Q170&gt;0,-Q170^(1/3),(-Q170)^(1/3)),'OddsRatio_working_3-way'!AN170-'OddsRatio_working_3-way'!R170/3)</f>
        <v>-0.34917770219397826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1.55</v>
      </c>
      <c r="B171" s="4">
        <f>IF('True_Odds_Calculator_3-way'!B172="","",'True_Odds_Calculator_3-way'!B172)</f>
        <v>4.47</v>
      </c>
      <c r="C171" s="4">
        <f>IF('True_Odds_Calculator_3-way'!C172="","",'True_Odds_Calculator_3-way'!C172)</f>
        <v>5.5</v>
      </c>
      <c r="D171" s="9">
        <f t="shared" si="39"/>
        <v>0.6236109327642867</v>
      </c>
      <c r="E171" s="9">
        <f t="shared" si="40"/>
        <v>0.20798929638829242</v>
      </c>
      <c r="F171" s="9">
        <f t="shared" si="41"/>
        <v>0.16839977084742103</v>
      </c>
      <c r="G171" s="9">
        <f t="shared" si="42"/>
        <v>1.0973889690754617</v>
      </c>
      <c r="H171" s="9">
        <f t="shared" si="43"/>
        <v>1.6035639329915041</v>
      </c>
      <c r="I171" s="9">
        <f t="shared" si="44"/>
        <v>4.8079397226918514</v>
      </c>
      <c r="J171" s="9">
        <f t="shared" si="45"/>
        <v>5.9382503608395769</v>
      </c>
      <c r="K171" s="11">
        <f t="shared" si="46"/>
        <v>0.64516129032258063</v>
      </c>
      <c r="L171" s="11">
        <f t="shared" si="47"/>
        <v>0.2237136465324385</v>
      </c>
      <c r="M171" s="11">
        <f t="shared" si="48"/>
        <v>0.18181818181818182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-0.22537345745832438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0.22358243618256607</v>
      </c>
      <c r="Q171" s="11">
        <f>2*'OddsRatio_working_3-way'!K171*'OddsRatio_working_3-way'!L171*'OddsRatio_working_3-way'!M171</f>
        <v>5.2484139948959174E-2</v>
      </c>
      <c r="R171" s="11">
        <f t="shared" si="49"/>
        <v>0</v>
      </c>
      <c r="S171" s="11">
        <f t="shared" si="50"/>
        <v>-0.99205309579949319</v>
      </c>
      <c r="T171" s="11">
        <f t="shared" si="51"/>
        <v>-0.23287631356795616</v>
      </c>
      <c r="U171" s="11">
        <f>'OddsRatio_working_3-way'!S171-'OddsRatio_working_3-way'!R171^2/3</f>
        <v>-0.99205309579949319</v>
      </c>
      <c r="V171" s="11">
        <f>'OddsRatio_working_3-way'!S171*'OddsRatio_working_3-way'!R171/3-2*'OddsRatio_working_3-way'!R171^3/27-'OddsRatio_working_3-way'!T171</f>
        <v>0.23287631356795616</v>
      </c>
      <c r="W171" s="11">
        <f>'OddsRatio_working_3-way'!V171^2+4*'OddsRatio_working_3-way'!U171^3/27</f>
        <v>-9.0412807080403251E-2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0.19016057984069956</v>
      </c>
      <c r="Y171" s="11">
        <f>IF('OddsRatio_working_3-way'!W171&gt;=0,IF('OddsRatio_working_3-way'!V171+SQRT('OddsRatio_working_3-way'!W171)&gt;0,0,PI()),ACOS('OddsRatio_working_3-way'!V171/(2*'OddsRatio_working_3-way'!X171)))</f>
        <v>0.91181106409505708</v>
      </c>
      <c r="Z171" s="11">
        <f>'OddsRatio_working_3-way'!X171^(1/3)*COS('OddsRatio_working_3-way'!Y171/3)</f>
        <v>0.54869448453773095</v>
      </c>
      <c r="AA171" s="11">
        <f>'OddsRatio_working_3-way'!X171^(1/3)*COS(('OddsRatio_working_3-way'!Y171+2*PI())/3)</f>
        <v>-0.42339101412223284</v>
      </c>
      <c r="AB171" s="11">
        <f>'OddsRatio_working_3-way'!X171^(1/3)*COS(('OddsRatio_working_3-way'!Y171+4*PI())/3)</f>
        <v>-0.12530347041549825</v>
      </c>
      <c r="AC171" s="11">
        <f>'OddsRatio_working_3-way'!X171^(1/3)*SIN('OddsRatio_working_3-way'!Y171/3)</f>
        <v>0.17210092360115753</v>
      </c>
      <c r="AD171" s="11">
        <f>'OddsRatio_working_3-way'!X171^(1/3)*SIN(('OddsRatio_working_3-way'!Y171+2*PI())/3)</f>
        <v>0.38913290072550411</v>
      </c>
      <c r="AE171" s="11">
        <f>'OddsRatio_working_3-way'!X171^(1/3)*SIN(('OddsRatio_working_3-way'!Y171+4*PI())/3)</f>
        <v>-0.56123382432666169</v>
      </c>
      <c r="AF171" s="11">
        <f>-'OddsRatio_working_3-way'!U171/(3*'OddsRatio_working_3-way'!X171^(1/3))*COS(('OddsRatio_working_3-way'!Y171)/3)</f>
        <v>0.54869448453773084</v>
      </c>
      <c r="AG171" s="11">
        <f>-'OddsRatio_working_3-way'!U171/(3*'OddsRatio_working_3-way'!X171^(1/3))*COS(('OddsRatio_working_3-way'!Y171+2*PI())/3)</f>
        <v>-0.42339101412223273</v>
      </c>
      <c r="AH171" s="11">
        <f>-'OddsRatio_working_3-way'!U171/(3*'OddsRatio_working_3-way'!X171^(1/3))*COS(('OddsRatio_working_3-way'!Y171+4*PI())/3)</f>
        <v>-0.12530347041549822</v>
      </c>
      <c r="AI171" s="11">
        <f>'OddsRatio_working_3-way'!U171/(3*'OddsRatio_working_3-way'!X171^(1/3))*SIN(('OddsRatio_working_3-way'!Y171)/3)</f>
        <v>-0.1721009236011575</v>
      </c>
      <c r="AJ171" s="11">
        <f>'OddsRatio_working_3-way'!U171/(3*'OddsRatio_working_3-way'!X171^(1/3))*SIN(('OddsRatio_working_3-way'!Y171+2*PI())/3)</f>
        <v>-0.38913290072550399</v>
      </c>
      <c r="AK171" s="11">
        <f>'OddsRatio_working_3-way'!U171/(3*'OddsRatio_working_3-way'!X171^(1/3))*SIN(('OddsRatio_working_3-way'!Y171+4*PI())/3)</f>
        <v>0.56123382432666158</v>
      </c>
      <c r="AL171" s="11">
        <f>'OddsRatio_working_3-way'!Z171+'OddsRatio_working_3-way'!AF171</f>
        <v>1.0973889690754617</v>
      </c>
      <c r="AM171" s="11">
        <f>'OddsRatio_working_3-way'!AA171+'OddsRatio_working_3-way'!AG171</f>
        <v>-0.84678202824446558</v>
      </c>
      <c r="AN171" s="11">
        <f>'OddsRatio_working_3-way'!AB171+'OddsRatio_working_3-way'!AH171</f>
        <v>-0.25060694083099644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1.0973889690754617</v>
      </c>
      <c r="AS171" s="11">
        <f>IF(('OddsRatio_working_3-way'!X171=0),IF(Q171&gt;0,-Q171^(1/3),(-Q171)^(1/3)),'OddsRatio_working_3-way'!AM171-'OddsRatio_working_3-way'!R171/3)</f>
        <v>-0.84678202824446558</v>
      </c>
      <c r="AT171" s="11">
        <f>IF(('OddsRatio_working_3-way'!X171=0),IF(Q171&gt;0,-Q171^(1/3),(-Q171)^(1/3)),'OddsRatio_working_3-way'!AN171-'OddsRatio_working_3-way'!R171/3)</f>
        <v>-0.25060694083099644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1.81</v>
      </c>
      <c r="B172" s="4">
        <f>IF('True_Odds_Calculator_3-way'!B173="","",'True_Odds_Calculator_3-way'!B173)</f>
        <v>4.05</v>
      </c>
      <c r="C172" s="4">
        <f>IF('True_Odds_Calculator_3-way'!C173="","",'True_Odds_Calculator_3-way'!C173)</f>
        <v>4.03</v>
      </c>
      <c r="D172" s="9">
        <f t="shared" si="39"/>
        <v>0.53325330486786471</v>
      </c>
      <c r="E172" s="9">
        <f t="shared" si="40"/>
        <v>0.23278482593919411</v>
      </c>
      <c r="F172" s="9">
        <f t="shared" si="41"/>
        <v>0.23396186919294137</v>
      </c>
      <c r="G172" s="9">
        <f t="shared" si="42"/>
        <v>1.0805943114787364</v>
      </c>
      <c r="H172" s="9">
        <f t="shared" si="43"/>
        <v>1.8752813922977765</v>
      </c>
      <c r="I172" s="9">
        <f t="shared" si="44"/>
        <v>4.2958126500101459</v>
      </c>
      <c r="J172" s="9">
        <f t="shared" si="45"/>
        <v>4.2742007637805708</v>
      </c>
      <c r="K172" s="11">
        <f t="shared" si="46"/>
        <v>0.5524861878453039</v>
      </c>
      <c r="L172" s="11">
        <f t="shared" si="47"/>
        <v>0.24691358024691359</v>
      </c>
      <c r="M172" s="11">
        <f t="shared" si="48"/>
        <v>0.24813895781637715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-0.2533896330011105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0.23322794070729669</v>
      </c>
      <c r="Q172" s="11">
        <f>2*'OddsRatio_working_3-way'!K172*'OddsRatio_working_3-way'!L172*'OddsRatio_working_3-way'!M172</f>
        <v>6.7700418202408338E-2</v>
      </c>
      <c r="R172" s="11">
        <f t="shared" si="49"/>
        <v>0</v>
      </c>
      <c r="S172" s="11">
        <f t="shared" si="50"/>
        <v>-0.92043205534882533</v>
      </c>
      <c r="T172" s="11">
        <f t="shared" si="51"/>
        <v>-0.26717911621156037</v>
      </c>
      <c r="U172" s="11">
        <f>'OddsRatio_working_3-way'!S172-'OddsRatio_working_3-way'!R172^2/3</f>
        <v>-0.92043205534882533</v>
      </c>
      <c r="V172" s="11">
        <f>'OddsRatio_working_3-way'!S172*'OddsRatio_working_3-way'!R172/3-2*'OddsRatio_working_3-way'!R172^3/27-'OddsRatio_working_3-way'!T172</f>
        <v>0.26717911621156037</v>
      </c>
      <c r="W172" s="11">
        <f>'OddsRatio_working_3-way'!V172^2+4*'OddsRatio_working_3-way'!U172^3/27</f>
        <v>-4.4139111006576234E-2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0.169943954839652</v>
      </c>
      <c r="Y172" s="11">
        <f>IF('OddsRatio_working_3-way'!W172&gt;=0,IF('OddsRatio_working_3-way'!V172+SQRT('OddsRatio_working_3-way'!W172)&gt;0,0,PI()),ACOS('OddsRatio_working_3-way'!V172/(2*'OddsRatio_working_3-way'!X172)))</f>
        <v>0.66635478156080585</v>
      </c>
      <c r="Z172" s="11">
        <f>'OddsRatio_working_3-way'!X172^(1/3)*COS('OddsRatio_working_3-way'!Y172/3)</f>
        <v>0.54029715573936821</v>
      </c>
      <c r="AA172" s="11">
        <f>'OddsRatio_working_3-way'!X172^(1/3)*COS(('OddsRatio_working_3-way'!Y172+2*PI())/3)</f>
        <v>-0.37582379474747407</v>
      </c>
      <c r="AB172" s="11">
        <f>'OddsRatio_working_3-way'!X172^(1/3)*COS(('OddsRatio_working_3-way'!Y172+4*PI())/3)</f>
        <v>-0.16447336099189436</v>
      </c>
      <c r="AC172" s="11">
        <f>'OddsRatio_working_3-way'!X172^(1/3)*SIN('OddsRatio_working_3-way'!Y172/3)</f>
        <v>0.12202322982212838</v>
      </c>
      <c r="AD172" s="11">
        <f>'OddsRatio_working_3-way'!X172^(1/3)*SIN(('OddsRatio_working_3-way'!Y172+2*PI())/3)</f>
        <v>0.40689944755170604</v>
      </c>
      <c r="AE172" s="11">
        <f>'OddsRatio_working_3-way'!X172^(1/3)*SIN(('OddsRatio_working_3-way'!Y172+4*PI())/3)</f>
        <v>-0.52892267737383425</v>
      </c>
      <c r="AF172" s="11">
        <f>-'OddsRatio_working_3-way'!U172/(3*'OddsRatio_working_3-way'!X172^(1/3))*COS(('OddsRatio_working_3-way'!Y172)/3)</f>
        <v>0.54029715573936821</v>
      </c>
      <c r="AG172" s="11">
        <f>-'OddsRatio_working_3-way'!U172/(3*'OddsRatio_working_3-way'!X172^(1/3))*COS(('OddsRatio_working_3-way'!Y172+2*PI())/3)</f>
        <v>-0.37582379474747407</v>
      </c>
      <c r="AH172" s="11">
        <f>-'OddsRatio_working_3-way'!U172/(3*'OddsRatio_working_3-way'!X172^(1/3))*COS(('OddsRatio_working_3-way'!Y172+4*PI())/3)</f>
        <v>-0.16447336099189436</v>
      </c>
      <c r="AI172" s="11">
        <f>'OddsRatio_working_3-way'!U172/(3*'OddsRatio_working_3-way'!X172^(1/3))*SIN(('OddsRatio_working_3-way'!Y172)/3)</f>
        <v>-0.12202322982212838</v>
      </c>
      <c r="AJ172" s="11">
        <f>'OddsRatio_working_3-way'!U172/(3*'OddsRatio_working_3-way'!X172^(1/3))*SIN(('OddsRatio_working_3-way'!Y172+2*PI())/3)</f>
        <v>-0.40689944755170604</v>
      </c>
      <c r="AK172" s="11">
        <f>'OddsRatio_working_3-way'!U172/(3*'OddsRatio_working_3-way'!X172^(1/3))*SIN(('OddsRatio_working_3-way'!Y172+4*PI())/3)</f>
        <v>0.52892267737383425</v>
      </c>
      <c r="AL172" s="11">
        <f>'OddsRatio_working_3-way'!Z172+'OddsRatio_working_3-way'!AF172</f>
        <v>1.0805943114787364</v>
      </c>
      <c r="AM172" s="11">
        <f>'OddsRatio_working_3-way'!AA172+'OddsRatio_working_3-way'!AG172</f>
        <v>-0.75164758949494814</v>
      </c>
      <c r="AN172" s="11">
        <f>'OddsRatio_working_3-way'!AB172+'OddsRatio_working_3-way'!AH172</f>
        <v>-0.32894672198378871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1.0805943114787364</v>
      </c>
      <c r="AS172" s="11">
        <f>IF(('OddsRatio_working_3-way'!X172=0),IF(Q172&gt;0,-Q172^(1/3),(-Q172)^(1/3)),'OddsRatio_working_3-way'!AM172-'OddsRatio_working_3-way'!R172/3)</f>
        <v>-0.75164758949494814</v>
      </c>
      <c r="AT172" s="11">
        <f>IF(('OddsRatio_working_3-way'!X172=0),IF(Q172&gt;0,-Q172^(1/3),(-Q172)^(1/3)),'OddsRatio_working_3-way'!AN172-'OddsRatio_working_3-way'!R172/3)</f>
        <v>-0.32894672198378871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1.19</v>
      </c>
      <c r="B173" s="4">
        <f>IF('True_Odds_Calculator_3-way'!B174="","",'True_Odds_Calculator_3-way'!B174)</f>
        <v>7.09</v>
      </c>
      <c r="C173" s="4">
        <f>IF('True_Odds_Calculator_3-way'!C174="","",'True_Odds_Calculator_3-way'!C174)</f>
        <v>13.16</v>
      </c>
      <c r="D173" s="9">
        <f t="shared" si="39"/>
        <v>0.81488763142650866</v>
      </c>
      <c r="E173" s="9">
        <f t="shared" si="40"/>
        <v>0.12075582670862833</v>
      </c>
      <c r="F173" s="9">
        <f t="shared" si="41"/>
        <v>6.4356541864863184E-2</v>
      </c>
      <c r="G173" s="9">
        <f t="shared" si="42"/>
        <v>1.1955950569104619</v>
      </c>
      <c r="H173" s="9">
        <f t="shared" si="43"/>
        <v>1.2271630608129875</v>
      </c>
      <c r="I173" s="9">
        <f t="shared" si="44"/>
        <v>8.281173896584713</v>
      </c>
      <c r="J173" s="9">
        <f t="shared" si="45"/>
        <v>15.538435892031222</v>
      </c>
      <c r="K173" s="11">
        <f t="shared" si="46"/>
        <v>0.84033613445378152</v>
      </c>
      <c r="L173" s="11">
        <f t="shared" si="47"/>
        <v>0.14104372355430184</v>
      </c>
      <c r="M173" s="11">
        <f t="shared" si="48"/>
        <v>7.598784194528875E-2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-0.12672298160328865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0.16607789471158627</v>
      </c>
      <c r="Q173" s="11">
        <f>2*'OddsRatio_working_3-way'!K173*'OddsRatio_working_3-way'!L173*'OddsRatio_working_3-way'!M173</f>
        <v>1.8012786845074433E-2</v>
      </c>
      <c r="R173" s="11">
        <f t="shared" si="49"/>
        <v>0</v>
      </c>
      <c r="S173" s="11">
        <f t="shared" si="50"/>
        <v>-1.3105586106827862</v>
      </c>
      <c r="T173" s="11">
        <f t="shared" si="51"/>
        <v>-0.14214301634303539</v>
      </c>
      <c r="U173" s="11">
        <f>'OddsRatio_working_3-way'!S173-'OddsRatio_working_3-way'!R173^2/3</f>
        <v>-1.3105586106827862</v>
      </c>
      <c r="V173" s="11">
        <f>'OddsRatio_working_3-way'!S173*'OddsRatio_working_3-way'!R173/3-2*'OddsRatio_working_3-way'!R173^3/27-'OddsRatio_working_3-way'!T173</f>
        <v>0.14214301634303539</v>
      </c>
      <c r="W173" s="11">
        <f>'OddsRatio_working_3-way'!V173^2+4*'OddsRatio_working_3-way'!U173^3/27</f>
        <v>-0.31327212170384694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0.28873723296404957</v>
      </c>
      <c r="Y173" s="11">
        <f>IF('OddsRatio_working_3-way'!W173&gt;=0,IF('OddsRatio_working_3-way'!V173+SQRT('OddsRatio_working_3-way'!W173)&gt;0,0,PI()),ACOS('OddsRatio_working_3-way'!V173/(2*'OddsRatio_working_3-way'!X173)))</f>
        <v>1.3220944571354156</v>
      </c>
      <c r="Z173" s="11">
        <f>'OddsRatio_working_3-way'!X173^(1/3)*COS('OddsRatio_working_3-way'!Y173/3)</f>
        <v>0.59779752845523093</v>
      </c>
      <c r="AA173" s="11">
        <f>'OddsRatio_working_3-way'!X173^(1/3)*COS(('OddsRatio_working_3-way'!Y173+2*PI())/3)</f>
        <v>-0.54306722840820865</v>
      </c>
      <c r="AB173" s="11">
        <f>'OddsRatio_working_3-way'!X173^(1/3)*COS(('OddsRatio_working_3-way'!Y173+4*PI())/3)</f>
        <v>-5.4730300047022507E-2</v>
      </c>
      <c r="AC173" s="11">
        <f>'OddsRatio_working_3-way'!X173^(1/3)*SIN('OddsRatio_working_3-way'!Y173/3)</f>
        <v>0.28194145704456602</v>
      </c>
      <c r="AD173" s="11">
        <f>'OddsRatio_working_3-way'!X173^(1/3)*SIN(('OddsRatio_working_3-way'!Y173+2*PI())/3)</f>
        <v>0.37673711743949789</v>
      </c>
      <c r="AE173" s="11">
        <f>'OddsRatio_working_3-way'!X173^(1/3)*SIN(('OddsRatio_working_3-way'!Y173+4*PI())/3)</f>
        <v>-0.65867857448406375</v>
      </c>
      <c r="AF173" s="11">
        <f>-'OddsRatio_working_3-way'!U173/(3*'OddsRatio_working_3-way'!X173^(1/3))*COS(('OddsRatio_working_3-way'!Y173)/3)</f>
        <v>0.59779752845523093</v>
      </c>
      <c r="AG173" s="11">
        <f>-'OddsRatio_working_3-way'!U173/(3*'OddsRatio_working_3-way'!X173^(1/3))*COS(('OddsRatio_working_3-way'!Y173+2*PI())/3)</f>
        <v>-0.54306722840820865</v>
      </c>
      <c r="AH173" s="11">
        <f>-'OddsRatio_working_3-way'!U173/(3*'OddsRatio_working_3-way'!X173^(1/3))*COS(('OddsRatio_working_3-way'!Y173+4*PI())/3)</f>
        <v>-5.4730300047022507E-2</v>
      </c>
      <c r="AI173" s="11">
        <f>'OddsRatio_working_3-way'!U173/(3*'OddsRatio_working_3-way'!X173^(1/3))*SIN(('OddsRatio_working_3-way'!Y173)/3)</f>
        <v>-0.28194145704456602</v>
      </c>
      <c r="AJ173" s="11">
        <f>'OddsRatio_working_3-way'!U173/(3*'OddsRatio_working_3-way'!X173^(1/3))*SIN(('OddsRatio_working_3-way'!Y173+2*PI())/3)</f>
        <v>-0.37673711743949789</v>
      </c>
      <c r="AK173" s="11">
        <f>'OddsRatio_working_3-way'!U173/(3*'OddsRatio_working_3-way'!X173^(1/3))*SIN(('OddsRatio_working_3-way'!Y173+4*PI())/3)</f>
        <v>0.65867857448406375</v>
      </c>
      <c r="AL173" s="11">
        <f>'OddsRatio_working_3-way'!Z173+'OddsRatio_working_3-way'!AF173</f>
        <v>1.1955950569104619</v>
      </c>
      <c r="AM173" s="11">
        <f>'OddsRatio_working_3-way'!AA173+'OddsRatio_working_3-way'!AG173</f>
        <v>-1.0861344568164173</v>
      </c>
      <c r="AN173" s="11">
        <f>'OddsRatio_working_3-way'!AB173+'OddsRatio_working_3-way'!AH173</f>
        <v>-0.10946060009404501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1.1955950569104619</v>
      </c>
      <c r="AS173" s="11">
        <f>IF(('OddsRatio_working_3-way'!X173=0),IF(Q173&gt;0,-Q173^(1/3),(-Q173)^(1/3)),'OddsRatio_working_3-way'!AM173-'OddsRatio_working_3-way'!R173/3)</f>
        <v>-1.0861344568164173</v>
      </c>
      <c r="AT173" s="11">
        <f>IF(('OddsRatio_working_3-way'!X173=0),IF(Q173&gt;0,-Q173^(1/3),(-Q173)^(1/3)),'OddsRatio_working_3-way'!AN173-'OddsRatio_working_3-way'!R173/3)</f>
        <v>-0.10946060009404501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4.8899999999999997</v>
      </c>
      <c r="B174" s="4">
        <f>IF('True_Odds_Calculator_3-way'!B175="","",'True_Odds_Calculator_3-way'!B175)</f>
        <v>4.01</v>
      </c>
      <c r="C174" s="4">
        <f>IF('True_Odds_Calculator_3-way'!C175="","",'True_Odds_Calculator_3-way'!C175)</f>
        <v>1.75</v>
      </c>
      <c r="D174" s="9">
        <f t="shared" si="39"/>
        <v>0.1976265035313253</v>
      </c>
      <c r="E174" s="9">
        <f t="shared" si="40"/>
        <v>0.24145367779480811</v>
      </c>
      <c r="F174" s="9">
        <f t="shared" si="41"/>
        <v>0.56091981867386664</v>
      </c>
      <c r="G174" s="9">
        <f t="shared" si="42"/>
        <v>1.0437146670129838</v>
      </c>
      <c r="H174" s="9">
        <f t="shared" si="43"/>
        <v>5.0600500546805067</v>
      </c>
      <c r="I174" s="9">
        <f t="shared" si="44"/>
        <v>4.1415811477090809</v>
      </c>
      <c r="J174" s="9">
        <f t="shared" si="45"/>
        <v>1.7827860002597375</v>
      </c>
      <c r="K174" s="11">
        <f t="shared" si="46"/>
        <v>0.20449897750511248</v>
      </c>
      <c r="L174" s="11">
        <f t="shared" si="47"/>
        <v>0.24937655860349128</v>
      </c>
      <c r="M174" s="11">
        <f t="shared" si="48"/>
        <v>0.5714285714285714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-0.25590930648838028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0.22293084117051809</v>
      </c>
      <c r="Q174" s="11">
        <f>2*'OddsRatio_working_3-way'!K174*'OddsRatio_working_3-way'!L174*'OddsRatio_working_3-way'!M174</f>
        <v>5.8282572855037407E-2</v>
      </c>
      <c r="R174" s="11">
        <f t="shared" si="49"/>
        <v>0</v>
      </c>
      <c r="S174" s="11">
        <f t="shared" si="50"/>
        <v>-0.87113221566500709</v>
      </c>
      <c r="T174" s="11">
        <f t="shared" si="51"/>
        <v>-0.22774698448758354</v>
      </c>
      <c r="U174" s="11">
        <f>'OddsRatio_working_3-way'!S174-'OddsRatio_working_3-way'!R174^2/3</f>
        <v>-0.87113221566500709</v>
      </c>
      <c r="V174" s="11">
        <f>'OddsRatio_working_3-way'!S174*'OddsRatio_working_3-way'!R174/3-2*'OddsRatio_working_3-way'!R174^3/27-'OddsRatio_working_3-way'!T174</f>
        <v>0.22774698448758354</v>
      </c>
      <c r="W174" s="11">
        <f>'OddsRatio_working_3-way'!V174^2+4*'OddsRatio_working_3-way'!U174^3/27</f>
        <v>-4.606868429430383E-2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0.15647473696853709</v>
      </c>
      <c r="Y174" s="11">
        <f>IF('OddsRatio_working_3-way'!W174&gt;=0,IF('OddsRatio_working_3-way'!V174+SQRT('OddsRatio_working_3-way'!W174)&gt;0,0,PI()),ACOS('OddsRatio_working_3-way'!V174/(2*'OddsRatio_working_3-way'!X174)))</f>
        <v>0.75577004438068496</v>
      </c>
      <c r="Z174" s="11">
        <f>'OddsRatio_working_3-way'!X174^(1/3)*COS('OddsRatio_working_3-way'!Y174/3)</f>
        <v>0.52185733350649188</v>
      </c>
      <c r="AA174" s="11">
        <f>'OddsRatio_working_3-way'!X174^(1/3)*COS(('OddsRatio_working_3-way'!Y174+2*PI())/3)</f>
        <v>-0.37725470216824802</v>
      </c>
      <c r="AB174" s="11">
        <f>'OddsRatio_working_3-way'!X174^(1/3)*COS(('OddsRatio_working_3-way'!Y174+4*PI())/3)</f>
        <v>-0.14460263133824358</v>
      </c>
      <c r="AC174" s="11">
        <f>'OddsRatio_working_3-way'!X174^(1/3)*SIN('OddsRatio_working_3-way'!Y174/3)</f>
        <v>0.13432173572122685</v>
      </c>
      <c r="AD174" s="11">
        <f>'OddsRatio_working_3-way'!X174^(1/3)*SIN(('OddsRatio_working_3-way'!Y174+2*PI())/3)</f>
        <v>0.38478084010721675</v>
      </c>
      <c r="AE174" s="11">
        <f>'OddsRatio_working_3-way'!X174^(1/3)*SIN(('OddsRatio_working_3-way'!Y174+4*PI())/3)</f>
        <v>-0.51910257582844355</v>
      </c>
      <c r="AF174" s="11">
        <f>-'OddsRatio_working_3-way'!U174/(3*'OddsRatio_working_3-way'!X174^(1/3))*COS(('OddsRatio_working_3-way'!Y174)/3)</f>
        <v>0.52185733350649188</v>
      </c>
      <c r="AG174" s="11">
        <f>-'OddsRatio_working_3-way'!U174/(3*'OddsRatio_working_3-way'!X174^(1/3))*COS(('OddsRatio_working_3-way'!Y174+2*PI())/3)</f>
        <v>-0.37725470216824802</v>
      </c>
      <c r="AH174" s="11">
        <f>-'OddsRatio_working_3-way'!U174/(3*'OddsRatio_working_3-way'!X174^(1/3))*COS(('OddsRatio_working_3-way'!Y174+4*PI())/3)</f>
        <v>-0.14460263133824358</v>
      </c>
      <c r="AI174" s="11">
        <f>'OddsRatio_working_3-way'!U174/(3*'OddsRatio_working_3-way'!X174^(1/3))*SIN(('OddsRatio_working_3-way'!Y174)/3)</f>
        <v>-0.13432173572122685</v>
      </c>
      <c r="AJ174" s="11">
        <f>'OddsRatio_working_3-way'!U174/(3*'OddsRatio_working_3-way'!X174^(1/3))*SIN(('OddsRatio_working_3-way'!Y174+2*PI())/3)</f>
        <v>-0.38478084010721675</v>
      </c>
      <c r="AK174" s="11">
        <f>'OddsRatio_working_3-way'!U174/(3*'OddsRatio_working_3-way'!X174^(1/3))*SIN(('OddsRatio_working_3-way'!Y174+4*PI())/3)</f>
        <v>0.51910257582844355</v>
      </c>
      <c r="AL174" s="11">
        <f>'OddsRatio_working_3-way'!Z174+'OddsRatio_working_3-way'!AF174</f>
        <v>1.0437146670129838</v>
      </c>
      <c r="AM174" s="11">
        <f>'OddsRatio_working_3-way'!AA174+'OddsRatio_working_3-way'!AG174</f>
        <v>-0.75450940433649605</v>
      </c>
      <c r="AN174" s="11">
        <f>'OddsRatio_working_3-way'!AB174+'OddsRatio_working_3-way'!AH174</f>
        <v>-0.28920526267648716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1.0437146670129838</v>
      </c>
      <c r="AS174" s="11">
        <f>IF(('OddsRatio_working_3-way'!X174=0),IF(Q174&gt;0,-Q174^(1/3),(-Q174)^(1/3)),'OddsRatio_working_3-way'!AM174-'OddsRatio_working_3-way'!R174/3)</f>
        <v>-0.75450940433649605</v>
      </c>
      <c r="AT174" s="11">
        <f>IF(('OddsRatio_working_3-way'!X174=0),IF(Q174&gt;0,-Q174^(1/3),(-Q174)^(1/3)),'OddsRatio_working_3-way'!AN174-'OddsRatio_working_3-way'!R174/3)</f>
        <v>-0.28920526267648716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3.42</v>
      </c>
      <c r="B175" s="4">
        <f>IF('True_Odds_Calculator_3-way'!B176="","",'True_Odds_Calculator_3-way'!B176)</f>
        <v>3.84</v>
      </c>
      <c r="C175" s="4">
        <f>IF('True_Odds_Calculator_3-way'!C176="","",'True_Odds_Calculator_3-way'!C176)</f>
        <v>2.13</v>
      </c>
      <c r="D175" s="9">
        <f t="shared" si="39"/>
        <v>0.28529872940748979</v>
      </c>
      <c r="E175" s="9">
        <f t="shared" si="40"/>
        <v>0.25381567124664939</v>
      </c>
      <c r="F175" s="9">
        <f t="shared" si="41"/>
        <v>0.46088559934586087</v>
      </c>
      <c r="G175" s="9">
        <f t="shared" si="42"/>
        <v>1.0351644543386838</v>
      </c>
      <c r="H175" s="9">
        <f t="shared" si="43"/>
        <v>3.5050979794996153</v>
      </c>
      <c r="I175" s="9">
        <f t="shared" si="44"/>
        <v>3.9398670503218622</v>
      </c>
      <c r="J175" s="9">
        <f t="shared" si="45"/>
        <v>2.1697358334027124</v>
      </c>
      <c r="K175" s="11">
        <f t="shared" si="46"/>
        <v>0.29239766081871343</v>
      </c>
      <c r="L175" s="11">
        <f t="shared" si="47"/>
        <v>0.26041666666666669</v>
      </c>
      <c r="M175" s="11">
        <f t="shared" si="48"/>
        <v>0.46948356807511737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-0.27763564002599095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0.22843567251461991</v>
      </c>
      <c r="Q175" s="11">
        <f>2*'OddsRatio_working_3-way'!K175*'OddsRatio_working_3-way'!L175*'OddsRatio_working_3-way'!M175</f>
        <v>7.1497863071868506E-2</v>
      </c>
      <c r="R175" s="11">
        <f t="shared" si="49"/>
        <v>0</v>
      </c>
      <c r="S175" s="11">
        <f t="shared" si="50"/>
        <v>-0.82278943904044466</v>
      </c>
      <c r="T175" s="11">
        <f t="shared" si="51"/>
        <v>-0.25752408107682145</v>
      </c>
      <c r="U175" s="11">
        <f>'OddsRatio_working_3-way'!S175-'OddsRatio_working_3-way'!R175^2/3</f>
        <v>-0.82278943904044466</v>
      </c>
      <c r="V175" s="11">
        <f>'OddsRatio_working_3-way'!S175*'OddsRatio_working_3-way'!R175/3-2*'OddsRatio_working_3-way'!R175^3/27-'OddsRatio_working_3-way'!T175</f>
        <v>0.25752408107682145</v>
      </c>
      <c r="W175" s="11">
        <f>'OddsRatio_working_3-way'!V175^2+4*'OddsRatio_working_3-way'!U175^3/27</f>
        <v>-1.6201943120875181E-2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0.14363199108775915</v>
      </c>
      <c r="Y175" s="11">
        <f>IF('OddsRatio_working_3-way'!W175&gt;=0,IF('OddsRatio_working_3-way'!V175+SQRT('OddsRatio_working_3-way'!W175)&gt;0,0,PI()),ACOS('OddsRatio_working_3-way'!V175/(2*'OddsRatio_working_3-way'!X175)))</f>
        <v>0.45905444050301281</v>
      </c>
      <c r="Z175" s="11">
        <f>'OddsRatio_working_3-way'!X175^(1/3)*COS('OddsRatio_working_3-way'!Y175/3)</f>
        <v>0.51758222716934188</v>
      </c>
      <c r="AA175" s="11">
        <f>'OddsRatio_working_3-way'!X175^(1/3)*COS(('OddsRatio_working_3-way'!Y175+2*PI())/3)</f>
        <v>-0.32792025612910708</v>
      </c>
      <c r="AB175" s="11">
        <f>'OddsRatio_working_3-way'!X175^(1/3)*COS(('OddsRatio_working_3-way'!Y175+4*PI())/3)</f>
        <v>-0.18966197104023494</v>
      </c>
      <c r="AC175" s="11">
        <f>'OddsRatio_working_3-way'!X175^(1/3)*SIN('OddsRatio_working_3-way'!Y175/3)</f>
        <v>7.9823458113756365E-2</v>
      </c>
      <c r="AD175" s="11">
        <f>'OddsRatio_working_3-way'!X175^(1/3)*SIN(('OddsRatio_working_3-way'!Y175+2*PI())/3)</f>
        <v>0.40832762821910018</v>
      </c>
      <c r="AE175" s="11">
        <f>'OddsRatio_working_3-way'!X175^(1/3)*SIN(('OddsRatio_working_3-way'!Y175+4*PI())/3)</f>
        <v>-0.48815108633285653</v>
      </c>
      <c r="AF175" s="11">
        <f>-'OddsRatio_working_3-way'!U175/(3*'OddsRatio_working_3-way'!X175^(1/3))*COS(('OddsRatio_working_3-way'!Y175)/3)</f>
        <v>0.51758222716934188</v>
      </c>
      <c r="AG175" s="11">
        <f>-'OddsRatio_working_3-way'!U175/(3*'OddsRatio_working_3-way'!X175^(1/3))*COS(('OddsRatio_working_3-way'!Y175+2*PI())/3)</f>
        <v>-0.32792025612910708</v>
      </c>
      <c r="AH175" s="11">
        <f>-'OddsRatio_working_3-way'!U175/(3*'OddsRatio_working_3-way'!X175^(1/3))*COS(('OddsRatio_working_3-way'!Y175+4*PI())/3)</f>
        <v>-0.18966197104023494</v>
      </c>
      <c r="AI175" s="11">
        <f>'OddsRatio_working_3-way'!U175/(3*'OddsRatio_working_3-way'!X175^(1/3))*SIN(('OddsRatio_working_3-way'!Y175)/3)</f>
        <v>-7.9823458113756365E-2</v>
      </c>
      <c r="AJ175" s="11">
        <f>'OddsRatio_working_3-way'!U175/(3*'OddsRatio_working_3-way'!X175^(1/3))*SIN(('OddsRatio_working_3-way'!Y175+2*PI())/3)</f>
        <v>-0.40832762821910018</v>
      </c>
      <c r="AK175" s="11">
        <f>'OddsRatio_working_3-way'!U175/(3*'OddsRatio_working_3-way'!X175^(1/3))*SIN(('OddsRatio_working_3-way'!Y175+4*PI())/3)</f>
        <v>0.48815108633285653</v>
      </c>
      <c r="AL175" s="11">
        <f>'OddsRatio_working_3-way'!Z175+'OddsRatio_working_3-way'!AF175</f>
        <v>1.0351644543386838</v>
      </c>
      <c r="AM175" s="11">
        <f>'OddsRatio_working_3-way'!AA175+'OddsRatio_working_3-way'!AG175</f>
        <v>-0.65584051225821416</v>
      </c>
      <c r="AN175" s="11">
        <f>'OddsRatio_working_3-way'!AB175+'OddsRatio_working_3-way'!AH175</f>
        <v>-0.37932394208046988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1.0351644543386838</v>
      </c>
      <c r="AS175" s="11">
        <f>IF(('OddsRatio_working_3-way'!X175=0),IF(Q175&gt;0,-Q175^(1/3),(-Q175)^(1/3)),'OddsRatio_working_3-way'!AM175-'OddsRatio_working_3-way'!R175/3)</f>
        <v>-0.65584051225821416</v>
      </c>
      <c r="AT175" s="11">
        <f>IF(('OddsRatio_working_3-way'!X175=0),IF(Q175&gt;0,-Q175^(1/3),(-Q175)^(1/3)),'OddsRatio_working_3-way'!AN175-'OddsRatio_working_3-way'!R175/3)</f>
        <v>-0.37932394208046988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2.75</v>
      </c>
      <c r="B176" s="4">
        <f>IF('True_Odds_Calculator_3-way'!B177="","",'True_Odds_Calculator_3-way'!B177)</f>
        <v>3.43</v>
      </c>
      <c r="C176" s="4">
        <f>IF('True_Odds_Calculator_3-way'!C177="","",'True_Odds_Calculator_3-way'!C177)</f>
        <v>2.69</v>
      </c>
      <c r="D176" s="9">
        <f t="shared" si="39"/>
        <v>0.3543493173332436</v>
      </c>
      <c r="E176" s="9">
        <f t="shared" si="40"/>
        <v>0.28327970583978856</v>
      </c>
      <c r="F176" s="9">
        <f t="shared" si="41"/>
        <v>0.36237097682696767</v>
      </c>
      <c r="G176" s="9">
        <f t="shared" si="42"/>
        <v>1.0411851503333875</v>
      </c>
      <c r="H176" s="9">
        <f t="shared" si="43"/>
        <v>2.8220740130834283</v>
      </c>
      <c r="I176" s="9">
        <f t="shared" si="44"/>
        <v>3.5300799153101323</v>
      </c>
      <c r="J176" s="9">
        <f t="shared" si="45"/>
        <v>2.7596029040634247</v>
      </c>
      <c r="K176" s="11">
        <f t="shared" si="46"/>
        <v>0.36363636363636365</v>
      </c>
      <c r="L176" s="11">
        <f t="shared" si="47"/>
        <v>0.29154518950437314</v>
      </c>
      <c r="M176" s="11">
        <f t="shared" si="48"/>
        <v>0.37174721189591081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-0.28323826996158374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0.23134440856920183</v>
      </c>
      <c r="Q176" s="11">
        <f>2*'OddsRatio_working_3-way'!K176*'OddsRatio_working_3-way'!L176*'OddsRatio_working_3-way'!M176</f>
        <v>7.8822626429029582E-2</v>
      </c>
      <c r="R176" s="11">
        <f t="shared" si="49"/>
        <v>0</v>
      </c>
      <c r="S176" s="11">
        <f t="shared" si="50"/>
        <v>-0.81678372276662892</v>
      </c>
      <c r="T176" s="11">
        <f t="shared" si="51"/>
        <v>-0.27829087658147494</v>
      </c>
      <c r="U176" s="11">
        <f>'OddsRatio_working_3-way'!S176-'OddsRatio_working_3-way'!R176^2/3</f>
        <v>-0.81678372276662892</v>
      </c>
      <c r="V176" s="11">
        <f>'OddsRatio_working_3-way'!S176*'OddsRatio_working_3-way'!R176/3-2*'OddsRatio_working_3-way'!R176^3/27-'OddsRatio_working_3-way'!T176</f>
        <v>0.27829087658147494</v>
      </c>
      <c r="W176" s="11">
        <f>'OddsRatio_working_3-way'!V176^2+4*'OddsRatio_working_3-way'!U176^3/27</f>
        <v>-3.2809346211134655E-3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0.14206226329465468</v>
      </c>
      <c r="Y176" s="11">
        <f>IF('OddsRatio_working_3-way'!W176&gt;=0,IF('OddsRatio_working_3-way'!V176+SQRT('OddsRatio_working_3-way'!W176)&gt;0,0,PI()),ACOS('OddsRatio_working_3-way'!V176/(2*'OddsRatio_working_3-way'!X176)))</f>
        <v>0.20299096668963124</v>
      </c>
      <c r="Z176" s="11">
        <f>'OddsRatio_working_3-way'!X176^(1/3)*COS('OddsRatio_working_3-way'!Y176/3)</f>
        <v>0.52059257516669366</v>
      </c>
      <c r="AA176" s="11">
        <f>'OddsRatio_working_3-way'!X176^(1/3)*COS(('OddsRatio_working_3-way'!Y176+2*PI())/3)</f>
        <v>-0.29084884398440725</v>
      </c>
      <c r="AB176" s="11">
        <f>'OddsRatio_working_3-way'!X176^(1/3)*COS(('OddsRatio_working_3-way'!Y176+4*PI())/3)</f>
        <v>-0.22974373118228658</v>
      </c>
      <c r="AC176" s="11">
        <f>'OddsRatio_working_3-way'!X176^(1/3)*SIN('OddsRatio_working_3-way'!Y176/3)</f>
        <v>3.5279053325166974E-2</v>
      </c>
      <c r="AD176" s="11">
        <f>'OddsRatio_working_3-way'!X176^(1/3)*SIN(('OddsRatio_working_3-way'!Y176+2*PI())/3)</f>
        <v>0.43320686845333323</v>
      </c>
      <c r="AE176" s="11">
        <f>'OddsRatio_working_3-way'!X176^(1/3)*SIN(('OddsRatio_working_3-way'!Y176+4*PI())/3)</f>
        <v>-0.46848592177850001</v>
      </c>
      <c r="AF176" s="11">
        <f>-'OddsRatio_working_3-way'!U176/(3*'OddsRatio_working_3-way'!X176^(1/3))*COS(('OddsRatio_working_3-way'!Y176)/3)</f>
        <v>0.52059257516669377</v>
      </c>
      <c r="AG176" s="11">
        <f>-'OddsRatio_working_3-way'!U176/(3*'OddsRatio_working_3-way'!X176^(1/3))*COS(('OddsRatio_working_3-way'!Y176+2*PI())/3)</f>
        <v>-0.2908488439844073</v>
      </c>
      <c r="AH176" s="11">
        <f>-'OddsRatio_working_3-way'!U176/(3*'OddsRatio_working_3-way'!X176^(1/3))*COS(('OddsRatio_working_3-way'!Y176+4*PI())/3)</f>
        <v>-0.22974373118228664</v>
      </c>
      <c r="AI176" s="11">
        <f>'OddsRatio_working_3-way'!U176/(3*'OddsRatio_working_3-way'!X176^(1/3))*SIN(('OddsRatio_working_3-way'!Y176)/3)</f>
        <v>-3.5279053325166981E-2</v>
      </c>
      <c r="AJ176" s="11">
        <f>'OddsRatio_working_3-way'!U176/(3*'OddsRatio_working_3-way'!X176^(1/3))*SIN(('OddsRatio_working_3-way'!Y176+2*PI())/3)</f>
        <v>-0.43320686845333334</v>
      </c>
      <c r="AK176" s="11">
        <f>'OddsRatio_working_3-way'!U176/(3*'OddsRatio_working_3-way'!X176^(1/3))*SIN(('OddsRatio_working_3-way'!Y176+4*PI())/3)</f>
        <v>0.46848592177850013</v>
      </c>
      <c r="AL176" s="11">
        <f>'OddsRatio_working_3-way'!Z176+'OddsRatio_working_3-way'!AF176</f>
        <v>1.0411851503333875</v>
      </c>
      <c r="AM176" s="11">
        <f>'OddsRatio_working_3-way'!AA176+'OddsRatio_working_3-way'!AG176</f>
        <v>-0.58169768796881449</v>
      </c>
      <c r="AN176" s="11">
        <f>'OddsRatio_working_3-way'!AB176+'OddsRatio_working_3-way'!AH176</f>
        <v>-0.45948746236457322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1.0411851503333875</v>
      </c>
      <c r="AS176" s="11">
        <f>IF(('OddsRatio_working_3-way'!X176=0),IF(Q176&gt;0,-Q176^(1/3),(-Q176)^(1/3)),'OddsRatio_working_3-way'!AM176-'OddsRatio_working_3-way'!R176/3)</f>
        <v>-0.58169768796881449</v>
      </c>
      <c r="AT176" s="11">
        <f>IF(('OddsRatio_working_3-way'!X176=0),IF(Q176&gt;0,-Q176^(1/3),(-Q176)^(1/3)),'OddsRatio_working_3-way'!AN176-'OddsRatio_working_3-way'!R176/3)</f>
        <v>-0.45948746236457322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1.63</v>
      </c>
      <c r="B177" s="4">
        <f>IF('True_Odds_Calculator_3-way'!B178="","",'True_Odds_Calculator_3-way'!B178)</f>
        <v>4.05</v>
      </c>
      <c r="C177" s="4">
        <f>IF('True_Odds_Calculator_3-way'!C178="","",'True_Odds_Calculator_3-way'!C178)</f>
        <v>5.82</v>
      </c>
      <c r="D177" s="9">
        <f t="shared" si="39"/>
        <v>0.59979945084800024</v>
      </c>
      <c r="E177" s="9">
        <f t="shared" si="40"/>
        <v>0.23639482151704544</v>
      </c>
      <c r="F177" s="9">
        <f t="shared" si="41"/>
        <v>0.16380572763495416</v>
      </c>
      <c r="G177" s="9">
        <f t="shared" si="42"/>
        <v>1.059085609381321</v>
      </c>
      <c r="H177" s="9">
        <f t="shared" si="43"/>
        <v>1.6672239339102324</v>
      </c>
      <c r="I177" s="9">
        <f t="shared" si="44"/>
        <v>4.2302111086130294</v>
      </c>
      <c r="J177" s="9">
        <f t="shared" si="45"/>
        <v>6.1047926372179679</v>
      </c>
      <c r="K177" s="11">
        <f t="shared" si="46"/>
        <v>0.61349693251533743</v>
      </c>
      <c r="L177" s="11">
        <f t="shared" si="47"/>
        <v>0.24691358024691359</v>
      </c>
      <c r="M177" s="11">
        <f t="shared" si="48"/>
        <v>0.1718213058419244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-0.24105814751567689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0.22123473447797576</v>
      </c>
      <c r="Q177" s="11">
        <f>2*'OddsRatio_working_3-way'!K177*'OddsRatio_working_3-way'!L177*'OddsRatio_working_3-way'!M177</f>
        <v>5.2055231641876663E-2</v>
      </c>
      <c r="R177" s="11">
        <f t="shared" si="49"/>
        <v>0</v>
      </c>
      <c r="S177" s="11">
        <f t="shared" si="50"/>
        <v>-0.91776501544544586</v>
      </c>
      <c r="T177" s="11">
        <f t="shared" si="51"/>
        <v>-0.21594470951657554</v>
      </c>
      <c r="U177" s="11">
        <f>'OddsRatio_working_3-way'!S177-'OddsRatio_working_3-way'!R177^2/3</f>
        <v>-0.91776501544544586</v>
      </c>
      <c r="V177" s="11">
        <f>'OddsRatio_working_3-way'!S177*'OddsRatio_working_3-way'!R177/3-2*'OddsRatio_working_3-way'!R177^3/27-'OddsRatio_working_3-way'!T177</f>
        <v>0.21594470951657554</v>
      </c>
      <c r="W177" s="11">
        <f>'OddsRatio_working_3-way'!V177^2+4*'OddsRatio_working_3-way'!U177^3/27</f>
        <v>-6.7890356903716892E-2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0.16920584687882026</v>
      </c>
      <c r="Y177" s="11">
        <f>IF('OddsRatio_working_3-way'!W177&gt;=0,IF('OddsRatio_working_3-way'!V177+SQRT('OddsRatio_working_3-way'!W177)&gt;0,0,PI()),ACOS('OddsRatio_working_3-way'!V177/(2*'OddsRatio_working_3-way'!X177)))</f>
        <v>0.87875212484943033</v>
      </c>
      <c r="Z177" s="11">
        <f>'OddsRatio_working_3-way'!X177^(1/3)*COS('OddsRatio_working_3-way'!Y177/3)</f>
        <v>0.52954280469066062</v>
      </c>
      <c r="AA177" s="11">
        <f>'OddsRatio_working_3-way'!X177^(1/3)*COS(('OddsRatio_working_3-way'!Y177+2*PI())/3)</f>
        <v>-0.4030810815497271</v>
      </c>
      <c r="AB177" s="11">
        <f>'OddsRatio_working_3-way'!X177^(1/3)*COS(('OddsRatio_working_3-way'!Y177+4*PI())/3)</f>
        <v>-0.12646172314093335</v>
      </c>
      <c r="AC177" s="11">
        <f>'OddsRatio_working_3-way'!X177^(1/3)*SIN('OddsRatio_working_3-way'!Y177/3)</f>
        <v>0.15970626104037855</v>
      </c>
      <c r="AD177" s="11">
        <f>'OddsRatio_working_3-way'!X177^(1/3)*SIN(('OddsRatio_working_3-way'!Y177+2*PI())/3)</f>
        <v>0.37874439073318422</v>
      </c>
      <c r="AE177" s="11">
        <f>'OddsRatio_working_3-way'!X177^(1/3)*SIN(('OddsRatio_working_3-way'!Y177+4*PI())/3)</f>
        <v>-0.53845065177356277</v>
      </c>
      <c r="AF177" s="11">
        <f>-'OddsRatio_working_3-way'!U177/(3*'OddsRatio_working_3-way'!X177^(1/3))*COS(('OddsRatio_working_3-way'!Y177)/3)</f>
        <v>0.52954280469066051</v>
      </c>
      <c r="AG177" s="11">
        <f>-'OddsRatio_working_3-way'!U177/(3*'OddsRatio_working_3-way'!X177^(1/3))*COS(('OddsRatio_working_3-way'!Y177+2*PI())/3)</f>
        <v>-0.40308108154972705</v>
      </c>
      <c r="AH177" s="11">
        <f>-'OddsRatio_working_3-way'!U177/(3*'OddsRatio_working_3-way'!X177^(1/3))*COS(('OddsRatio_working_3-way'!Y177+4*PI())/3)</f>
        <v>-0.12646172314093332</v>
      </c>
      <c r="AI177" s="11">
        <f>'OddsRatio_working_3-way'!U177/(3*'OddsRatio_working_3-way'!X177^(1/3))*SIN(('OddsRatio_working_3-way'!Y177)/3)</f>
        <v>-0.15970626104037852</v>
      </c>
      <c r="AJ177" s="11">
        <f>'OddsRatio_working_3-way'!U177/(3*'OddsRatio_working_3-way'!X177^(1/3))*SIN(('OddsRatio_working_3-way'!Y177+2*PI())/3)</f>
        <v>-0.37874439073318411</v>
      </c>
      <c r="AK177" s="11">
        <f>'OddsRatio_working_3-way'!U177/(3*'OddsRatio_working_3-way'!X177^(1/3))*SIN(('OddsRatio_working_3-way'!Y177+4*PI())/3)</f>
        <v>0.53845065177356266</v>
      </c>
      <c r="AL177" s="11">
        <f>'OddsRatio_working_3-way'!Z177+'OddsRatio_working_3-way'!AF177</f>
        <v>1.059085609381321</v>
      </c>
      <c r="AM177" s="11">
        <f>'OddsRatio_working_3-way'!AA177+'OddsRatio_working_3-way'!AG177</f>
        <v>-0.80616216309945421</v>
      </c>
      <c r="AN177" s="11">
        <f>'OddsRatio_working_3-way'!AB177+'OddsRatio_working_3-way'!AH177</f>
        <v>-0.25292344628186669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1.059085609381321</v>
      </c>
      <c r="AS177" s="11">
        <f>IF(('OddsRatio_working_3-way'!X177=0),IF(Q177&gt;0,-Q177^(1/3),(-Q177)^(1/3)),'OddsRatio_working_3-way'!AM177-'OddsRatio_working_3-way'!R177/3)</f>
        <v>-0.80616216309945421</v>
      </c>
      <c r="AT177" s="11">
        <f>IF(('OddsRatio_working_3-way'!X177=0),IF(Q177&gt;0,-Q177^(1/3),(-Q177)^(1/3)),'OddsRatio_working_3-way'!AN177-'OddsRatio_working_3-way'!R177/3)</f>
        <v>-0.25292344628186669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2.62</v>
      </c>
      <c r="B178" s="4">
        <f>IF('True_Odds_Calculator_3-way'!B179="","",'True_Odds_Calculator_3-way'!B179)</f>
        <v>3.43</v>
      </c>
      <c r="C178" s="4">
        <f>IF('True_Odds_Calculator_3-way'!C179="","",'True_Odds_Calculator_3-way'!C179)</f>
        <v>2.83</v>
      </c>
      <c r="D178" s="9">
        <f t="shared" si="39"/>
        <v>0.37231705740009807</v>
      </c>
      <c r="E178" s="9">
        <f t="shared" si="40"/>
        <v>0.28338050330510367</v>
      </c>
      <c r="F178" s="9">
        <f t="shared" si="41"/>
        <v>0.34430243929479842</v>
      </c>
      <c r="G178" s="9">
        <f t="shared" si="42"/>
        <v>1.0406684271969304</v>
      </c>
      <c r="H178" s="9">
        <f t="shared" si="43"/>
        <v>2.6858828520590272</v>
      </c>
      <c r="I178" s="9">
        <f t="shared" si="44"/>
        <v>3.5288242780885413</v>
      </c>
      <c r="J178" s="9">
        <f t="shared" si="45"/>
        <v>2.9044232217703825</v>
      </c>
      <c r="K178" s="11">
        <f t="shared" si="46"/>
        <v>0.38167938931297707</v>
      </c>
      <c r="L178" s="11">
        <f t="shared" si="47"/>
        <v>0.29154518950437314</v>
      </c>
      <c r="M178" s="11">
        <f t="shared" si="48"/>
        <v>0.35335689045936397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-0.28326344390733627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0.23120407227439299</v>
      </c>
      <c r="Q178" s="11">
        <f>2*'OddsRatio_working_3-way'!K178*'OddsRatio_working_3-way'!L178*'OddsRatio_working_3-way'!M178</f>
        <v>7.8640840909657464E-2</v>
      </c>
      <c r="R178" s="11">
        <f t="shared" si="49"/>
        <v>0</v>
      </c>
      <c r="S178" s="11">
        <f t="shared" si="50"/>
        <v>-0.81621570748827932</v>
      </c>
      <c r="T178" s="11">
        <f t="shared" si="51"/>
        <v>-0.27762439030213576</v>
      </c>
      <c r="U178" s="11">
        <f>'OddsRatio_working_3-way'!S178-'OddsRatio_working_3-way'!R178^2/3</f>
        <v>-0.81621570748827932</v>
      </c>
      <c r="V178" s="11">
        <f>'OddsRatio_working_3-way'!S178*'OddsRatio_working_3-way'!R178/3-2*'OddsRatio_working_3-way'!R178^3/27-'OddsRatio_working_3-way'!T178</f>
        <v>0.27762439030213576</v>
      </c>
      <c r="W178" s="11">
        <f>'OddsRatio_working_3-way'!V178^2+4*'OddsRatio_working_3-way'!U178^3/27</f>
        <v>-3.483142396884395E-3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0.1419140976854634</v>
      </c>
      <c r="Y178" s="11">
        <f>IF('OddsRatio_working_3-way'!W178&gt;=0,IF('OddsRatio_working_3-way'!V178+SQRT('OddsRatio_working_3-way'!W178)&gt;0,0,PI()),ACOS('OddsRatio_working_3-way'!V178/(2*'OddsRatio_working_3-way'!X178)))</f>
        <v>0.20946455520488194</v>
      </c>
      <c r="Z178" s="11">
        <f>'OddsRatio_working_3-way'!X178^(1/3)*COS('OddsRatio_working_3-way'!Y178/3)</f>
        <v>0.52033421359846532</v>
      </c>
      <c r="AA178" s="11">
        <f>'OddsRatio_working_3-way'!X178^(1/3)*COS(('OddsRatio_working_3-way'!Y178+2*PI())/3)</f>
        <v>-0.29168149226396634</v>
      </c>
      <c r="AB178" s="11">
        <f>'OddsRatio_working_3-way'!X178^(1/3)*COS(('OddsRatio_working_3-way'!Y178+4*PI())/3)</f>
        <v>-0.22865272133449913</v>
      </c>
      <c r="AC178" s="11">
        <f>'OddsRatio_working_3-way'!X178^(1/3)*SIN('OddsRatio_working_3-way'!Y178/3)</f>
        <v>3.6389677862819214E-2</v>
      </c>
      <c r="AD178" s="11">
        <f>'OddsRatio_working_3-way'!X178^(1/3)*SIN(('OddsRatio_working_3-way'!Y178+2*PI())/3)</f>
        <v>0.43242780850305973</v>
      </c>
      <c r="AE178" s="11">
        <f>'OddsRatio_working_3-way'!X178^(1/3)*SIN(('OddsRatio_working_3-way'!Y178+4*PI())/3)</f>
        <v>-0.46881748636587883</v>
      </c>
      <c r="AF178" s="11">
        <f>-'OddsRatio_working_3-way'!U178/(3*'OddsRatio_working_3-way'!X178^(1/3))*COS(('OddsRatio_working_3-way'!Y178)/3)</f>
        <v>0.52033421359846521</v>
      </c>
      <c r="AG178" s="11">
        <f>-'OddsRatio_working_3-way'!U178/(3*'OddsRatio_working_3-way'!X178^(1/3))*COS(('OddsRatio_working_3-way'!Y178+2*PI())/3)</f>
        <v>-0.29168149226396628</v>
      </c>
      <c r="AH178" s="11">
        <f>-'OddsRatio_working_3-way'!U178/(3*'OddsRatio_working_3-way'!X178^(1/3))*COS(('OddsRatio_working_3-way'!Y178+4*PI())/3)</f>
        <v>-0.22865272133449907</v>
      </c>
      <c r="AI178" s="11">
        <f>'OddsRatio_working_3-way'!U178/(3*'OddsRatio_working_3-way'!X178^(1/3))*SIN(('OddsRatio_working_3-way'!Y178)/3)</f>
        <v>-3.6389677862819207E-2</v>
      </c>
      <c r="AJ178" s="11">
        <f>'OddsRatio_working_3-way'!U178/(3*'OddsRatio_working_3-way'!X178^(1/3))*SIN(('OddsRatio_working_3-way'!Y178+2*PI())/3)</f>
        <v>-0.43242780850305962</v>
      </c>
      <c r="AK178" s="11">
        <f>'OddsRatio_working_3-way'!U178/(3*'OddsRatio_working_3-way'!X178^(1/3))*SIN(('OddsRatio_working_3-way'!Y178+4*PI())/3)</f>
        <v>0.46881748636587872</v>
      </c>
      <c r="AL178" s="11">
        <f>'OddsRatio_working_3-way'!Z178+'OddsRatio_working_3-way'!AF178</f>
        <v>1.0406684271969304</v>
      </c>
      <c r="AM178" s="11">
        <f>'OddsRatio_working_3-way'!AA178+'OddsRatio_working_3-way'!AG178</f>
        <v>-0.58336298452793267</v>
      </c>
      <c r="AN178" s="11">
        <f>'OddsRatio_working_3-way'!AB178+'OddsRatio_working_3-way'!AH178</f>
        <v>-0.4573054426689982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1.0406684271969304</v>
      </c>
      <c r="AS178" s="11">
        <f>IF(('OddsRatio_working_3-way'!X178=0),IF(Q178&gt;0,-Q178^(1/3),(-Q178)^(1/3)),'OddsRatio_working_3-way'!AM178-'OddsRatio_working_3-way'!R178/3)</f>
        <v>-0.58336298452793267</v>
      </c>
      <c r="AT178" s="11">
        <f>IF(('OddsRatio_working_3-way'!X178=0),IF(Q178&gt;0,-Q178^(1/3),(-Q178)^(1/3)),'OddsRatio_working_3-way'!AN178-'OddsRatio_working_3-way'!R178/3)</f>
        <v>-0.4573054426689982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3.74</v>
      </c>
      <c r="B179" s="4">
        <f>IF('True_Odds_Calculator_3-way'!B180="","",'True_Odds_Calculator_3-way'!B180)</f>
        <v>3.75</v>
      </c>
      <c r="C179" s="4">
        <f>IF('True_Odds_Calculator_3-way'!C180="","",'True_Odds_Calculator_3-way'!C180)</f>
        <v>2.0499999999999998</v>
      </c>
      <c r="D179" s="9">
        <f t="shared" si="39"/>
        <v>0.26072458929605652</v>
      </c>
      <c r="E179" s="9">
        <f t="shared" si="40"/>
        <v>0.2600230249582155</v>
      </c>
      <c r="F179" s="9">
        <f t="shared" si="41"/>
        <v>0.47925238574572826</v>
      </c>
      <c r="G179" s="9">
        <f t="shared" si="42"/>
        <v>1.0348411892449567</v>
      </c>
      <c r="H179" s="9">
        <f t="shared" si="43"/>
        <v>3.8354648585311821</v>
      </c>
      <c r="I179" s="9">
        <f t="shared" si="44"/>
        <v>3.8458132704236303</v>
      </c>
      <c r="J179" s="9">
        <f t="shared" si="45"/>
        <v>2.0865832487072042</v>
      </c>
      <c r="K179" s="11">
        <f t="shared" si="46"/>
        <v>0.26737967914438499</v>
      </c>
      <c r="L179" s="11">
        <f t="shared" si="47"/>
        <v>0.26666666666666666</v>
      </c>
      <c r="M179" s="11">
        <f t="shared" si="48"/>
        <v>0.48780487804878053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-0.27517934002869449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0.22746837094039388</v>
      </c>
      <c r="Q179" s="11">
        <f>2*'OddsRatio_working_3-way'!K179*'OddsRatio_working_3-way'!L179*'OddsRatio_working_3-way'!M179</f>
        <v>6.9562192948132692E-2</v>
      </c>
      <c r="R179" s="11">
        <f t="shared" si="49"/>
        <v>0</v>
      </c>
      <c r="S179" s="11">
        <f t="shared" si="50"/>
        <v>-0.82661863683761461</v>
      </c>
      <c r="T179" s="11">
        <f t="shared" si="51"/>
        <v>-0.2527885739564571</v>
      </c>
      <c r="U179" s="11">
        <f>'OddsRatio_working_3-way'!S179-'OddsRatio_working_3-way'!R179^2/3</f>
        <v>-0.82661863683761461</v>
      </c>
      <c r="V179" s="11">
        <f>'OddsRatio_working_3-way'!S179*'OddsRatio_working_3-way'!R179/3-2*'OddsRatio_working_3-way'!R179^3/27-'OddsRatio_working_3-way'!T179</f>
        <v>0.2527885739564571</v>
      </c>
      <c r="W179" s="11">
        <f>'OddsRatio_working_3-way'!V179^2+4*'OddsRatio_working_3-way'!U179^3/27</f>
        <v>-1.9776035809951006E-2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0.14463583488618079</v>
      </c>
      <c r="Y179" s="11">
        <f>IF('OddsRatio_working_3-way'!W179&gt;=0,IF('OddsRatio_working_3-way'!V179+SQRT('OddsRatio_working_3-way'!W179)&gt;0,0,PI()),ACOS('OddsRatio_working_3-way'!V179/(2*'OddsRatio_working_3-way'!X179)))</f>
        <v>0.50767024455467213</v>
      </c>
      <c r="Z179" s="11">
        <f>'OddsRatio_working_3-way'!X179^(1/3)*COS('OddsRatio_working_3-way'!Y179/3)</f>
        <v>0.51742059462247847</v>
      </c>
      <c r="AA179" s="11">
        <f>'OddsRatio_working_3-way'!X179^(1/3)*COS(('OddsRatio_working_3-way'!Y179+2*PI())/3)</f>
        <v>-0.33527141933014809</v>
      </c>
      <c r="AB179" s="11">
        <f>'OddsRatio_working_3-way'!X179^(1/3)*COS(('OddsRatio_working_3-way'!Y179+4*PI())/3)</f>
        <v>-0.1821491752923303</v>
      </c>
      <c r="AC179" s="11">
        <f>'OddsRatio_working_3-way'!X179^(1/3)*SIN('OddsRatio_working_3-way'!Y179/3)</f>
        <v>8.840516881415357E-2</v>
      </c>
      <c r="AD179" s="11">
        <f>'OddsRatio_working_3-way'!X179^(1/3)*SIN(('OddsRatio_working_3-way'!Y179+2*PI())/3)</f>
        <v>0.40389679497723951</v>
      </c>
      <c r="AE179" s="11">
        <f>'OddsRatio_working_3-way'!X179^(1/3)*SIN(('OddsRatio_working_3-way'!Y179+4*PI())/3)</f>
        <v>-0.49230196379139313</v>
      </c>
      <c r="AF179" s="11">
        <f>-'OddsRatio_working_3-way'!U179/(3*'OddsRatio_working_3-way'!X179^(1/3))*COS(('OddsRatio_working_3-way'!Y179)/3)</f>
        <v>0.51742059462247836</v>
      </c>
      <c r="AG179" s="11">
        <f>-'OddsRatio_working_3-way'!U179/(3*'OddsRatio_working_3-way'!X179^(1/3))*COS(('OddsRatio_working_3-way'!Y179+2*PI())/3)</f>
        <v>-0.33527141933014803</v>
      </c>
      <c r="AH179" s="11">
        <f>-'OddsRatio_working_3-way'!U179/(3*'OddsRatio_working_3-way'!X179^(1/3))*COS(('OddsRatio_working_3-way'!Y179+4*PI())/3)</f>
        <v>-0.18214917529233027</v>
      </c>
      <c r="AI179" s="11">
        <f>'OddsRatio_working_3-way'!U179/(3*'OddsRatio_working_3-way'!X179^(1/3))*SIN(('OddsRatio_working_3-way'!Y179)/3)</f>
        <v>-8.8405168814153556E-2</v>
      </c>
      <c r="AJ179" s="11">
        <f>'OddsRatio_working_3-way'!U179/(3*'OddsRatio_working_3-way'!X179^(1/3))*SIN(('OddsRatio_working_3-way'!Y179+2*PI())/3)</f>
        <v>-0.4038967949772394</v>
      </c>
      <c r="AK179" s="11">
        <f>'OddsRatio_working_3-way'!U179/(3*'OddsRatio_working_3-way'!X179^(1/3))*SIN(('OddsRatio_working_3-way'!Y179+4*PI())/3)</f>
        <v>0.49230196379139302</v>
      </c>
      <c r="AL179" s="11">
        <f>'OddsRatio_working_3-way'!Z179+'OddsRatio_working_3-way'!AF179</f>
        <v>1.0348411892449567</v>
      </c>
      <c r="AM179" s="11">
        <f>'OddsRatio_working_3-way'!AA179+'OddsRatio_working_3-way'!AG179</f>
        <v>-0.67054283866029607</v>
      </c>
      <c r="AN179" s="11">
        <f>'OddsRatio_working_3-way'!AB179+'OddsRatio_working_3-way'!AH179</f>
        <v>-0.36429835058466054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1.0348411892449567</v>
      </c>
      <c r="AS179" s="11">
        <f>IF(('OddsRatio_working_3-way'!X179=0),IF(Q179&gt;0,-Q179^(1/3),(-Q179)^(1/3)),'OddsRatio_working_3-way'!AM179-'OddsRatio_working_3-way'!R179/3)</f>
        <v>-0.67054283866029607</v>
      </c>
      <c r="AT179" s="11">
        <f>IF(('OddsRatio_working_3-way'!X179=0),IF(Q179&gt;0,-Q179^(1/3),(-Q179)^(1/3)),'OddsRatio_working_3-way'!AN179-'OddsRatio_working_3-way'!R179/3)</f>
        <v>-0.36429835058466054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1.78</v>
      </c>
      <c r="B180" s="4">
        <f>IF('True_Odds_Calculator_3-way'!B181="","",'True_Odds_Calculator_3-way'!B181)</f>
        <v>4.01</v>
      </c>
      <c r="C180" s="4">
        <f>IF('True_Odds_Calculator_3-way'!C181="","",'True_Odds_Calculator_3-way'!C181)</f>
        <v>4.71</v>
      </c>
      <c r="D180" s="9">
        <f t="shared" si="39"/>
        <v>0.55209661977478164</v>
      </c>
      <c r="E180" s="9">
        <f t="shared" si="40"/>
        <v>0.24208984880103851</v>
      </c>
      <c r="F180" s="9">
        <f t="shared" si="41"/>
        <v>0.20581353142417982</v>
      </c>
      <c r="G180" s="9">
        <f t="shared" si="42"/>
        <v>1.0400989288561364</v>
      </c>
      <c r="H180" s="9">
        <f t="shared" si="43"/>
        <v>1.8112771645077865</v>
      </c>
      <c r="I180" s="9">
        <f t="shared" si="44"/>
        <v>4.1306977758569703</v>
      </c>
      <c r="J180" s="9">
        <f t="shared" si="45"/>
        <v>4.8587670260562659</v>
      </c>
      <c r="K180" s="11">
        <f t="shared" si="46"/>
        <v>0.5617977528089888</v>
      </c>
      <c r="L180" s="11">
        <f t="shared" si="47"/>
        <v>0.24937655860349128</v>
      </c>
      <c r="M180" s="11">
        <f t="shared" si="48"/>
        <v>0.21231422505307856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-0.25908944806808576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0.22308788252656137</v>
      </c>
      <c r="Q180" s="11">
        <f>2*'OddsRatio_working_3-way'!K180*'OddsRatio_working_3-way'!L180*'OddsRatio_working_3-way'!M180</f>
        <v>5.9490102007083011E-2</v>
      </c>
      <c r="R180" s="11">
        <f t="shared" si="49"/>
        <v>0</v>
      </c>
      <c r="S180" s="11">
        <f t="shared" si="50"/>
        <v>-0.86104580557034649</v>
      </c>
      <c r="T180" s="11">
        <f t="shared" si="51"/>
        <v>-0.22961221481875899</v>
      </c>
      <c r="U180" s="11">
        <f>'OddsRatio_working_3-way'!S180-'OddsRatio_working_3-way'!R180^2/3</f>
        <v>-0.86104580557034649</v>
      </c>
      <c r="V180" s="11">
        <f>'OddsRatio_working_3-way'!S180*'OddsRatio_working_3-way'!R180/3-2*'OddsRatio_working_3-way'!R180^3/27-'OddsRatio_working_3-way'!T180</f>
        <v>0.22961221481875899</v>
      </c>
      <c r="W180" s="11">
        <f>'OddsRatio_working_3-way'!V180^2+4*'OddsRatio_working_3-way'!U180^3/27</f>
        <v>-4.1852935445025968E-2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0.15376500303954235</v>
      </c>
      <c r="Y180" s="11">
        <f>IF('OddsRatio_working_3-way'!W180&gt;=0,IF('OddsRatio_working_3-way'!V180+SQRT('OddsRatio_working_3-way'!W180)&gt;0,0,PI()),ACOS('OddsRatio_working_3-way'!V180/(2*'OddsRatio_working_3-way'!X180)))</f>
        <v>0.72780928764392161</v>
      </c>
      <c r="Z180" s="11">
        <f>'OddsRatio_working_3-way'!X180^(1/3)*COS('OddsRatio_working_3-way'!Y180/3)</f>
        <v>0.52004946442806821</v>
      </c>
      <c r="AA180" s="11">
        <f>'OddsRatio_working_3-way'!X180^(1/3)*COS(('OddsRatio_working_3-way'!Y180+2*PI())/3)</f>
        <v>-0.37148264940095344</v>
      </c>
      <c r="AB180" s="11">
        <f>'OddsRatio_working_3-way'!X180^(1/3)*COS(('OddsRatio_working_3-way'!Y180+4*PI())/3)</f>
        <v>-0.14856681502711483</v>
      </c>
      <c r="AC180" s="11">
        <f>'OddsRatio_working_3-way'!X180^(1/3)*SIN('OddsRatio_working_3-way'!Y180/3)</f>
        <v>0.12870051698236595</v>
      </c>
      <c r="AD180" s="11">
        <f>'OddsRatio_working_3-way'!X180^(1/3)*SIN(('OddsRatio_working_3-way'!Y180+2*PI())/3)</f>
        <v>0.38602578892801592</v>
      </c>
      <c r="AE180" s="11">
        <f>'OddsRatio_working_3-way'!X180^(1/3)*SIN(('OddsRatio_working_3-way'!Y180+4*PI())/3)</f>
        <v>-0.51472630591038171</v>
      </c>
      <c r="AF180" s="11">
        <f>-'OddsRatio_working_3-way'!U180/(3*'OddsRatio_working_3-way'!X180^(1/3))*COS(('OddsRatio_working_3-way'!Y180)/3)</f>
        <v>0.52004946442806832</v>
      </c>
      <c r="AG180" s="11">
        <f>-'OddsRatio_working_3-way'!U180/(3*'OddsRatio_working_3-way'!X180^(1/3))*COS(('OddsRatio_working_3-way'!Y180+2*PI())/3)</f>
        <v>-0.37148264940095355</v>
      </c>
      <c r="AH180" s="11">
        <f>-'OddsRatio_working_3-way'!U180/(3*'OddsRatio_working_3-way'!X180^(1/3))*COS(('OddsRatio_working_3-way'!Y180+4*PI())/3)</f>
        <v>-0.14856681502711486</v>
      </c>
      <c r="AI180" s="11">
        <f>'OddsRatio_working_3-way'!U180/(3*'OddsRatio_working_3-way'!X180^(1/3))*SIN(('OddsRatio_working_3-way'!Y180)/3)</f>
        <v>-0.12870051698236598</v>
      </c>
      <c r="AJ180" s="11">
        <f>'OddsRatio_working_3-way'!U180/(3*'OddsRatio_working_3-way'!X180^(1/3))*SIN(('OddsRatio_working_3-way'!Y180+2*PI())/3)</f>
        <v>-0.38602578892801598</v>
      </c>
      <c r="AK180" s="11">
        <f>'OddsRatio_working_3-way'!U180/(3*'OddsRatio_working_3-way'!X180^(1/3))*SIN(('OddsRatio_working_3-way'!Y180+4*PI())/3)</f>
        <v>0.51472630591038182</v>
      </c>
      <c r="AL180" s="11">
        <f>'OddsRatio_working_3-way'!Z180+'OddsRatio_working_3-way'!AF180</f>
        <v>1.0400989288561364</v>
      </c>
      <c r="AM180" s="11">
        <f>'OddsRatio_working_3-way'!AA180+'OddsRatio_working_3-way'!AG180</f>
        <v>-0.74296529880190698</v>
      </c>
      <c r="AN180" s="11">
        <f>'OddsRatio_working_3-way'!AB180+'OddsRatio_working_3-way'!AH180</f>
        <v>-0.29713363005422966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1.0400989288561364</v>
      </c>
      <c r="AS180" s="11">
        <f>IF(('OddsRatio_working_3-way'!X180=0),IF(Q180&gt;0,-Q180^(1/3),(-Q180)^(1/3)),'OddsRatio_working_3-way'!AM180-'OddsRatio_working_3-way'!R180/3)</f>
        <v>-0.74296529880190698</v>
      </c>
      <c r="AT180" s="11">
        <f>IF(('OddsRatio_working_3-way'!X180=0),IF(Q180&gt;0,-Q180^(1/3),(-Q180)^(1/3)),'OddsRatio_working_3-way'!AN180-'OddsRatio_working_3-way'!R180/3)</f>
        <v>-0.29713363005422966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2.2999999999999998</v>
      </c>
      <c r="B181" s="4">
        <f>IF('True_Odds_Calculator_3-way'!B182="","",'True_Odds_Calculator_3-way'!B182)</f>
        <v>3.22</v>
      </c>
      <c r="C181" s="4">
        <f>IF('True_Odds_Calculator_3-way'!C182="","",'True_Odds_Calculator_3-way'!C182)</f>
        <v>3.63</v>
      </c>
      <c r="D181" s="9">
        <f t="shared" si="39"/>
        <v>0.42700085513474639</v>
      </c>
      <c r="E181" s="9">
        <f t="shared" si="40"/>
        <v>0.30380555106628787</v>
      </c>
      <c r="F181" s="9">
        <f t="shared" si="41"/>
        <v>0.26919359379896529</v>
      </c>
      <c r="G181" s="9">
        <f t="shared" si="42"/>
        <v>1.03224283434791</v>
      </c>
      <c r="H181" s="9">
        <f t="shared" si="43"/>
        <v>2.3419156846522831</v>
      </c>
      <c r="I181" s="9">
        <f t="shared" si="44"/>
        <v>3.2915790922523605</v>
      </c>
      <c r="J181" s="9">
        <f t="shared" si="45"/>
        <v>3.714798654335004</v>
      </c>
      <c r="K181" s="11">
        <f t="shared" si="46"/>
        <v>0.43478260869565222</v>
      </c>
      <c r="L181" s="11">
        <f t="shared" si="47"/>
        <v>0.3105590062111801</v>
      </c>
      <c r="M181" s="11">
        <f t="shared" si="48"/>
        <v>0.27548209366391185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-0.28233306476990949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0.22876247313435835</v>
      </c>
      <c r="Q181" s="11">
        <f>2*'OddsRatio_working_3-way'!K181*'OddsRatio_working_3-way'!L181*'OddsRatio_working_3-way'!M181</f>
        <v>7.4394300206295394E-2</v>
      </c>
      <c r="R181" s="11">
        <f t="shared" si="49"/>
        <v>0</v>
      </c>
      <c r="S181" s="11">
        <f t="shared" si="50"/>
        <v>-0.81025746424986</v>
      </c>
      <c r="T181" s="11">
        <f t="shared" si="51"/>
        <v>-0.26349836235767804</v>
      </c>
      <c r="U181" s="11">
        <f>'OddsRatio_working_3-way'!S181-'OddsRatio_working_3-way'!R181^2/3</f>
        <v>-0.81025746424986</v>
      </c>
      <c r="V181" s="11">
        <f>'OddsRatio_working_3-way'!S181*'OddsRatio_working_3-way'!R181/3-2*'OddsRatio_working_3-way'!R181^3/27-'OddsRatio_working_3-way'!T181</f>
        <v>0.26349836235767804</v>
      </c>
      <c r="W181" s="11">
        <f>'OddsRatio_working_3-way'!V181^2+4*'OddsRatio_working_3-way'!U181^3/27</f>
        <v>-9.3757134762317701E-3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0.14036301190253966</v>
      </c>
      <c r="Y181" s="11">
        <f>IF('OddsRatio_working_3-way'!W181&gt;=0,IF('OddsRatio_working_3-way'!V181+SQRT('OddsRatio_working_3-way'!W181)&gt;0,0,PI()),ACOS('OddsRatio_working_3-way'!V181/(2*'OddsRatio_working_3-way'!X181)))</f>
        <v>0.3521544938853256</v>
      </c>
      <c r="Z181" s="11">
        <f>'OddsRatio_working_3-way'!X181^(1/3)*COS('OddsRatio_working_3-way'!Y181/3)</f>
        <v>0.51612141717395488</v>
      </c>
      <c r="AA181" s="11">
        <f>'OddsRatio_working_3-way'!X181^(1/3)*COS(('OddsRatio_working_3-way'!Y181+2*PI())/3)</f>
        <v>-0.31077103123089928</v>
      </c>
      <c r="AB181" s="11">
        <f>'OddsRatio_working_3-way'!X181^(1/3)*COS(('OddsRatio_working_3-way'!Y181+4*PI())/3)</f>
        <v>-0.20535038594305563</v>
      </c>
      <c r="AC181" s="11">
        <f>'OddsRatio_working_3-way'!X181^(1/3)*SIN('OddsRatio_working_3-way'!Y181/3)</f>
        <v>6.086463793508072E-2</v>
      </c>
      <c r="AD181" s="11">
        <f>'OddsRatio_working_3-way'!X181^(1/3)*SIN(('OddsRatio_working_3-way'!Y181+2*PI())/3)</f>
        <v>0.41654193974233061</v>
      </c>
      <c r="AE181" s="11">
        <f>'OddsRatio_working_3-way'!X181^(1/3)*SIN(('OddsRatio_working_3-way'!Y181+4*PI())/3)</f>
        <v>-0.47740657767741124</v>
      </c>
      <c r="AF181" s="11">
        <f>-'OddsRatio_working_3-way'!U181/(3*'OddsRatio_working_3-way'!X181^(1/3))*COS(('OddsRatio_working_3-way'!Y181)/3)</f>
        <v>0.51612141717395499</v>
      </c>
      <c r="AG181" s="11">
        <f>-'OddsRatio_working_3-way'!U181/(3*'OddsRatio_working_3-way'!X181^(1/3))*COS(('OddsRatio_working_3-way'!Y181+2*PI())/3)</f>
        <v>-0.31077103123089939</v>
      </c>
      <c r="AH181" s="11">
        <f>-'OddsRatio_working_3-way'!U181/(3*'OddsRatio_working_3-way'!X181^(1/3))*COS(('OddsRatio_working_3-way'!Y181+4*PI())/3)</f>
        <v>-0.20535038594305569</v>
      </c>
      <c r="AI181" s="11">
        <f>'OddsRatio_working_3-way'!U181/(3*'OddsRatio_working_3-way'!X181^(1/3))*SIN(('OddsRatio_working_3-way'!Y181)/3)</f>
        <v>-6.0864637935080734E-2</v>
      </c>
      <c r="AJ181" s="11">
        <f>'OddsRatio_working_3-way'!U181/(3*'OddsRatio_working_3-way'!X181^(1/3))*SIN(('OddsRatio_working_3-way'!Y181+2*PI())/3)</f>
        <v>-0.41654193974233067</v>
      </c>
      <c r="AK181" s="11">
        <f>'OddsRatio_working_3-way'!U181/(3*'OddsRatio_working_3-way'!X181^(1/3))*SIN(('OddsRatio_working_3-way'!Y181+4*PI())/3)</f>
        <v>0.47740657767741129</v>
      </c>
      <c r="AL181" s="11">
        <f>'OddsRatio_working_3-way'!Z181+'OddsRatio_working_3-way'!AF181</f>
        <v>1.03224283434791</v>
      </c>
      <c r="AM181" s="11">
        <f>'OddsRatio_working_3-way'!AA181+'OddsRatio_working_3-way'!AG181</f>
        <v>-0.62154206246179866</v>
      </c>
      <c r="AN181" s="11">
        <f>'OddsRatio_working_3-way'!AB181+'OddsRatio_working_3-way'!AH181</f>
        <v>-0.41070077188611132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1.03224283434791</v>
      </c>
      <c r="AS181" s="11">
        <f>IF(('OddsRatio_working_3-way'!X181=0),IF(Q181&gt;0,-Q181^(1/3),(-Q181)^(1/3)),'OddsRatio_working_3-way'!AM181-'OddsRatio_working_3-way'!R181/3)</f>
        <v>-0.62154206246179866</v>
      </c>
      <c r="AT181" s="11">
        <f>IF(('OddsRatio_working_3-way'!X181=0),IF(Q181&gt;0,-Q181^(1/3),(-Q181)^(1/3)),'OddsRatio_working_3-way'!AN181-'OddsRatio_working_3-way'!R181/3)</f>
        <v>-0.41070077188611132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2.36</v>
      </c>
      <c r="B182" s="4">
        <f>IF('True_Odds_Calculator_3-way'!B183="","",'True_Odds_Calculator_3-way'!B183)</f>
        <v>3.72</v>
      </c>
      <c r="C182" s="4">
        <f>IF('True_Odds_Calculator_3-way'!C183="","",'True_Odds_Calculator_3-way'!C183)</f>
        <v>3.03</v>
      </c>
      <c r="D182" s="9">
        <f t="shared" si="39"/>
        <v>0.41537650958102507</v>
      </c>
      <c r="E182" s="9">
        <f t="shared" si="40"/>
        <v>0.26212946614290017</v>
      </c>
      <c r="F182" s="9">
        <f t="shared" si="41"/>
        <v>0.32249402427607482</v>
      </c>
      <c r="G182" s="9">
        <f t="shared" si="42"/>
        <v>1.0348929311793733</v>
      </c>
      <c r="H182" s="9">
        <f t="shared" si="43"/>
        <v>2.407454386403947</v>
      </c>
      <c r="I182" s="9">
        <f t="shared" si="44"/>
        <v>3.8149087728078954</v>
      </c>
      <c r="J182" s="9">
        <f t="shared" si="45"/>
        <v>3.1008326502941284</v>
      </c>
      <c r="K182" s="11">
        <f t="shared" si="46"/>
        <v>0.42372881355932207</v>
      </c>
      <c r="L182" s="11">
        <f t="shared" si="47"/>
        <v>0.26881720430107525</v>
      </c>
      <c r="M182" s="11">
        <f t="shared" si="48"/>
        <v>0.33003300330033003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-0.28229701045555622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0.22969082036689181</v>
      </c>
      <c r="Q182" s="11">
        <f>2*'OddsRatio_working_3-way'!K182*'OddsRatio_working_3-way'!L182*'OddsRatio_working_3-way'!M182</f>
        <v>7.5185211249391745E-2</v>
      </c>
      <c r="R182" s="11">
        <f t="shared" si="49"/>
        <v>0</v>
      </c>
      <c r="S182" s="11">
        <f t="shared" si="50"/>
        <v>-0.81364949630968009</v>
      </c>
      <c r="T182" s="11">
        <f t="shared" si="51"/>
        <v>-0.26633371401298855</v>
      </c>
      <c r="U182" s="11">
        <f>'OddsRatio_working_3-way'!S182-'OddsRatio_working_3-way'!R182^2/3</f>
        <v>-0.81364949630968009</v>
      </c>
      <c r="V182" s="11">
        <f>'OddsRatio_working_3-way'!S182*'OddsRatio_working_3-way'!R182/3-2*'OddsRatio_working_3-way'!R182^3/27-'OddsRatio_working_3-way'!T182</f>
        <v>0.26633371401298855</v>
      </c>
      <c r="W182" s="11">
        <f>'OddsRatio_working_3-way'!V182^2+4*'OddsRatio_working_3-way'!U182^3/27</f>
        <v>-8.867347881380036E-3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0.14124534957064286</v>
      </c>
      <c r="Y182" s="11">
        <f>IF('OddsRatio_working_3-way'!W182&gt;=0,IF('OddsRatio_working_3-way'!V182+SQRT('OddsRatio_working_3-way'!W182)&gt;0,0,PI()),ACOS('OddsRatio_working_3-way'!V182/(2*'OddsRatio_working_3-way'!X182)))</f>
        <v>0.33984828628551322</v>
      </c>
      <c r="Z182" s="11">
        <f>'OddsRatio_working_3-way'!X182^(1/3)*COS('OddsRatio_working_3-way'!Y182/3)</f>
        <v>0.51744646558968654</v>
      </c>
      <c r="AA182" s="11">
        <f>'OddsRatio_working_3-way'!X182^(1/3)*COS(('OddsRatio_working_3-way'!Y182+2*PI())/3)</f>
        <v>-0.30970598001364213</v>
      </c>
      <c r="AB182" s="11">
        <f>'OddsRatio_working_3-way'!X182^(1/3)*COS(('OddsRatio_working_3-way'!Y182+4*PI())/3)</f>
        <v>-0.20774048557604483</v>
      </c>
      <c r="AC182" s="11">
        <f>'OddsRatio_working_3-way'!X182^(1/3)*SIN('OddsRatio_working_3-way'!Y182/3)</f>
        <v>5.8869805661600279E-2</v>
      </c>
      <c r="AD182" s="11">
        <f>'OddsRatio_working_3-way'!X182^(1/3)*SIN(('OddsRatio_working_3-way'!Y182+2*PI())/3)</f>
        <v>0.41868688146833882</v>
      </c>
      <c r="AE182" s="11">
        <f>'OddsRatio_working_3-way'!X182^(1/3)*SIN(('OddsRatio_working_3-way'!Y182+4*PI())/3)</f>
        <v>-0.47755668712993898</v>
      </c>
      <c r="AF182" s="11">
        <f>-'OddsRatio_working_3-way'!U182/(3*'OddsRatio_working_3-way'!X182^(1/3))*COS(('OddsRatio_working_3-way'!Y182)/3)</f>
        <v>0.51744646558968665</v>
      </c>
      <c r="AG182" s="11">
        <f>-'OddsRatio_working_3-way'!U182/(3*'OddsRatio_working_3-way'!X182^(1/3))*COS(('OddsRatio_working_3-way'!Y182+2*PI())/3)</f>
        <v>-0.30970598001364219</v>
      </c>
      <c r="AH182" s="11">
        <f>-'OddsRatio_working_3-way'!U182/(3*'OddsRatio_working_3-way'!X182^(1/3))*COS(('OddsRatio_working_3-way'!Y182+4*PI())/3)</f>
        <v>-0.20774048557604485</v>
      </c>
      <c r="AI182" s="11">
        <f>'OddsRatio_working_3-way'!U182/(3*'OddsRatio_working_3-way'!X182^(1/3))*SIN(('OddsRatio_working_3-way'!Y182)/3)</f>
        <v>-5.8869805661600293E-2</v>
      </c>
      <c r="AJ182" s="11">
        <f>'OddsRatio_working_3-way'!U182/(3*'OddsRatio_working_3-way'!X182^(1/3))*SIN(('OddsRatio_working_3-way'!Y182+2*PI())/3)</f>
        <v>-0.41868688146833893</v>
      </c>
      <c r="AK182" s="11">
        <f>'OddsRatio_working_3-way'!U182/(3*'OddsRatio_working_3-way'!X182^(1/3))*SIN(('OddsRatio_working_3-way'!Y182+4*PI())/3)</f>
        <v>0.47755668712993909</v>
      </c>
      <c r="AL182" s="11">
        <f>'OddsRatio_working_3-way'!Z182+'OddsRatio_working_3-way'!AF182</f>
        <v>1.0348929311793733</v>
      </c>
      <c r="AM182" s="11">
        <f>'OddsRatio_working_3-way'!AA182+'OddsRatio_working_3-way'!AG182</f>
        <v>-0.61941196002728427</v>
      </c>
      <c r="AN182" s="11">
        <f>'OddsRatio_working_3-way'!AB182+'OddsRatio_working_3-way'!AH182</f>
        <v>-0.41548097115208971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1.0348929311793733</v>
      </c>
      <c r="AS182" s="11">
        <f>IF(('OddsRatio_working_3-way'!X182=0),IF(Q182&gt;0,-Q182^(1/3),(-Q182)^(1/3)),'OddsRatio_working_3-way'!AM182-'OddsRatio_working_3-way'!R182/3)</f>
        <v>-0.61941196002728427</v>
      </c>
      <c r="AT182" s="11">
        <f>IF(('OddsRatio_working_3-way'!X182=0),IF(Q182&gt;0,-Q182^(1/3),(-Q182)^(1/3)),'OddsRatio_working_3-way'!AN182-'OddsRatio_working_3-way'!R182/3)</f>
        <v>-0.41548097115208971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2.09</v>
      </c>
      <c r="B183" s="4">
        <f>IF('True_Odds_Calculator_3-way'!B184="","",'True_Odds_Calculator_3-way'!B184)</f>
        <v>3.48</v>
      </c>
      <c r="C183" s="4">
        <f>IF('True_Odds_Calculator_3-way'!C184="","",'True_Odds_Calculator_3-way'!C184)</f>
        <v>3.91</v>
      </c>
      <c r="D183" s="9">
        <f t="shared" si="39"/>
        <v>0.47008040888635322</v>
      </c>
      <c r="E183" s="9">
        <f t="shared" si="40"/>
        <v>0.28051623064703685</v>
      </c>
      <c r="F183" s="9">
        <f t="shared" si="41"/>
        <v>0.24940336046660982</v>
      </c>
      <c r="G183" s="9">
        <f t="shared" si="42"/>
        <v>1.0342161751461538</v>
      </c>
      <c r="H183" s="9">
        <f t="shared" si="43"/>
        <v>2.1272956309093076</v>
      </c>
      <c r="I183" s="9">
        <f t="shared" si="44"/>
        <v>3.564856114362462</v>
      </c>
      <c r="J183" s="9">
        <f t="shared" si="45"/>
        <v>4.0095690696753072</v>
      </c>
      <c r="K183" s="11">
        <f t="shared" si="46"/>
        <v>0.47846889952153115</v>
      </c>
      <c r="L183" s="11">
        <f t="shared" si="47"/>
        <v>0.28735632183908044</v>
      </c>
      <c r="M183" s="11">
        <f t="shared" si="48"/>
        <v>0.25575447570332482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-0.27661063923428097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0.22786242679392085</v>
      </c>
      <c r="Q183" s="11">
        <f>2*'OddsRatio_working_3-way'!K183*'OddsRatio_working_3-way'!L183*'OddsRatio_working_3-way'!M183</f>
        <v>7.0327909504296557E-2</v>
      </c>
      <c r="R183" s="11">
        <f t="shared" si="49"/>
        <v>0</v>
      </c>
      <c r="S183" s="11">
        <f t="shared" si="50"/>
        <v>-0.8237659528378739</v>
      </c>
      <c r="T183" s="11">
        <f t="shared" si="51"/>
        <v>-0.254248750875887</v>
      </c>
      <c r="U183" s="11">
        <f>'OddsRatio_working_3-way'!S183-'OddsRatio_working_3-way'!R183^2/3</f>
        <v>-0.8237659528378739</v>
      </c>
      <c r="V183" s="11">
        <f>'OddsRatio_working_3-way'!S183*'OddsRatio_working_3-way'!R183/3-2*'OddsRatio_working_3-way'!R183^3/27-'OddsRatio_working_3-way'!T183</f>
        <v>0.254248750875887</v>
      </c>
      <c r="W183" s="11">
        <f>'OddsRatio_working_3-way'!V183^2+4*'OddsRatio_working_3-way'!U183^3/27</f>
        <v>-1.8172331519639789E-2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0.14388776775805912</v>
      </c>
      <c r="Y183" s="11">
        <f>IF('OddsRatio_working_3-way'!W183&gt;=0,IF('OddsRatio_working_3-way'!V183+SQRT('OddsRatio_working_3-way'!W183)&gt;0,0,PI()),ACOS('OddsRatio_working_3-way'!V183/(2*'OddsRatio_working_3-way'!X183)))</f>
        <v>0.48752116230871212</v>
      </c>
      <c r="Z183" s="11">
        <f>'OddsRatio_working_3-way'!X183^(1/3)*COS('OddsRatio_working_3-way'!Y183/3)</f>
        <v>0.51710808757307691</v>
      </c>
      <c r="AA183" s="11">
        <f>'OddsRatio_working_3-way'!X183^(1/3)*COS(('OddsRatio_working_3-way'!Y183+2*PI())/3)</f>
        <v>-0.33197684361298724</v>
      </c>
      <c r="AB183" s="11">
        <f>'OddsRatio_working_3-way'!X183^(1/3)*COS(('OddsRatio_working_3-way'!Y183+4*PI())/3)</f>
        <v>-0.18513124396008976</v>
      </c>
      <c r="AC183" s="11">
        <f>'OddsRatio_working_3-way'!X183^(1/3)*SIN('OddsRatio_working_3-way'!Y183/3)</f>
        <v>8.4781346488912529E-2</v>
      </c>
      <c r="AD183" s="11">
        <f>'OddsRatio_working_3-way'!X183^(1/3)*SIN(('OddsRatio_working_3-way'!Y183+2*PI())/3)</f>
        <v>0.40543806709621655</v>
      </c>
      <c r="AE183" s="11">
        <f>'OddsRatio_working_3-way'!X183^(1/3)*SIN(('OddsRatio_working_3-way'!Y183+4*PI())/3)</f>
        <v>-0.49021941358512894</v>
      </c>
      <c r="AF183" s="11">
        <f>-'OddsRatio_working_3-way'!U183/(3*'OddsRatio_working_3-way'!X183^(1/3))*COS(('OddsRatio_working_3-way'!Y183)/3)</f>
        <v>0.51710808757307691</v>
      </c>
      <c r="AG183" s="11">
        <f>-'OddsRatio_working_3-way'!U183/(3*'OddsRatio_working_3-way'!X183^(1/3))*COS(('OddsRatio_working_3-way'!Y183+2*PI())/3)</f>
        <v>-0.33197684361298724</v>
      </c>
      <c r="AH183" s="11">
        <f>-'OddsRatio_working_3-way'!U183/(3*'OddsRatio_working_3-way'!X183^(1/3))*COS(('OddsRatio_working_3-way'!Y183+4*PI())/3)</f>
        <v>-0.18513124396008976</v>
      </c>
      <c r="AI183" s="11">
        <f>'OddsRatio_working_3-way'!U183/(3*'OddsRatio_working_3-way'!X183^(1/3))*SIN(('OddsRatio_working_3-way'!Y183)/3)</f>
        <v>-8.4781346488912529E-2</v>
      </c>
      <c r="AJ183" s="11">
        <f>'OddsRatio_working_3-way'!U183/(3*'OddsRatio_working_3-way'!X183^(1/3))*SIN(('OddsRatio_working_3-way'!Y183+2*PI())/3)</f>
        <v>-0.40543806709621655</v>
      </c>
      <c r="AK183" s="11">
        <f>'OddsRatio_working_3-way'!U183/(3*'OddsRatio_working_3-way'!X183^(1/3))*SIN(('OddsRatio_working_3-way'!Y183+4*PI())/3)</f>
        <v>0.49021941358512894</v>
      </c>
      <c r="AL183" s="11">
        <f>'OddsRatio_working_3-way'!Z183+'OddsRatio_working_3-way'!AF183</f>
        <v>1.0342161751461538</v>
      </c>
      <c r="AM183" s="11">
        <f>'OddsRatio_working_3-way'!AA183+'OddsRatio_working_3-way'!AG183</f>
        <v>-0.66395368722597448</v>
      </c>
      <c r="AN183" s="11">
        <f>'OddsRatio_working_3-way'!AB183+'OddsRatio_working_3-way'!AH183</f>
        <v>-0.37026248792017952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1.0342161751461538</v>
      </c>
      <c r="AS183" s="11">
        <f>IF(('OddsRatio_working_3-way'!X183=0),IF(Q183&gt;0,-Q183^(1/3),(-Q183)^(1/3)),'OddsRatio_working_3-way'!AM183-'OddsRatio_working_3-way'!R183/3)</f>
        <v>-0.66395368722597448</v>
      </c>
      <c r="AT183" s="11">
        <f>IF(('OddsRatio_working_3-way'!X183=0),IF(Q183&gt;0,-Q183^(1/3),(-Q183)^(1/3)),'OddsRatio_working_3-way'!AN183-'OddsRatio_working_3-way'!R183/3)</f>
        <v>-0.37026248792017952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2.5499999999999998</v>
      </c>
      <c r="B184" s="4">
        <f>IF('True_Odds_Calculator_3-way'!B185="","",'True_Odds_Calculator_3-way'!B185)</f>
        <v>3.23</v>
      </c>
      <c r="C184" s="4">
        <f>IF('True_Odds_Calculator_3-way'!C185="","",'True_Odds_Calculator_3-way'!C185)</f>
        <v>3.13</v>
      </c>
      <c r="D184" s="9">
        <f t="shared" si="39"/>
        <v>0.38458176938696786</v>
      </c>
      <c r="E184" s="9">
        <f t="shared" si="40"/>
        <v>0.3028226911596183</v>
      </c>
      <c r="F184" s="9">
        <f t="shared" si="41"/>
        <v>0.31259553945341373</v>
      </c>
      <c r="G184" s="9">
        <f t="shared" si="42"/>
        <v>1.0324046831009195</v>
      </c>
      <c r="H184" s="9">
        <f t="shared" si="43"/>
        <v>2.6002272588064246</v>
      </c>
      <c r="I184" s="9">
        <f t="shared" si="44"/>
        <v>3.3022624433150503</v>
      </c>
      <c r="J184" s="9">
        <f t="shared" si="45"/>
        <v>3.1990219750049587</v>
      </c>
      <c r="K184" s="11">
        <f t="shared" si="46"/>
        <v>0.39215686274509809</v>
      </c>
      <c r="L184" s="11">
        <f t="shared" si="47"/>
        <v>0.30959752321981426</v>
      </c>
      <c r="M184" s="11">
        <f t="shared" si="48"/>
        <v>0.31948881789137379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-0.28558087791640441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0.22924530003496862</v>
      </c>
      <c r="Q184" s="11">
        <f>2*'OddsRatio_working_3-way'!K184*'OddsRatio_working_3-way'!L184*'OddsRatio_working_3-way'!M184</f>
        <v>7.757878173772205E-2</v>
      </c>
      <c r="R184" s="11">
        <f t="shared" si="49"/>
        <v>0</v>
      </c>
      <c r="S184" s="11">
        <f t="shared" si="50"/>
        <v>-0.80273336824069008</v>
      </c>
      <c r="T184" s="11">
        <f t="shared" si="51"/>
        <v>-0.27165257808483595</v>
      </c>
      <c r="U184" s="11">
        <f>'OddsRatio_working_3-way'!S184-'OddsRatio_working_3-way'!R184^2/3</f>
        <v>-0.80273336824069008</v>
      </c>
      <c r="V184" s="11">
        <f>'OddsRatio_working_3-way'!S184*'OddsRatio_working_3-way'!R184/3-2*'OddsRatio_working_3-way'!R184^3/27-'OddsRatio_working_3-way'!T184</f>
        <v>0.27165257808483595</v>
      </c>
      <c r="W184" s="11">
        <f>'OddsRatio_working_3-way'!V184^2+4*'OddsRatio_working_3-way'!U184^3/27</f>
        <v>-2.8368795707655881E-3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0.13841242967207054</v>
      </c>
      <c r="Y184" s="11">
        <f>IF('OddsRatio_working_3-way'!W184&gt;=0,IF('OddsRatio_working_3-way'!V184+SQRT('OddsRatio_working_3-way'!W184)&gt;0,0,PI()),ACOS('OddsRatio_working_3-way'!V184/(2*'OddsRatio_working_3-way'!X184)))</f>
        <v>0.19361190422851626</v>
      </c>
      <c r="Z184" s="11">
        <f>'OddsRatio_working_3-way'!X184^(1/3)*COS('OddsRatio_working_3-way'!Y184/3)</f>
        <v>0.51620234155045974</v>
      </c>
      <c r="AA184" s="11">
        <f>'OddsRatio_working_3-way'!X184^(1/3)*COS(('OddsRatio_working_3-way'!Y184+2*PI())/3)</f>
        <v>-0.28699232848030332</v>
      </c>
      <c r="AB184" s="11">
        <f>'OddsRatio_working_3-way'!X184^(1/3)*COS(('OddsRatio_working_3-way'!Y184+4*PI())/3)</f>
        <v>-0.22921001307015651</v>
      </c>
      <c r="AC184" s="11">
        <f>'OddsRatio_working_3-way'!X184^(1/3)*SIN('OddsRatio_working_3-way'!Y184/3)</f>
        <v>3.3360635356448065E-2</v>
      </c>
      <c r="AD184" s="11">
        <f>'OddsRatio_working_3-way'!X184^(1/3)*SIN(('OddsRatio_working_3-way'!Y184+2*PI())/3)</f>
        <v>0.43036402359748555</v>
      </c>
      <c r="AE184" s="11">
        <f>'OddsRatio_working_3-way'!X184^(1/3)*SIN(('OddsRatio_working_3-way'!Y184+4*PI())/3)</f>
        <v>-0.46372465895393367</v>
      </c>
      <c r="AF184" s="11">
        <f>-'OddsRatio_working_3-way'!U184/(3*'OddsRatio_working_3-way'!X184^(1/3))*COS(('OddsRatio_working_3-way'!Y184)/3)</f>
        <v>0.51620234155045974</v>
      </c>
      <c r="AG184" s="11">
        <f>-'OddsRatio_working_3-way'!U184/(3*'OddsRatio_working_3-way'!X184^(1/3))*COS(('OddsRatio_working_3-way'!Y184+2*PI())/3)</f>
        <v>-0.28699232848030332</v>
      </c>
      <c r="AH184" s="11">
        <f>-'OddsRatio_working_3-way'!U184/(3*'OddsRatio_working_3-way'!X184^(1/3))*COS(('OddsRatio_working_3-way'!Y184+4*PI())/3)</f>
        <v>-0.22921001307015651</v>
      </c>
      <c r="AI184" s="11">
        <f>'OddsRatio_working_3-way'!U184/(3*'OddsRatio_working_3-way'!X184^(1/3))*SIN(('OddsRatio_working_3-way'!Y184)/3)</f>
        <v>-3.3360635356448065E-2</v>
      </c>
      <c r="AJ184" s="11">
        <f>'OddsRatio_working_3-way'!U184/(3*'OddsRatio_working_3-way'!X184^(1/3))*SIN(('OddsRatio_working_3-way'!Y184+2*PI())/3)</f>
        <v>-0.43036402359748555</v>
      </c>
      <c r="AK184" s="11">
        <f>'OddsRatio_working_3-way'!U184/(3*'OddsRatio_working_3-way'!X184^(1/3))*SIN(('OddsRatio_working_3-way'!Y184+4*PI())/3)</f>
        <v>0.46372465895393367</v>
      </c>
      <c r="AL184" s="11">
        <f>'OddsRatio_working_3-way'!Z184+'OddsRatio_working_3-way'!AF184</f>
        <v>1.0324046831009195</v>
      </c>
      <c r="AM184" s="11">
        <f>'OddsRatio_working_3-way'!AA184+'OddsRatio_working_3-way'!AG184</f>
        <v>-0.57398465696060663</v>
      </c>
      <c r="AN184" s="11">
        <f>'OddsRatio_working_3-way'!AB184+'OddsRatio_working_3-way'!AH184</f>
        <v>-0.45842002614031302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1.0324046831009195</v>
      </c>
      <c r="AS184" s="11">
        <f>IF(('OddsRatio_working_3-way'!X184=0),IF(Q184&gt;0,-Q184^(1/3),(-Q184)^(1/3)),'OddsRatio_working_3-way'!AM184-'OddsRatio_working_3-way'!R184/3)</f>
        <v>-0.57398465696060663</v>
      </c>
      <c r="AT184" s="11">
        <f>IF(('OddsRatio_working_3-way'!X184=0),IF(Q184&gt;0,-Q184^(1/3),(-Q184)^(1/3)),'OddsRatio_working_3-way'!AN184-'OddsRatio_working_3-way'!R184/3)</f>
        <v>-0.45842002614031302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1.94</v>
      </c>
      <c r="B185" s="4">
        <f>IF('True_Odds_Calculator_3-way'!B186="","",'True_Odds_Calculator_3-way'!B186)</f>
        <v>3.78</v>
      </c>
      <c r="C185" s="4">
        <f>IF('True_Odds_Calculator_3-way'!C186="","",'True_Odds_Calculator_3-way'!C186)</f>
        <v>4.09</v>
      </c>
      <c r="D185" s="9">
        <f t="shared" si="39"/>
        <v>0.50567134301608296</v>
      </c>
      <c r="E185" s="9">
        <f t="shared" si="40"/>
        <v>0.25699617592219048</v>
      </c>
      <c r="F185" s="9">
        <f t="shared" si="41"/>
        <v>0.23733248106172694</v>
      </c>
      <c r="G185" s="9">
        <f t="shared" si="42"/>
        <v>1.0399670798947471</v>
      </c>
      <c r="H185" s="9">
        <f t="shared" si="43"/>
        <v>1.9775690551010616</v>
      </c>
      <c r="I185" s="9">
        <f t="shared" si="44"/>
        <v>3.8911084821073962</v>
      </c>
      <c r="J185" s="9">
        <f t="shared" si="45"/>
        <v>4.213498276874768</v>
      </c>
      <c r="K185" s="11">
        <f t="shared" si="46"/>
        <v>0.51546391752577325</v>
      </c>
      <c r="L185" s="11">
        <f t="shared" si="47"/>
        <v>0.26455026455026459</v>
      </c>
      <c r="M185" s="11">
        <f t="shared" si="48"/>
        <v>0.24449877750611249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-0.26922432152689513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0.22705458392197492</v>
      </c>
      <c r="Q185" s="11">
        <f>2*'OddsRatio_working_3-way'!K185*'OddsRatio_working_3-way'!L185*'OddsRatio_working_3-way'!M185</f>
        <v>6.6682697187070455E-2</v>
      </c>
      <c r="R185" s="11">
        <f t="shared" si="49"/>
        <v>0</v>
      </c>
      <c r="S185" s="11">
        <f t="shared" si="50"/>
        <v>-0.84336579486668883</v>
      </c>
      <c r="T185" s="11">
        <f t="shared" si="51"/>
        <v>-0.24768452125306573</v>
      </c>
      <c r="U185" s="11">
        <f>'OddsRatio_working_3-way'!S185-'OddsRatio_working_3-way'!R185^2/3</f>
        <v>-0.84336579486668883</v>
      </c>
      <c r="V185" s="11">
        <f>'OddsRatio_working_3-way'!S185*'OddsRatio_working_3-way'!R185/3-2*'OddsRatio_working_3-way'!R185^3/27-'OddsRatio_working_3-way'!T185</f>
        <v>0.24768452125306573</v>
      </c>
      <c r="W185" s="11">
        <f>'OddsRatio_working_3-way'!V185^2+4*'OddsRatio_working_3-way'!U185^3/27</f>
        <v>-2.752012618537001E-2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0.14905347048436207</v>
      </c>
      <c r="Y185" s="11">
        <f>IF('OddsRatio_working_3-way'!W185&gt;=0,IF('OddsRatio_working_3-way'!V185+SQRT('OddsRatio_working_3-way'!W185)&gt;0,0,PI()),ACOS('OddsRatio_working_3-way'!V185/(2*'OddsRatio_working_3-way'!X185)))</f>
        <v>0.59014868390898068</v>
      </c>
      <c r="Z185" s="11">
        <f>'OddsRatio_working_3-way'!X185^(1/3)*COS('OddsRatio_working_3-way'!Y185/3)</f>
        <v>0.51998353994737367</v>
      </c>
      <c r="AA185" s="11">
        <f>'OddsRatio_working_3-way'!X185^(1/3)*COS(('OddsRatio_working_3-way'!Y185+2*PI())/3)</f>
        <v>-0.349737451510576</v>
      </c>
      <c r="AB185" s="11">
        <f>'OddsRatio_working_3-way'!X185^(1/3)*COS(('OddsRatio_working_3-way'!Y185+4*PI())/3)</f>
        <v>-0.17024608843679784</v>
      </c>
      <c r="AC185" s="11">
        <f>'OddsRatio_working_3-way'!X185^(1/3)*SIN('OddsRatio_working_3-way'!Y185/3)</f>
        <v>0.10362938678785878</v>
      </c>
      <c r="AD185" s="11">
        <f>'OddsRatio_working_3-way'!X185^(1/3)*SIN(('OddsRatio_working_3-way'!Y185+2*PI())/3)</f>
        <v>0.39850426175025672</v>
      </c>
      <c r="AE185" s="11">
        <f>'OddsRatio_working_3-way'!X185^(1/3)*SIN(('OddsRatio_working_3-way'!Y185+4*PI())/3)</f>
        <v>-0.50213364853811548</v>
      </c>
      <c r="AF185" s="11">
        <f>-'OddsRatio_working_3-way'!U185/(3*'OddsRatio_working_3-way'!X185^(1/3))*COS(('OddsRatio_working_3-way'!Y185)/3)</f>
        <v>0.51998353994737356</v>
      </c>
      <c r="AG185" s="11">
        <f>-'OddsRatio_working_3-way'!U185/(3*'OddsRatio_working_3-way'!X185^(1/3))*COS(('OddsRatio_working_3-way'!Y185+2*PI())/3)</f>
        <v>-0.34973745151057589</v>
      </c>
      <c r="AH185" s="11">
        <f>-'OddsRatio_working_3-way'!U185/(3*'OddsRatio_working_3-way'!X185^(1/3))*COS(('OddsRatio_working_3-way'!Y185+4*PI())/3)</f>
        <v>-0.17024608843679781</v>
      </c>
      <c r="AI185" s="11">
        <f>'OddsRatio_working_3-way'!U185/(3*'OddsRatio_working_3-way'!X185^(1/3))*SIN(('OddsRatio_working_3-way'!Y185)/3)</f>
        <v>-0.10362938678785877</v>
      </c>
      <c r="AJ185" s="11">
        <f>'OddsRatio_working_3-way'!U185/(3*'OddsRatio_working_3-way'!X185^(1/3))*SIN(('OddsRatio_working_3-way'!Y185+2*PI())/3)</f>
        <v>-0.39850426175025666</v>
      </c>
      <c r="AK185" s="11">
        <f>'OddsRatio_working_3-way'!U185/(3*'OddsRatio_working_3-way'!X185^(1/3))*SIN(('OddsRatio_working_3-way'!Y185+4*PI())/3)</f>
        <v>0.50213364853811537</v>
      </c>
      <c r="AL185" s="11">
        <f>'OddsRatio_working_3-way'!Z185+'OddsRatio_working_3-way'!AF185</f>
        <v>1.0399670798947471</v>
      </c>
      <c r="AM185" s="11">
        <f>'OddsRatio_working_3-way'!AA185+'OddsRatio_working_3-way'!AG185</f>
        <v>-0.69947490302115189</v>
      </c>
      <c r="AN185" s="11">
        <f>'OddsRatio_working_3-way'!AB185+'OddsRatio_working_3-way'!AH185</f>
        <v>-0.34049217687359568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1.0399670798947471</v>
      </c>
      <c r="AS185" s="11">
        <f>IF(('OddsRatio_working_3-way'!X185=0),IF(Q185&gt;0,-Q185^(1/3),(-Q185)^(1/3)),'OddsRatio_working_3-way'!AM185-'OddsRatio_working_3-way'!R185/3)</f>
        <v>-0.69947490302115189</v>
      </c>
      <c r="AT185" s="11">
        <f>IF(('OddsRatio_working_3-way'!X185=0),IF(Q185&gt;0,-Q185^(1/3),(-Q185)^(1/3)),'OddsRatio_working_3-way'!AN185-'OddsRatio_working_3-way'!R185/3)</f>
        <v>-0.34049217687359568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2.29</v>
      </c>
      <c r="B186" s="4">
        <f>IF('True_Odds_Calculator_3-way'!B187="","",'True_Odds_Calculator_3-way'!B187)</f>
        <v>3.52</v>
      </c>
      <c r="C186" s="4">
        <f>IF('True_Odds_Calculator_3-way'!C187="","",'True_Odds_Calculator_3-way'!C187)</f>
        <v>3.32</v>
      </c>
      <c r="D186" s="9">
        <f t="shared" si="39"/>
        <v>0.42846366065150654</v>
      </c>
      <c r="E186" s="9">
        <f t="shared" si="40"/>
        <v>0.27733114875700549</v>
      </c>
      <c r="F186" s="9">
        <f t="shared" si="41"/>
        <v>0.29420519059148781</v>
      </c>
      <c r="G186" s="9">
        <f t="shared" si="42"/>
        <v>1.0340466801265178</v>
      </c>
      <c r="H186" s="9">
        <f t="shared" si="43"/>
        <v>2.3339202173632083</v>
      </c>
      <c r="I186" s="9">
        <f t="shared" si="44"/>
        <v>3.6057976339188249</v>
      </c>
      <c r="J186" s="9">
        <f t="shared" si="45"/>
        <v>3.3989882978935206</v>
      </c>
      <c r="K186" s="11">
        <f t="shared" si="46"/>
        <v>0.4366812227074236</v>
      </c>
      <c r="L186" s="11">
        <f t="shared" si="47"/>
        <v>0.28409090909090912</v>
      </c>
      <c r="M186" s="11">
        <f t="shared" si="48"/>
        <v>0.30120481927710846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-0.2818136380376608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0.22905735685895631</v>
      </c>
      <c r="Q186" s="11">
        <f>2*'OddsRatio_working_3-way'!K186*'OddsRatio_working_3-way'!L186*'OddsRatio_working_3-way'!M186</f>
        <v>7.4733232254145618E-2</v>
      </c>
      <c r="R186" s="11">
        <f t="shared" si="49"/>
        <v>0</v>
      </c>
      <c r="S186" s="11">
        <f t="shared" si="50"/>
        <v>-0.81279727430489268</v>
      </c>
      <c r="T186" s="11">
        <f t="shared" si="51"/>
        <v>-0.26518671266065014</v>
      </c>
      <c r="U186" s="11">
        <f>'OddsRatio_working_3-way'!S186-'OddsRatio_working_3-way'!R186^2/3</f>
        <v>-0.81279727430489268</v>
      </c>
      <c r="V186" s="11">
        <f>'OddsRatio_working_3-way'!S186*'OddsRatio_working_3-way'!R186/3-2*'OddsRatio_working_3-way'!R186^3/27-'OddsRatio_working_3-way'!T186</f>
        <v>0.26518671266065014</v>
      </c>
      <c r="W186" s="11">
        <f>'OddsRatio_working_3-way'!V186^2+4*'OddsRatio_working_3-way'!U186^3/27</f>
        <v>-9.2265127658775897E-3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0.14102349568213784</v>
      </c>
      <c r="Y186" s="11">
        <f>IF('OddsRatio_working_3-way'!W186&gt;=0,IF('OddsRatio_working_3-way'!V186+SQRT('OddsRatio_working_3-way'!W186)&gt;0,0,PI()),ACOS('OddsRatio_working_3-way'!V186/(2*'OddsRatio_working_3-way'!X186)))</f>
        <v>0.34751551016997584</v>
      </c>
      <c r="Z186" s="11">
        <f>'OddsRatio_working_3-way'!X186^(1/3)*COS('OddsRatio_working_3-way'!Y186/3)</f>
        <v>0.51702334006325879</v>
      </c>
      <c r="AA186" s="11">
        <f>'OddsRatio_working_3-way'!X186^(1/3)*COS(('OddsRatio_working_3-way'!Y186+2*PI())/3)</f>
        <v>-0.31061222615723194</v>
      </c>
      <c r="AB186" s="11">
        <f>'OddsRatio_working_3-way'!X186^(1/3)*COS(('OddsRatio_working_3-way'!Y186+4*PI())/3)</f>
        <v>-0.2064111139060269</v>
      </c>
      <c r="AC186" s="11">
        <f>'OddsRatio_working_3-way'!X186^(1/3)*SIN('OddsRatio_working_3-way'!Y186/3)</f>
        <v>6.0160540208091806E-2</v>
      </c>
      <c r="AD186" s="11">
        <f>'OddsRatio_working_3-way'!X186^(1/3)*SIN(('OddsRatio_working_3-way'!Y186+2*PI())/3)</f>
        <v>0.41767507674021687</v>
      </c>
      <c r="AE186" s="11">
        <f>'OddsRatio_working_3-way'!X186^(1/3)*SIN(('OddsRatio_working_3-way'!Y186+4*PI())/3)</f>
        <v>-0.47783561694830856</v>
      </c>
      <c r="AF186" s="11">
        <f>-'OddsRatio_working_3-way'!U186/(3*'OddsRatio_working_3-way'!X186^(1/3))*COS(('OddsRatio_working_3-way'!Y186)/3)</f>
        <v>0.5170233400632589</v>
      </c>
      <c r="AG186" s="11">
        <f>-'OddsRatio_working_3-way'!U186/(3*'OddsRatio_working_3-way'!X186^(1/3))*COS(('OddsRatio_working_3-way'!Y186+2*PI())/3)</f>
        <v>-0.310612226157232</v>
      </c>
      <c r="AH186" s="11">
        <f>-'OddsRatio_working_3-way'!U186/(3*'OddsRatio_working_3-way'!X186^(1/3))*COS(('OddsRatio_working_3-way'!Y186+4*PI())/3)</f>
        <v>-0.20641111390602693</v>
      </c>
      <c r="AI186" s="11">
        <f>'OddsRatio_working_3-way'!U186/(3*'OddsRatio_working_3-way'!X186^(1/3))*SIN(('OddsRatio_working_3-way'!Y186)/3)</f>
        <v>-6.0160540208091813E-2</v>
      </c>
      <c r="AJ186" s="11">
        <f>'OddsRatio_working_3-way'!U186/(3*'OddsRatio_working_3-way'!X186^(1/3))*SIN(('OddsRatio_working_3-way'!Y186+2*PI())/3)</f>
        <v>-0.41767507674021698</v>
      </c>
      <c r="AK186" s="11">
        <f>'OddsRatio_working_3-way'!U186/(3*'OddsRatio_working_3-way'!X186^(1/3))*SIN(('OddsRatio_working_3-way'!Y186+4*PI())/3)</f>
        <v>0.47783561694830867</v>
      </c>
      <c r="AL186" s="11">
        <f>'OddsRatio_working_3-way'!Z186+'OddsRatio_working_3-way'!AF186</f>
        <v>1.0340466801265178</v>
      </c>
      <c r="AM186" s="11">
        <f>'OddsRatio_working_3-way'!AA186+'OddsRatio_working_3-way'!AG186</f>
        <v>-0.62122445231446388</v>
      </c>
      <c r="AN186" s="11">
        <f>'OddsRatio_working_3-way'!AB186+'OddsRatio_working_3-way'!AH186</f>
        <v>-0.4128222278120538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1.0340466801265178</v>
      </c>
      <c r="AS186" s="11">
        <f>IF(('OddsRatio_working_3-way'!X186=0),IF(Q186&gt;0,-Q186^(1/3),(-Q186)^(1/3)),'OddsRatio_working_3-way'!AM186-'OddsRatio_working_3-way'!R186/3)</f>
        <v>-0.62122445231446388</v>
      </c>
      <c r="AT186" s="11">
        <f>IF(('OddsRatio_working_3-way'!X186=0),IF(Q186&gt;0,-Q186^(1/3),(-Q186)^(1/3)),'OddsRatio_working_3-way'!AN186-'OddsRatio_working_3-way'!R186/3)</f>
        <v>-0.4128222278120538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2.54</v>
      </c>
      <c r="B187" s="4">
        <f>IF('True_Odds_Calculator_3-way'!B188="","",'True_Odds_Calculator_3-way'!B188)</f>
        <v>3.42</v>
      </c>
      <c r="C187" s="4">
        <f>IF('True_Odds_Calculator_3-way'!C188="","",'True_Odds_Calculator_3-way'!C188)</f>
        <v>2.99</v>
      </c>
      <c r="D187" s="9">
        <f t="shared" si="39"/>
        <v>0.386349338168056</v>
      </c>
      <c r="E187" s="9">
        <f t="shared" si="40"/>
        <v>0.28604537578750283</v>
      </c>
      <c r="F187" s="9">
        <f t="shared" si="41"/>
        <v>0.32760528604444134</v>
      </c>
      <c r="G187" s="9">
        <f t="shared" si="42"/>
        <v>1.0313838186561051</v>
      </c>
      <c r="H187" s="9">
        <f t="shared" si="43"/>
        <v>2.5883310807304021</v>
      </c>
      <c r="I187" s="9">
        <f t="shared" si="44"/>
        <v>3.4959488411477739</v>
      </c>
      <c r="J187" s="9">
        <f t="shared" si="45"/>
        <v>3.0524537991256491</v>
      </c>
      <c r="K187" s="11">
        <f t="shared" si="46"/>
        <v>0.39370078740157477</v>
      </c>
      <c r="L187" s="11">
        <f t="shared" si="47"/>
        <v>0.29239766081871343</v>
      </c>
      <c r="M187" s="11">
        <f t="shared" si="48"/>
        <v>0.33444816053511706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-0.28553421228964948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0.22907935663120438</v>
      </c>
      <c r="Q187" s="11">
        <f>2*'OddsRatio_working_3-way'!K187*'OddsRatio_working_3-way'!L187*'OddsRatio_working_3-way'!M187</f>
        <v>7.700146441385021E-2</v>
      </c>
      <c r="R187" s="11">
        <f t="shared" si="49"/>
        <v>0</v>
      </c>
      <c r="S187" s="11">
        <f t="shared" si="50"/>
        <v>-0.80228339292253847</v>
      </c>
      <c r="T187" s="11">
        <f t="shared" si="51"/>
        <v>-0.26967509005799611</v>
      </c>
      <c r="U187" s="11">
        <f>'OddsRatio_working_3-way'!S187-'OddsRatio_working_3-way'!R187^2/3</f>
        <v>-0.80228339292253847</v>
      </c>
      <c r="V187" s="11">
        <f>'OddsRatio_working_3-way'!S187*'OddsRatio_working_3-way'!R187/3-2*'OddsRatio_working_3-way'!R187^3/27-'OddsRatio_working_3-way'!T187</f>
        <v>0.26967509005799611</v>
      </c>
      <c r="W187" s="11">
        <f>'OddsRatio_working_3-way'!V187^2+4*'OddsRatio_working_3-way'!U187^3/27</f>
        <v>-3.7785516742695896E-3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0.13829606454275722</v>
      </c>
      <c r="Y187" s="11">
        <f>IF('OddsRatio_working_3-way'!W187&gt;=0,IF('OddsRatio_working_3-way'!V187+SQRT('OddsRatio_working_3-way'!W187)&gt;0,0,PI()),ACOS('OddsRatio_working_3-way'!V187/(2*'OddsRatio_working_3-way'!X187)))</f>
        <v>0.22411166046891418</v>
      </c>
      <c r="Z187" s="11">
        <f>'OddsRatio_working_3-way'!X187^(1/3)*COS('OddsRatio_working_3-way'!Y187/3)</f>
        <v>0.51569190932805253</v>
      </c>
      <c r="AA187" s="11">
        <f>'OddsRatio_working_3-way'!X187^(1/3)*COS(('OddsRatio_working_3-way'!Y187+2*PI())/3)</f>
        <v>-0.29127108324755391</v>
      </c>
      <c r="AB187" s="11">
        <f>'OddsRatio_working_3-way'!X187^(1/3)*COS(('OddsRatio_working_3-way'!Y187+4*PI())/3)</f>
        <v>-0.2244208260804986</v>
      </c>
      <c r="AC187" s="11">
        <f>'OddsRatio_working_3-way'!X187^(1/3)*SIN('OddsRatio_working_3-way'!Y187/3)</f>
        <v>3.8596013970795116E-2</v>
      </c>
      <c r="AD187" s="11">
        <f>'OddsRatio_working_3-way'!X187^(1/3)*SIN(('OddsRatio_working_3-way'!Y187+2*PI())/3)</f>
        <v>0.42730428701879736</v>
      </c>
      <c r="AE187" s="11">
        <f>'OddsRatio_working_3-way'!X187^(1/3)*SIN(('OddsRatio_working_3-way'!Y187+4*PI())/3)</f>
        <v>-0.46590030098959245</v>
      </c>
      <c r="AF187" s="11">
        <f>-'OddsRatio_working_3-way'!U187/(3*'OddsRatio_working_3-way'!X187^(1/3))*COS(('OddsRatio_working_3-way'!Y187)/3)</f>
        <v>0.51569190932805242</v>
      </c>
      <c r="AG187" s="11">
        <f>-'OddsRatio_working_3-way'!U187/(3*'OddsRatio_working_3-way'!X187^(1/3))*COS(('OddsRatio_working_3-way'!Y187+2*PI())/3)</f>
        <v>-0.29127108324755385</v>
      </c>
      <c r="AH187" s="11">
        <f>-'OddsRatio_working_3-way'!U187/(3*'OddsRatio_working_3-way'!X187^(1/3))*COS(('OddsRatio_working_3-way'!Y187+4*PI())/3)</f>
        <v>-0.22442082608049854</v>
      </c>
      <c r="AI187" s="11">
        <f>'OddsRatio_working_3-way'!U187/(3*'OddsRatio_working_3-way'!X187^(1/3))*SIN(('OddsRatio_working_3-way'!Y187)/3)</f>
        <v>-3.8596013970795109E-2</v>
      </c>
      <c r="AJ187" s="11">
        <f>'OddsRatio_working_3-way'!U187/(3*'OddsRatio_working_3-way'!X187^(1/3))*SIN(('OddsRatio_working_3-way'!Y187+2*PI())/3)</f>
        <v>-0.42730428701879725</v>
      </c>
      <c r="AK187" s="11">
        <f>'OddsRatio_working_3-way'!U187/(3*'OddsRatio_working_3-way'!X187^(1/3))*SIN(('OddsRatio_working_3-way'!Y187+4*PI())/3)</f>
        <v>0.46590030098959234</v>
      </c>
      <c r="AL187" s="11">
        <f>'OddsRatio_working_3-way'!Z187+'OddsRatio_working_3-way'!AF187</f>
        <v>1.0313838186561051</v>
      </c>
      <c r="AM187" s="11">
        <f>'OddsRatio_working_3-way'!AA187+'OddsRatio_working_3-way'!AG187</f>
        <v>-0.58254216649510782</v>
      </c>
      <c r="AN187" s="11">
        <f>'OddsRatio_working_3-way'!AB187+'OddsRatio_working_3-way'!AH187</f>
        <v>-0.44884165216099714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1.0313838186561051</v>
      </c>
      <c r="AS187" s="11">
        <f>IF(('OddsRatio_working_3-way'!X187=0),IF(Q187&gt;0,-Q187^(1/3),(-Q187)^(1/3)),'OddsRatio_working_3-way'!AM187-'OddsRatio_working_3-way'!R187/3)</f>
        <v>-0.58254216649510782</v>
      </c>
      <c r="AT187" s="11">
        <f>IF(('OddsRatio_working_3-way'!X187=0),IF(Q187&gt;0,-Q187^(1/3),(-Q187)^(1/3)),'OddsRatio_working_3-way'!AN187-'OddsRatio_working_3-way'!R187/3)</f>
        <v>-0.44884165216099714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1.47</v>
      </c>
      <c r="B188" s="4">
        <f>IF('True_Odds_Calculator_3-way'!B189="","",'True_Odds_Calculator_3-way'!B189)</f>
        <v>5.09</v>
      </c>
      <c r="C188" s="4">
        <f>IF('True_Odds_Calculator_3-way'!C189="","",'True_Odds_Calculator_3-way'!C189)</f>
        <v>6.71</v>
      </c>
      <c r="D188" s="9">
        <f t="shared" si="39"/>
        <v>0.66894774554517478</v>
      </c>
      <c r="E188" s="9">
        <f t="shared" si="40"/>
        <v>0.18844624432171886</v>
      </c>
      <c r="F188" s="9">
        <f t="shared" si="41"/>
        <v>0.14260601013310648</v>
      </c>
      <c r="G188" s="9">
        <f t="shared" si="42"/>
        <v>1.0529469656348318</v>
      </c>
      <c r="H188" s="9">
        <f t="shared" si="43"/>
        <v>1.4948850738483712</v>
      </c>
      <c r="I188" s="9">
        <f t="shared" si="44"/>
        <v>5.3065530894464619</v>
      </c>
      <c r="J188" s="9">
        <f t="shared" si="45"/>
        <v>7.0123271737748913</v>
      </c>
      <c r="K188" s="11">
        <f t="shared" si="46"/>
        <v>0.68027210884353739</v>
      </c>
      <c r="L188" s="11">
        <f t="shared" si="47"/>
        <v>0.19646365422396858</v>
      </c>
      <c r="M188" s="11">
        <f t="shared" si="48"/>
        <v>0.14903129657228018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-0.21862490659277323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0.20455627491510864</v>
      </c>
      <c r="Q188" s="11">
        <f>2*'OddsRatio_working_3-way'!K188*'OddsRatio_working_3-way'!L188*'OddsRatio_working_3-way'!M188</f>
        <v>3.9835691317450565E-2</v>
      </c>
      <c r="R188" s="11">
        <f t="shared" si="49"/>
        <v>0</v>
      </c>
      <c r="S188" s="11">
        <f t="shared" si="50"/>
        <v>-0.93564945597040394</v>
      </c>
      <c r="T188" s="11">
        <f t="shared" si="51"/>
        <v>-0.18221021537885179</v>
      </c>
      <c r="U188" s="11">
        <f>'OddsRatio_working_3-way'!S188-'OddsRatio_working_3-way'!R188^2/3</f>
        <v>-0.93564945597040394</v>
      </c>
      <c r="V188" s="11">
        <f>'OddsRatio_working_3-way'!S188*'OddsRatio_working_3-way'!R188/3-2*'OddsRatio_working_3-way'!R188^3/27-'OddsRatio_working_3-way'!T188</f>
        <v>0.18221021537885179</v>
      </c>
      <c r="W188" s="11">
        <f>'OddsRatio_working_3-way'!V188^2+4*'OddsRatio_working_3-way'!U188^3/27</f>
        <v>-8.8148307091687472E-2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0.17417582329365852</v>
      </c>
      <c r="Y188" s="11">
        <f>IF('OddsRatio_working_3-way'!W188&gt;=0,IF('OddsRatio_working_3-way'!V188+SQRT('OddsRatio_working_3-way'!W188)&gt;0,0,PI()),ACOS('OddsRatio_working_3-way'!V188/(2*'OddsRatio_working_3-way'!X188)))</f>
        <v>1.020354286703943</v>
      </c>
      <c r="Z188" s="11">
        <f>'OddsRatio_working_3-way'!X188^(1/3)*COS('OddsRatio_working_3-way'!Y188/3)</f>
        <v>0.52647348281741602</v>
      </c>
      <c r="AA188" s="11">
        <f>'OddsRatio_working_3-way'!X188^(1/3)*COS(('OddsRatio_working_3-way'!Y188+2*PI())/3)</f>
        <v>-0.42457990956334679</v>
      </c>
      <c r="AB188" s="11">
        <f>'OddsRatio_working_3-way'!X188^(1/3)*COS(('OddsRatio_working_3-way'!Y188+4*PI())/3)</f>
        <v>-0.10189357325406932</v>
      </c>
      <c r="AC188" s="11">
        <f>'OddsRatio_working_3-way'!X188^(1/3)*SIN('OddsRatio_working_3-way'!Y188/3)</f>
        <v>0.18630304313197538</v>
      </c>
      <c r="AD188" s="11">
        <f>'OddsRatio_working_3-way'!X188^(1/3)*SIN(('OddsRatio_working_3-way'!Y188+2*PI())/3)</f>
        <v>0.36278788897276465</v>
      </c>
      <c r="AE188" s="11">
        <f>'OddsRatio_working_3-way'!X188^(1/3)*SIN(('OddsRatio_working_3-way'!Y188+4*PI())/3)</f>
        <v>-0.54909093210474014</v>
      </c>
      <c r="AF188" s="11">
        <f>-'OddsRatio_working_3-way'!U188/(3*'OddsRatio_working_3-way'!X188^(1/3))*COS(('OddsRatio_working_3-way'!Y188)/3)</f>
        <v>0.52647348281741579</v>
      </c>
      <c r="AG188" s="11">
        <f>-'OddsRatio_working_3-way'!U188/(3*'OddsRatio_working_3-way'!X188^(1/3))*COS(('OddsRatio_working_3-way'!Y188+2*PI())/3)</f>
        <v>-0.42457990956334662</v>
      </c>
      <c r="AH188" s="11">
        <f>-'OddsRatio_working_3-way'!U188/(3*'OddsRatio_working_3-way'!X188^(1/3))*COS(('OddsRatio_working_3-way'!Y188+4*PI())/3)</f>
        <v>-0.10189357325406929</v>
      </c>
      <c r="AI188" s="11">
        <f>'OddsRatio_working_3-way'!U188/(3*'OddsRatio_working_3-way'!X188^(1/3))*SIN(('OddsRatio_working_3-way'!Y188)/3)</f>
        <v>-0.18630304313197532</v>
      </c>
      <c r="AJ188" s="11">
        <f>'OddsRatio_working_3-way'!U188/(3*'OddsRatio_working_3-way'!X188^(1/3))*SIN(('OddsRatio_working_3-way'!Y188+2*PI())/3)</f>
        <v>-0.36278788897276448</v>
      </c>
      <c r="AK188" s="11">
        <f>'OddsRatio_working_3-way'!U188/(3*'OddsRatio_working_3-way'!X188^(1/3))*SIN(('OddsRatio_working_3-way'!Y188+4*PI())/3)</f>
        <v>0.54909093210473991</v>
      </c>
      <c r="AL188" s="11">
        <f>'OddsRatio_working_3-way'!Z188+'OddsRatio_working_3-way'!AF188</f>
        <v>1.0529469656348318</v>
      </c>
      <c r="AM188" s="11">
        <f>'OddsRatio_working_3-way'!AA188+'OddsRatio_working_3-way'!AG188</f>
        <v>-0.84915981912669336</v>
      </c>
      <c r="AN188" s="11">
        <f>'OddsRatio_working_3-way'!AB188+'OddsRatio_working_3-way'!AH188</f>
        <v>-0.20378714650813862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1.0529469656348318</v>
      </c>
      <c r="AS188" s="11">
        <f>IF(('OddsRatio_working_3-way'!X188=0),IF(Q188&gt;0,-Q188^(1/3),(-Q188)^(1/3)),'OddsRatio_working_3-way'!AM188-'OddsRatio_working_3-way'!R188/3)</f>
        <v>-0.84915981912669336</v>
      </c>
      <c r="AT188" s="11">
        <f>IF(('OddsRatio_working_3-way'!X188=0),IF(Q188&gt;0,-Q188^(1/3),(-Q188)^(1/3)),'OddsRatio_working_3-way'!AN188-'OddsRatio_working_3-way'!R188/3)</f>
        <v>-0.20378714650813862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2.68</v>
      </c>
      <c r="B189" s="4">
        <f>IF('True_Odds_Calculator_3-way'!B190="","",'True_Odds_Calculator_3-way'!B190)</f>
        <v>3.2</v>
      </c>
      <c r="C189" s="4">
        <f>IF('True_Odds_Calculator_3-way'!C190="","",'True_Odds_Calculator_3-way'!C190)</f>
        <v>2.72</v>
      </c>
      <c r="D189" s="9">
        <f t="shared" si="39"/>
        <v>0.35480982258458588</v>
      </c>
      <c r="E189" s="9">
        <f t="shared" si="40"/>
        <v>0.29574836494943019</v>
      </c>
      <c r="F189" s="9">
        <f t="shared" si="41"/>
        <v>0.34944181246598366</v>
      </c>
      <c r="G189" s="9">
        <f t="shared" si="42"/>
        <v>1.0823876562197627</v>
      </c>
      <c r="H189" s="9">
        <f t="shared" si="43"/>
        <v>2.8184112624492017</v>
      </c>
      <c r="I189" s="9">
        <f t="shared" si="44"/>
        <v>3.3812528436834786</v>
      </c>
      <c r="J189" s="9">
        <f t="shared" si="45"/>
        <v>2.8617067686979927</v>
      </c>
      <c r="K189" s="11">
        <f t="shared" si="46"/>
        <v>0.37313432835820892</v>
      </c>
      <c r="L189" s="11">
        <f t="shared" si="47"/>
        <v>0.3125</v>
      </c>
      <c r="M189" s="11">
        <f t="shared" si="48"/>
        <v>0.36764705882352938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-0.27252524143985946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0.24006804214222999</v>
      </c>
      <c r="Q189" s="11">
        <f>2*'OddsRatio_working_3-way'!K189*'OddsRatio_working_3-way'!L189*'OddsRatio_working_3-way'!M189</f>
        <v>8.5738586479367856E-2</v>
      </c>
      <c r="R189" s="11">
        <f t="shared" si="49"/>
        <v>0</v>
      </c>
      <c r="S189" s="11">
        <f t="shared" si="50"/>
        <v>-0.8809020436927415</v>
      </c>
      <c r="T189" s="11">
        <f t="shared" si="51"/>
        <v>-0.3146078727474077</v>
      </c>
      <c r="U189" s="11">
        <f>'OddsRatio_working_3-way'!S189-'OddsRatio_working_3-way'!R189^2/3</f>
        <v>-0.8809020436927415</v>
      </c>
      <c r="V189" s="11">
        <f>'OddsRatio_working_3-way'!S189*'OddsRatio_working_3-way'!R189/3-2*'OddsRatio_working_3-way'!R189^3/27-'OddsRatio_working_3-way'!T189</f>
        <v>0.3146078727474077</v>
      </c>
      <c r="W189" s="11">
        <f>'OddsRatio_working_3-way'!V189^2+4*'OddsRatio_working_3-way'!U189^3/27</f>
        <v>-2.2914829629226141E-3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0.15911442153177982</v>
      </c>
      <c r="Y189" s="11">
        <f>IF('OddsRatio_working_3-way'!W189&gt;=0,IF('OddsRatio_working_3-way'!V189+SQRT('OddsRatio_working_3-way'!W189)&gt;0,0,PI()),ACOS('OddsRatio_working_3-way'!V189/(2*'OddsRatio_working_3-way'!X189)))</f>
        <v>0.15099771453135902</v>
      </c>
      <c r="Z189" s="11">
        <f>'OddsRatio_working_3-way'!X189^(1/3)*COS('OddsRatio_working_3-way'!Y189/3)</f>
        <v>0.54119382810988126</v>
      </c>
      <c r="AA189" s="11">
        <f>'OddsRatio_working_3-way'!X189^(1/3)*COS(('OddsRatio_working_3-way'!Y189+2*PI())/3)</f>
        <v>-0.29420710751061868</v>
      </c>
      <c r="AB189" s="11">
        <f>'OddsRatio_working_3-way'!X189^(1/3)*COS(('OddsRatio_working_3-way'!Y189+4*PI())/3)</f>
        <v>-0.24698672059926272</v>
      </c>
      <c r="AC189" s="11">
        <f>'OddsRatio_working_3-way'!X189^(1/3)*SIN('OddsRatio_working_3-way'!Y189/3)</f>
        <v>2.7262703094509708E-2</v>
      </c>
      <c r="AD189" s="11">
        <f>'OddsRatio_working_3-way'!X189^(1/3)*SIN(('OddsRatio_working_3-way'!Y189+2*PI())/3)</f>
        <v>0.45505625196725119</v>
      </c>
      <c r="AE189" s="11">
        <f>'OddsRatio_working_3-way'!X189^(1/3)*SIN(('OddsRatio_working_3-way'!Y189+4*PI())/3)</f>
        <v>-0.48231895506176076</v>
      </c>
      <c r="AF189" s="11">
        <f>-'OddsRatio_working_3-way'!U189/(3*'OddsRatio_working_3-way'!X189^(1/3))*COS(('OddsRatio_working_3-way'!Y189)/3)</f>
        <v>0.54119382810988137</v>
      </c>
      <c r="AG189" s="11">
        <f>-'OddsRatio_working_3-way'!U189/(3*'OddsRatio_working_3-way'!X189^(1/3))*COS(('OddsRatio_working_3-way'!Y189+2*PI())/3)</f>
        <v>-0.29420710751061874</v>
      </c>
      <c r="AH189" s="11">
        <f>-'OddsRatio_working_3-way'!U189/(3*'OddsRatio_working_3-way'!X189^(1/3))*COS(('OddsRatio_working_3-way'!Y189+4*PI())/3)</f>
        <v>-0.24698672059926277</v>
      </c>
      <c r="AI189" s="11">
        <f>'OddsRatio_working_3-way'!U189/(3*'OddsRatio_working_3-way'!X189^(1/3))*SIN(('OddsRatio_working_3-way'!Y189)/3)</f>
        <v>-2.7262703094509712E-2</v>
      </c>
      <c r="AJ189" s="11">
        <f>'OddsRatio_working_3-way'!U189/(3*'OddsRatio_working_3-way'!X189^(1/3))*SIN(('OddsRatio_working_3-way'!Y189+2*PI())/3)</f>
        <v>-0.45505625196725125</v>
      </c>
      <c r="AK189" s="11">
        <f>'OddsRatio_working_3-way'!U189/(3*'OddsRatio_working_3-way'!X189^(1/3))*SIN(('OddsRatio_working_3-way'!Y189+4*PI())/3)</f>
        <v>0.48231895506176087</v>
      </c>
      <c r="AL189" s="11">
        <f>'OddsRatio_working_3-way'!Z189+'OddsRatio_working_3-way'!AF189</f>
        <v>1.0823876562197627</v>
      </c>
      <c r="AM189" s="11">
        <f>'OddsRatio_working_3-way'!AA189+'OddsRatio_working_3-way'!AG189</f>
        <v>-0.58841421502123747</v>
      </c>
      <c r="AN189" s="11">
        <f>'OddsRatio_working_3-way'!AB189+'OddsRatio_working_3-way'!AH189</f>
        <v>-0.49397344119852549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1.0823876562197627</v>
      </c>
      <c r="AS189" s="11">
        <f>IF(('OddsRatio_working_3-way'!X189=0),IF(Q189&gt;0,-Q189^(1/3),(-Q189)^(1/3)),'OddsRatio_working_3-way'!AM189-'OddsRatio_working_3-way'!R189/3)</f>
        <v>-0.58841421502123747</v>
      </c>
      <c r="AT189" s="11">
        <f>IF(('OddsRatio_working_3-way'!X189=0),IF(Q189&gt;0,-Q189^(1/3),(-Q189)^(1/3)),'OddsRatio_working_3-way'!AN189-'OddsRatio_working_3-way'!R189/3)</f>
        <v>-0.49397344119852549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1.17</v>
      </c>
      <c r="B190" s="4">
        <f>IF('True_Odds_Calculator_3-way'!B191="","",'True_Odds_Calculator_3-way'!B191)</f>
        <v>7.33</v>
      </c>
      <c r="C190" s="4">
        <f>IF('True_Odds_Calculator_3-way'!C191="","",'True_Odds_Calculator_3-way'!C191)</f>
        <v>13.31</v>
      </c>
      <c r="D190" s="9">
        <f t="shared" si="39"/>
        <v>0.82571486843580899</v>
      </c>
      <c r="E190" s="9">
        <f t="shared" si="40"/>
        <v>0.11287546864576399</v>
      </c>
      <c r="F190" s="9">
        <f t="shared" si="41"/>
        <v>6.1409662918426908E-2</v>
      </c>
      <c r="G190" s="9">
        <f t="shared" si="42"/>
        <v>1.2415988804973863</v>
      </c>
      <c r="H190" s="9">
        <f t="shared" si="43"/>
        <v>1.2110718096845556</v>
      </c>
      <c r="I190" s="9">
        <f t="shared" si="44"/>
        <v>8.8593209135484567</v>
      </c>
      <c r="J190" s="9">
        <f t="shared" si="45"/>
        <v>16.284082218922826</v>
      </c>
      <c r="K190" s="11">
        <f t="shared" si="46"/>
        <v>0.85470085470085477</v>
      </c>
      <c r="L190" s="11">
        <f t="shared" si="47"/>
        <v>0.13642564802182811</v>
      </c>
      <c r="M190" s="11">
        <f t="shared" si="48"/>
        <v>7.5131480090157771E-2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-0.11604937142465466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0.16478622456546305</v>
      </c>
      <c r="Q190" s="11">
        <f>2*'OddsRatio_working_3-way'!K190*'OddsRatio_working_3-way'!L190*'OddsRatio_working_3-way'!M190</f>
        <v>1.7521129672032225E-2</v>
      </c>
      <c r="R190" s="11">
        <f t="shared" si="49"/>
        <v>0</v>
      </c>
      <c r="S190" s="11">
        <f t="shared" si="50"/>
        <v>-1.4199665413306517</v>
      </c>
      <c r="T190" s="11">
        <f t="shared" si="51"/>
        <v>-0.1509799618639715</v>
      </c>
      <c r="U190" s="11">
        <f>'OddsRatio_working_3-way'!S190-'OddsRatio_working_3-way'!R190^2/3</f>
        <v>-1.4199665413306517</v>
      </c>
      <c r="V190" s="11">
        <f>'OddsRatio_working_3-way'!S190*'OddsRatio_working_3-way'!R190/3-2*'OddsRatio_working_3-way'!R190^3/27-'OddsRatio_working_3-way'!T190</f>
        <v>0.1509799618639715</v>
      </c>
      <c r="W190" s="11">
        <f>'OddsRatio_working_3-way'!V190^2+4*'OddsRatio_working_3-way'!U190^3/27</f>
        <v>-0.40136588172093685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0.32563815447724453</v>
      </c>
      <c r="Y190" s="11">
        <f>IF('OddsRatio_working_3-way'!W190&gt;=0,IF('OddsRatio_working_3-way'!V190+SQRT('OddsRatio_working_3-way'!W190)&gt;0,0,PI()),ACOS('OddsRatio_working_3-way'!V190/(2*'OddsRatio_working_3-way'!X190)))</f>
        <v>1.3368463749472534</v>
      </c>
      <c r="Z190" s="11">
        <f>'OddsRatio_working_3-way'!X190^(1/3)*COS('OddsRatio_working_3-way'!Y190/3)</f>
        <v>0.62079944024869305</v>
      </c>
      <c r="AA190" s="11">
        <f>'OddsRatio_working_3-way'!X190^(1/3)*COS(('OddsRatio_working_3-way'!Y190+2*PI())/3)</f>
        <v>-0.56720251717462189</v>
      </c>
      <c r="AB190" s="11">
        <f>'OddsRatio_working_3-way'!X190^(1/3)*COS(('OddsRatio_working_3-way'!Y190+4*PI())/3)</f>
        <v>-5.3596923074071059E-2</v>
      </c>
      <c r="AC190" s="11">
        <f>'OddsRatio_working_3-way'!X190^(1/3)*SIN('OddsRatio_working_3-way'!Y190/3)</f>
        <v>0.29653032801125068</v>
      </c>
      <c r="AD190" s="11">
        <f>'OddsRatio_working_3-way'!X190^(1/3)*SIN(('OddsRatio_working_3-way'!Y190+2*PI())/3)</f>
        <v>0.38936292190490263</v>
      </c>
      <c r="AE190" s="11">
        <f>'OddsRatio_working_3-way'!X190^(1/3)*SIN(('OddsRatio_working_3-way'!Y190+4*PI())/3)</f>
        <v>-0.68589324991615319</v>
      </c>
      <c r="AF190" s="11">
        <f>-'OddsRatio_working_3-way'!U190/(3*'OddsRatio_working_3-way'!X190^(1/3))*COS(('OddsRatio_working_3-way'!Y190)/3)</f>
        <v>0.62079944024869316</v>
      </c>
      <c r="AG190" s="11">
        <f>-'OddsRatio_working_3-way'!U190/(3*'OddsRatio_working_3-way'!X190^(1/3))*COS(('OddsRatio_working_3-way'!Y190+2*PI())/3)</f>
        <v>-0.567202517174622</v>
      </c>
      <c r="AH190" s="11">
        <f>-'OddsRatio_working_3-way'!U190/(3*'OddsRatio_working_3-way'!X190^(1/3))*COS(('OddsRatio_working_3-way'!Y190+4*PI())/3)</f>
        <v>-5.3596923074071073E-2</v>
      </c>
      <c r="AI190" s="11">
        <f>'OddsRatio_working_3-way'!U190/(3*'OddsRatio_working_3-way'!X190^(1/3))*SIN(('OddsRatio_working_3-way'!Y190)/3)</f>
        <v>-0.29653032801125073</v>
      </c>
      <c r="AJ190" s="11">
        <f>'OddsRatio_working_3-way'!U190/(3*'OddsRatio_working_3-way'!X190^(1/3))*SIN(('OddsRatio_working_3-way'!Y190+2*PI())/3)</f>
        <v>-0.38936292190490268</v>
      </c>
      <c r="AK190" s="11">
        <f>'OddsRatio_working_3-way'!U190/(3*'OddsRatio_working_3-way'!X190^(1/3))*SIN(('OddsRatio_working_3-way'!Y190+4*PI())/3)</f>
        <v>0.6858932499161533</v>
      </c>
      <c r="AL190" s="11">
        <f>'OddsRatio_working_3-way'!Z190+'OddsRatio_working_3-way'!AF190</f>
        <v>1.2415988804973863</v>
      </c>
      <c r="AM190" s="11">
        <f>'OddsRatio_working_3-way'!AA190+'OddsRatio_working_3-way'!AG190</f>
        <v>-1.134405034349244</v>
      </c>
      <c r="AN190" s="11">
        <f>'OddsRatio_working_3-way'!AB190+'OddsRatio_working_3-way'!AH190</f>
        <v>-0.10719384614814213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1.2415988804973863</v>
      </c>
      <c r="AS190" s="11">
        <f>IF(('OddsRatio_working_3-way'!X190=0),IF(Q190&gt;0,-Q190^(1/3),(-Q190)^(1/3)),'OddsRatio_working_3-way'!AM190-'OddsRatio_working_3-way'!R190/3)</f>
        <v>-1.134405034349244</v>
      </c>
      <c r="AT190" s="11">
        <f>IF(('OddsRatio_working_3-way'!X190=0),IF(Q190&gt;0,-Q190^(1/3),(-Q190)^(1/3)),'OddsRatio_working_3-way'!AN190-'OddsRatio_working_3-way'!R190/3)</f>
        <v>-0.10719384614814213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1.4</v>
      </c>
      <c r="B191" s="4">
        <f>IF('True_Odds_Calculator_3-way'!B192="","",'True_Odds_Calculator_3-way'!B192)</f>
        <v>4.92</v>
      </c>
      <c r="C191" s="4">
        <f>IF('True_Odds_Calculator_3-way'!C192="","",'True_Odds_Calculator_3-way'!C192)</f>
        <v>6.95</v>
      </c>
      <c r="D191" s="9">
        <f t="shared" si="39"/>
        <v>0.68764565892989815</v>
      </c>
      <c r="E191" s="9">
        <f t="shared" si="40"/>
        <v>0.18343487613179094</v>
      </c>
      <c r="F191" s="9">
        <f t="shared" si="41"/>
        <v>0.12891946493831094</v>
      </c>
      <c r="G191" s="9">
        <f t="shared" si="42"/>
        <v>1.1355933721598053</v>
      </c>
      <c r="H191" s="9">
        <f t="shared" si="43"/>
        <v>1.4542373488639222</v>
      </c>
      <c r="I191" s="9">
        <f t="shared" si="44"/>
        <v>5.4515260188664358</v>
      </c>
      <c r="J191" s="9">
        <f t="shared" si="45"/>
        <v>7.7567805643508407</v>
      </c>
      <c r="K191" s="11">
        <f t="shared" si="46"/>
        <v>0.7142857142857143</v>
      </c>
      <c r="L191" s="11">
        <f t="shared" si="47"/>
        <v>0.2032520325203252</v>
      </c>
      <c r="M191" s="11">
        <f t="shared" si="48"/>
        <v>0.14388489208633093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-0.1948879920453882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0.21453220698702363</v>
      </c>
      <c r="Q191" s="11">
        <f>2*'OddsRatio_working_3-way'!K191*'OddsRatio_working_3-way'!L191*'OddsRatio_working_3-way'!M191</f>
        <v>4.1778423950734882E-2</v>
      </c>
      <c r="R191" s="11">
        <f t="shared" si="49"/>
        <v>0</v>
      </c>
      <c r="S191" s="11">
        <f t="shared" si="50"/>
        <v>-1.100797461841879</v>
      </c>
      <c r="T191" s="11">
        <f t="shared" si="51"/>
        <v>-0.21437146287086248</v>
      </c>
      <c r="U191" s="11">
        <f>'OddsRatio_working_3-way'!S191-'OddsRatio_working_3-way'!R191^2/3</f>
        <v>-1.100797461841879</v>
      </c>
      <c r="V191" s="11">
        <f>'OddsRatio_working_3-way'!S191*'OddsRatio_working_3-way'!R191/3-2*'OddsRatio_working_3-way'!R191^3/27-'OddsRatio_working_3-way'!T191</f>
        <v>0.21437146287086248</v>
      </c>
      <c r="W191" s="11">
        <f>'OddsRatio_working_3-way'!V191^2+4*'OddsRatio_working_3-way'!U191^3/27</f>
        <v>-0.15165922933074683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0.22226917995087644</v>
      </c>
      <c r="Y191" s="11">
        <f>IF('OddsRatio_working_3-way'!W191&gt;=0,IF('OddsRatio_working_3-way'!V191+SQRT('OddsRatio_working_3-way'!W191)&gt;0,0,PI()),ACOS('OddsRatio_working_3-way'!V191/(2*'OddsRatio_working_3-way'!X191)))</f>
        <v>1.0675934189819629</v>
      </c>
      <c r="Z191" s="11">
        <f>'OddsRatio_working_3-way'!X191^(1/3)*COS('OddsRatio_working_3-way'!Y191/3)</f>
        <v>0.56779668607990263</v>
      </c>
      <c r="AA191" s="11">
        <f>'OddsRatio_working_3-way'!X191^(1/3)*COS(('OddsRatio_working_3-way'!Y191+2*PI())/3)</f>
        <v>-0.4666674813483106</v>
      </c>
      <c r="AB191" s="11">
        <f>'OddsRatio_working_3-way'!X191^(1/3)*COS(('OddsRatio_working_3-way'!Y191+4*PI())/3)</f>
        <v>-0.10112920473159231</v>
      </c>
      <c r="AC191" s="11">
        <f>'OddsRatio_working_3-way'!X191^(1/3)*SIN('OddsRatio_working_3-way'!Y191/3)</f>
        <v>0.21104362240377447</v>
      </c>
      <c r="AD191" s="11">
        <f>'OddsRatio_working_3-way'!X191^(1/3)*SIN(('OddsRatio_working_3-way'!Y191+2*PI())/3)</f>
        <v>0.38620454312792679</v>
      </c>
      <c r="AE191" s="11">
        <f>'OddsRatio_working_3-way'!X191^(1/3)*SIN(('OddsRatio_working_3-way'!Y191+4*PI())/3)</f>
        <v>-0.59724816553170101</v>
      </c>
      <c r="AF191" s="11">
        <f>-'OddsRatio_working_3-way'!U191/(3*'OddsRatio_working_3-way'!X191^(1/3))*COS(('OddsRatio_working_3-way'!Y191)/3)</f>
        <v>0.56779668607990252</v>
      </c>
      <c r="AG191" s="11">
        <f>-'OddsRatio_working_3-way'!U191/(3*'OddsRatio_working_3-way'!X191^(1/3))*COS(('OddsRatio_working_3-way'!Y191+2*PI())/3)</f>
        <v>-0.46666748134831049</v>
      </c>
      <c r="AH191" s="11">
        <f>-'OddsRatio_working_3-way'!U191/(3*'OddsRatio_working_3-way'!X191^(1/3))*COS(('OddsRatio_working_3-way'!Y191+4*PI())/3)</f>
        <v>-0.10112920473159229</v>
      </c>
      <c r="AI191" s="11">
        <f>'OddsRatio_working_3-way'!U191/(3*'OddsRatio_working_3-way'!X191^(1/3))*SIN(('OddsRatio_working_3-way'!Y191)/3)</f>
        <v>-0.21104362240377444</v>
      </c>
      <c r="AJ191" s="11">
        <f>'OddsRatio_working_3-way'!U191/(3*'OddsRatio_working_3-way'!X191^(1/3))*SIN(('OddsRatio_working_3-way'!Y191+2*PI())/3)</f>
        <v>-0.38620454312792668</v>
      </c>
      <c r="AK191" s="11">
        <f>'OddsRatio_working_3-way'!U191/(3*'OddsRatio_working_3-way'!X191^(1/3))*SIN(('OddsRatio_working_3-way'!Y191+4*PI())/3)</f>
        <v>0.5972481655317009</v>
      </c>
      <c r="AL191" s="11">
        <f>'OddsRatio_working_3-way'!Z191+'OddsRatio_working_3-way'!AF191</f>
        <v>1.1355933721598053</v>
      </c>
      <c r="AM191" s="11">
        <f>'OddsRatio_working_3-way'!AA191+'OddsRatio_working_3-way'!AG191</f>
        <v>-0.93333496269662108</v>
      </c>
      <c r="AN191" s="11">
        <f>'OddsRatio_working_3-way'!AB191+'OddsRatio_working_3-way'!AH191</f>
        <v>-0.2022584094631846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1.1355933721598053</v>
      </c>
      <c r="AS191" s="11">
        <f>IF(('OddsRatio_working_3-way'!X191=0),IF(Q191&gt;0,-Q191^(1/3),(-Q191)^(1/3)),'OddsRatio_working_3-way'!AM191-'OddsRatio_working_3-way'!R191/3)</f>
        <v>-0.93333496269662108</v>
      </c>
      <c r="AT191" s="11">
        <f>IF(('OddsRatio_working_3-way'!X191=0),IF(Q191&gt;0,-Q191^(1/3),(-Q191)^(1/3)),'OddsRatio_working_3-way'!AN191-'OddsRatio_working_3-way'!R191/3)</f>
        <v>-0.2022584094631846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2.3199999999999998</v>
      </c>
      <c r="B192" s="4">
        <f>IF('True_Odds_Calculator_3-way'!B193="","",'True_Odds_Calculator_3-way'!B193)</f>
        <v>3.25</v>
      </c>
      <c r="C192" s="4">
        <f>IF('True_Odds_Calculator_3-way'!C193="","",'True_Odds_Calculator_3-way'!C193)</f>
        <v>3.54</v>
      </c>
      <c r="D192" s="9">
        <f t="shared" si="39"/>
        <v>0.42314199568572175</v>
      </c>
      <c r="E192" s="9">
        <f t="shared" si="40"/>
        <v>0.30086402917235971</v>
      </c>
      <c r="F192" s="9">
        <f t="shared" si="41"/>
        <v>0.27599397514191831</v>
      </c>
      <c r="G192" s="9">
        <f t="shared" si="42"/>
        <v>1.0327824798477581</v>
      </c>
      <c r="H192" s="9">
        <f t="shared" si="43"/>
        <v>2.3632728733990405</v>
      </c>
      <c r="I192" s="9">
        <f t="shared" si="44"/>
        <v>3.3237605796574559</v>
      </c>
      <c r="J192" s="9">
        <f t="shared" si="45"/>
        <v>3.6232674988133056</v>
      </c>
      <c r="K192" s="11">
        <f t="shared" si="46"/>
        <v>0.43103448275862072</v>
      </c>
      <c r="L192" s="11">
        <f t="shared" si="47"/>
        <v>0.30769230769230771</v>
      </c>
      <c r="M192" s="11">
        <f t="shared" si="48"/>
        <v>0.2824858757062147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-0.28262824259317521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0.22891096824469126</v>
      </c>
      <c r="Q192" s="11">
        <f>2*'OddsRatio_working_3-way'!K192*'OddsRatio_working_3-way'!L192*'OddsRatio_working_3-way'!M192</f>
        <v>7.4929940505627249E-2</v>
      </c>
      <c r="R192" s="11">
        <f t="shared" si="49"/>
        <v>0</v>
      </c>
      <c r="S192" s="11">
        <f t="shared" si="50"/>
        <v>-0.80993663670829097</v>
      </c>
      <c r="T192" s="11">
        <f t="shared" si="51"/>
        <v>-0.26511837535459604</v>
      </c>
      <c r="U192" s="11">
        <f>'OddsRatio_working_3-way'!S192-'OddsRatio_working_3-way'!R192^2/3</f>
        <v>-0.80993663670829097</v>
      </c>
      <c r="V192" s="11">
        <f>'OddsRatio_working_3-way'!S192*'OddsRatio_working_3-way'!R192/3-2*'OddsRatio_working_3-way'!R192^3/27-'OddsRatio_working_3-way'!T192</f>
        <v>0.26511837535459604</v>
      </c>
      <c r="W192" s="11">
        <f>'OddsRatio_working_3-way'!V192^2+4*'OddsRatio_working_3-way'!U192^3/27</f>
        <v>-8.4257717588059056E-3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0.1402796534689425</v>
      </c>
      <c r="Y192" s="11">
        <f>IF('OddsRatio_working_3-way'!W192&gt;=0,IF('OddsRatio_working_3-way'!V192+SQRT('OddsRatio_working_3-way'!W192)&gt;0,0,PI()),ACOS('OddsRatio_working_3-way'!V192/(2*'OddsRatio_working_3-way'!X192)))</f>
        <v>0.3333125324685311</v>
      </c>
      <c r="Z192" s="11">
        <f>'OddsRatio_working_3-way'!X192^(1/3)*COS('OddsRatio_working_3-way'!Y192/3)</f>
        <v>0.51639123992387903</v>
      </c>
      <c r="AA192" s="11">
        <f>'OddsRatio_working_3-way'!X192^(1/3)*COS(('OddsRatio_working_3-way'!Y192+2*PI())/3)</f>
        <v>-0.30808775034822217</v>
      </c>
      <c r="AB192" s="11">
        <f>'OddsRatio_working_3-way'!X192^(1/3)*COS(('OddsRatio_working_3-way'!Y192+4*PI())/3)</f>
        <v>-0.20830348957565706</v>
      </c>
      <c r="AC192" s="11">
        <f>'OddsRatio_working_3-way'!X192^(1/3)*SIN('OddsRatio_working_3-way'!Y192/3)</f>
        <v>5.76104698179285E-2</v>
      </c>
      <c r="AD192" s="11">
        <f>'OddsRatio_working_3-way'!X192^(1/3)*SIN(('OddsRatio_working_3-way'!Y192+2*PI())/3)</f>
        <v>0.41840269715686013</v>
      </c>
      <c r="AE192" s="11">
        <f>'OddsRatio_working_3-way'!X192^(1/3)*SIN(('OddsRatio_working_3-way'!Y192+4*PI())/3)</f>
        <v>-0.47601316697478846</v>
      </c>
      <c r="AF192" s="11">
        <f>-'OddsRatio_working_3-way'!U192/(3*'OddsRatio_working_3-way'!X192^(1/3))*COS(('OddsRatio_working_3-way'!Y192)/3)</f>
        <v>0.51639123992387892</v>
      </c>
      <c r="AG192" s="11">
        <f>-'OddsRatio_working_3-way'!U192/(3*'OddsRatio_working_3-way'!X192^(1/3))*COS(('OddsRatio_working_3-way'!Y192+2*PI())/3)</f>
        <v>-0.30808775034822206</v>
      </c>
      <c r="AH192" s="11">
        <f>-'OddsRatio_working_3-way'!U192/(3*'OddsRatio_working_3-way'!X192^(1/3))*COS(('OddsRatio_working_3-way'!Y192+4*PI())/3)</f>
        <v>-0.208303489575657</v>
      </c>
      <c r="AI192" s="11">
        <f>'OddsRatio_working_3-way'!U192/(3*'OddsRatio_working_3-way'!X192^(1/3))*SIN(('OddsRatio_working_3-way'!Y192)/3)</f>
        <v>-5.7610469817928486E-2</v>
      </c>
      <c r="AJ192" s="11">
        <f>'OddsRatio_working_3-way'!U192/(3*'OddsRatio_working_3-way'!X192^(1/3))*SIN(('OddsRatio_working_3-way'!Y192+2*PI())/3)</f>
        <v>-0.41840269715686007</v>
      </c>
      <c r="AK192" s="11">
        <f>'OddsRatio_working_3-way'!U192/(3*'OddsRatio_working_3-way'!X192^(1/3))*SIN(('OddsRatio_working_3-way'!Y192+4*PI())/3)</f>
        <v>0.4760131669747884</v>
      </c>
      <c r="AL192" s="11">
        <f>'OddsRatio_working_3-way'!Z192+'OddsRatio_working_3-way'!AF192</f>
        <v>1.0327824798477581</v>
      </c>
      <c r="AM192" s="11">
        <f>'OddsRatio_working_3-way'!AA192+'OddsRatio_working_3-way'!AG192</f>
        <v>-0.61617550069644422</v>
      </c>
      <c r="AN192" s="11">
        <f>'OddsRatio_working_3-way'!AB192+'OddsRatio_working_3-way'!AH192</f>
        <v>-0.41660697915131406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1.0327824798477581</v>
      </c>
      <c r="AS192" s="11">
        <f>IF(('OddsRatio_working_3-way'!X192=0),IF(Q192&gt;0,-Q192^(1/3),(-Q192)^(1/3)),'OddsRatio_working_3-way'!AM192-'OddsRatio_working_3-way'!R192/3)</f>
        <v>-0.61617550069644422</v>
      </c>
      <c r="AT192" s="11">
        <f>IF(('OddsRatio_working_3-way'!X192=0),IF(Q192&gt;0,-Q192^(1/3),(-Q192)^(1/3)),'OddsRatio_working_3-way'!AN192-'OddsRatio_working_3-way'!R192/3)</f>
        <v>-0.41660697915131406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3.83</v>
      </c>
      <c r="B193" s="4">
        <f>IF('True_Odds_Calculator_3-way'!B194="","",'True_Odds_Calculator_3-way'!B194)</f>
        <v>4.09</v>
      </c>
      <c r="C193" s="4">
        <f>IF('True_Odds_Calculator_3-way'!C194="","",'True_Odds_Calculator_3-way'!C194)</f>
        <v>1.93</v>
      </c>
      <c r="D193" s="9">
        <f t="shared" si="39"/>
        <v>0.25382559874293092</v>
      </c>
      <c r="E193" s="9">
        <f t="shared" si="40"/>
        <v>0.23754139383057157</v>
      </c>
      <c r="F193" s="9">
        <f t="shared" si="41"/>
        <v>0.50863300742649764</v>
      </c>
      <c r="G193" s="9">
        <f t="shared" si="42"/>
        <v>1.038767829069954</v>
      </c>
      <c r="H193" s="9">
        <f t="shared" si="43"/>
        <v>3.9397129562679702</v>
      </c>
      <c r="I193" s="9">
        <f t="shared" si="44"/>
        <v>4.2097925918261581</v>
      </c>
      <c r="J193" s="9">
        <f t="shared" si="45"/>
        <v>1.9660540810350566</v>
      </c>
      <c r="K193" s="11">
        <f t="shared" si="46"/>
        <v>0.2610966057441253</v>
      </c>
      <c r="L193" s="11">
        <f t="shared" si="47"/>
        <v>0.24449877750611249</v>
      </c>
      <c r="M193" s="11">
        <f t="shared" si="48"/>
        <v>0.5181347150259068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-0.26899764167286666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0.22657457837861317</v>
      </c>
      <c r="Q193" s="11">
        <f>2*'OddsRatio_working_3-way'!K193*'OddsRatio_working_3-way'!L193*'OddsRatio_working_3-way'!M193</f>
        <v>6.6153161570397995E-2</v>
      </c>
      <c r="R193" s="11">
        <f t="shared" si="49"/>
        <v>0</v>
      </c>
      <c r="S193" s="11">
        <f t="shared" si="50"/>
        <v>-0.84229206237486265</v>
      </c>
      <c r="T193" s="11">
        <f t="shared" si="51"/>
        <v>-0.24592468974448542</v>
      </c>
      <c r="U193" s="11">
        <f>'OddsRatio_working_3-way'!S193-'OddsRatio_working_3-way'!R193^2/3</f>
        <v>-0.84229206237486265</v>
      </c>
      <c r="V193" s="11">
        <f>'OddsRatio_working_3-way'!S193*'OddsRatio_working_3-way'!R193/3-2*'OddsRatio_working_3-way'!R193^3/27-'OddsRatio_working_3-way'!T193</f>
        <v>0.24592468974448542</v>
      </c>
      <c r="W193" s="11">
        <f>'OddsRatio_working_3-way'!V193^2+4*'OddsRatio_working_3-way'!U193^3/27</f>
        <v>-2.8049800844063423E-2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0.14876890961318567</v>
      </c>
      <c r="Y193" s="11">
        <f>IF('OddsRatio_working_3-way'!W193&gt;=0,IF('OddsRatio_working_3-way'!V193+SQRT('OddsRatio_working_3-way'!W193)&gt;0,0,PI()),ACOS('OddsRatio_working_3-way'!V193/(2*'OddsRatio_working_3-way'!X193)))</f>
        <v>0.59787690960117745</v>
      </c>
      <c r="Z193" s="11">
        <f>'OddsRatio_working_3-way'!X193^(1/3)*COS('OddsRatio_working_3-way'!Y193/3)</f>
        <v>0.51938391453497712</v>
      </c>
      <c r="AA193" s="11">
        <f>'OddsRatio_working_3-way'!X193^(1/3)*COS(('OddsRatio_working_3-way'!Y193+2*PI())/3)</f>
        <v>-0.350539508612907</v>
      </c>
      <c r="AB193" s="11">
        <f>'OddsRatio_working_3-way'!X193^(1/3)*COS(('OddsRatio_working_3-way'!Y193+4*PI())/3)</f>
        <v>-0.16884440592207023</v>
      </c>
      <c r="AC193" s="11">
        <f>'OddsRatio_working_3-way'!X193^(1/3)*SIN('OddsRatio_working_3-way'!Y193/3)</f>
        <v>0.10490171644899143</v>
      </c>
      <c r="AD193" s="11">
        <f>'OddsRatio_working_3-way'!X193^(1/3)*SIN(('OddsRatio_working_3-way'!Y193+2*PI())/3)</f>
        <v>0.39734880607980022</v>
      </c>
      <c r="AE193" s="11">
        <f>'OddsRatio_working_3-way'!X193^(1/3)*SIN(('OddsRatio_working_3-way'!Y193+4*PI())/3)</f>
        <v>-0.50225052252879154</v>
      </c>
      <c r="AF193" s="11">
        <f>-'OddsRatio_working_3-way'!U193/(3*'OddsRatio_working_3-way'!X193^(1/3))*COS(('OddsRatio_working_3-way'!Y193)/3)</f>
        <v>0.5193839145349769</v>
      </c>
      <c r="AG193" s="11">
        <f>-'OddsRatio_working_3-way'!U193/(3*'OddsRatio_working_3-way'!X193^(1/3))*COS(('OddsRatio_working_3-way'!Y193+2*PI())/3)</f>
        <v>-0.35053950861290684</v>
      </c>
      <c r="AH193" s="11">
        <f>-'OddsRatio_working_3-way'!U193/(3*'OddsRatio_working_3-way'!X193^(1/3))*COS(('OddsRatio_working_3-way'!Y193+4*PI())/3)</f>
        <v>-0.16884440592207015</v>
      </c>
      <c r="AI193" s="11">
        <f>'OddsRatio_working_3-way'!U193/(3*'OddsRatio_working_3-way'!X193^(1/3))*SIN(('OddsRatio_working_3-way'!Y193)/3)</f>
        <v>-0.10490171644899139</v>
      </c>
      <c r="AJ193" s="11">
        <f>'OddsRatio_working_3-way'!U193/(3*'OddsRatio_working_3-way'!X193^(1/3))*SIN(('OddsRatio_working_3-way'!Y193+2*PI())/3)</f>
        <v>-0.39734880607980005</v>
      </c>
      <c r="AK193" s="11">
        <f>'OddsRatio_working_3-way'!U193/(3*'OddsRatio_working_3-way'!X193^(1/3))*SIN(('OddsRatio_working_3-way'!Y193+4*PI())/3)</f>
        <v>0.50225052252879132</v>
      </c>
      <c r="AL193" s="11">
        <f>'OddsRatio_working_3-way'!Z193+'OddsRatio_working_3-way'!AF193</f>
        <v>1.038767829069954</v>
      </c>
      <c r="AM193" s="11">
        <f>'OddsRatio_working_3-way'!AA193+'OddsRatio_working_3-way'!AG193</f>
        <v>-0.70107901722581389</v>
      </c>
      <c r="AN193" s="11">
        <f>'OddsRatio_working_3-way'!AB193+'OddsRatio_working_3-way'!AH193</f>
        <v>-0.33768881184414035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1.038767829069954</v>
      </c>
      <c r="AS193" s="11">
        <f>IF(('OddsRatio_working_3-way'!X193=0),IF(Q193&gt;0,-Q193^(1/3),(-Q193)^(1/3)),'OddsRatio_working_3-way'!AM193-'OddsRatio_working_3-way'!R193/3)</f>
        <v>-0.70107901722581389</v>
      </c>
      <c r="AT193" s="11">
        <f>IF(('OddsRatio_working_3-way'!X193=0),IF(Q193&gt;0,-Q193^(1/3),(-Q193)^(1/3)),'OddsRatio_working_3-way'!AN193-'OddsRatio_working_3-way'!R193/3)</f>
        <v>-0.33768881184414035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1.37</v>
      </c>
      <c r="B194" s="4">
        <f>IF('True_Odds_Calculator_3-way'!B195="","",'True_Odds_Calculator_3-way'!B195)</f>
        <v>5.35</v>
      </c>
      <c r="C194" s="4">
        <f>IF('True_Odds_Calculator_3-way'!C195="","",'True_Odds_Calculator_3-way'!C195)</f>
        <v>8.99</v>
      </c>
      <c r="D194" s="9">
        <f t="shared" si="39"/>
        <v>0.71732192271902218</v>
      </c>
      <c r="E194" s="9">
        <f t="shared" si="40"/>
        <v>0.17752420220004739</v>
      </c>
      <c r="F194" s="9">
        <f t="shared" si="41"/>
        <v>0.10515387508093034</v>
      </c>
      <c r="G194" s="9">
        <f t="shared" si="42"/>
        <v>1.0650654598233462</v>
      </c>
      <c r="H194" s="9">
        <f t="shared" si="43"/>
        <v>1.3940742201346381</v>
      </c>
      <c r="I194" s="9">
        <f t="shared" si="44"/>
        <v>5.6330347502315554</v>
      </c>
      <c r="J194" s="9">
        <f t="shared" si="45"/>
        <v>9.5098730239885381</v>
      </c>
      <c r="K194" s="11">
        <f t="shared" si="46"/>
        <v>0.72992700729927007</v>
      </c>
      <c r="L194" s="11">
        <f t="shared" si="47"/>
        <v>0.18691588785046731</v>
      </c>
      <c r="M194" s="11">
        <f t="shared" si="48"/>
        <v>0.11123470522803114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-0.19516580147833862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0.19289079793277522</v>
      </c>
      <c r="Q194" s="11">
        <f>2*'OddsRatio_working_3-way'!K194*'OddsRatio_working_3-way'!L194*'OddsRatio_working_3-way'!M194</f>
        <v>3.0352603923332059E-2</v>
      </c>
      <c r="R194" s="11">
        <f t="shared" si="49"/>
        <v>0</v>
      </c>
      <c r="S194" s="11">
        <f t="shared" si="50"/>
        <v>-0.98834322648573292</v>
      </c>
      <c r="T194" s="11">
        <f t="shared" si="51"/>
        <v>-0.15552214421490684</v>
      </c>
      <c r="U194" s="11">
        <f>'OddsRatio_working_3-way'!S194-'OddsRatio_working_3-way'!R194^2/3</f>
        <v>-0.98834322648573292</v>
      </c>
      <c r="V194" s="11">
        <f>'OddsRatio_working_3-way'!S194*'OddsRatio_working_3-way'!R194/3-2*'OddsRatio_working_3-way'!R194^3/27-'OddsRatio_working_3-way'!T194</f>
        <v>0.15552214421490684</v>
      </c>
      <c r="W194" s="11">
        <f>'OddsRatio_working_3-way'!V194^2+4*'OddsRatio_working_3-way'!U194^3/27</f>
        <v>-0.11884037919758347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0.18909489452308448</v>
      </c>
      <c r="Y194" s="11">
        <f>IF('OddsRatio_working_3-way'!W194&gt;=0,IF('OddsRatio_working_3-way'!V194+SQRT('OddsRatio_working_3-way'!W194)&gt;0,0,PI()),ACOS('OddsRatio_working_3-way'!V194/(2*'OddsRatio_working_3-way'!X194)))</f>
        <v>1.1469957420577996</v>
      </c>
      <c r="Z194" s="11">
        <f>'OddsRatio_working_3-way'!X194^(1/3)*COS('OddsRatio_working_3-way'!Y194/3)</f>
        <v>0.53253272991167322</v>
      </c>
      <c r="AA194" s="11">
        <f>'OddsRatio_working_3-way'!X194^(1/3)*COS(('OddsRatio_working_3-way'!Y194+2*PI())/3)</f>
        <v>-0.45171844852743992</v>
      </c>
      <c r="AB194" s="11">
        <f>'OddsRatio_working_3-way'!X194^(1/3)*COS(('OddsRatio_working_3-way'!Y194+4*PI())/3)</f>
        <v>-8.0814281384233203E-2</v>
      </c>
      <c r="AC194" s="11">
        <f>'OddsRatio_working_3-way'!X194^(1/3)*SIN('OddsRatio_working_3-way'!Y194/3)</f>
        <v>0.21414162074368429</v>
      </c>
      <c r="AD194" s="11">
        <f>'OddsRatio_working_3-way'!X194^(1/3)*SIN(('OddsRatio_working_3-way'!Y194+2*PI())/3)</f>
        <v>0.35411606207834406</v>
      </c>
      <c r="AE194" s="11">
        <f>'OddsRatio_working_3-way'!X194^(1/3)*SIN(('OddsRatio_working_3-way'!Y194+4*PI())/3)</f>
        <v>-0.56825768282202838</v>
      </c>
      <c r="AF194" s="11">
        <f>-'OddsRatio_working_3-way'!U194/(3*'OddsRatio_working_3-way'!X194^(1/3))*COS(('OddsRatio_working_3-way'!Y194)/3)</f>
        <v>0.53253272991167311</v>
      </c>
      <c r="AG194" s="11">
        <f>-'OddsRatio_working_3-way'!U194/(3*'OddsRatio_working_3-way'!X194^(1/3))*COS(('OddsRatio_working_3-way'!Y194+2*PI())/3)</f>
        <v>-0.45171844852743981</v>
      </c>
      <c r="AH194" s="11">
        <f>-'OddsRatio_working_3-way'!U194/(3*'OddsRatio_working_3-way'!X194^(1/3))*COS(('OddsRatio_working_3-way'!Y194+4*PI())/3)</f>
        <v>-8.0814281384233189E-2</v>
      </c>
      <c r="AI194" s="11">
        <f>'OddsRatio_working_3-way'!U194/(3*'OddsRatio_working_3-way'!X194^(1/3))*SIN(('OddsRatio_working_3-way'!Y194)/3)</f>
        <v>-0.21414162074368426</v>
      </c>
      <c r="AJ194" s="11">
        <f>'OddsRatio_working_3-way'!U194/(3*'OddsRatio_working_3-way'!X194^(1/3))*SIN(('OddsRatio_working_3-way'!Y194+2*PI())/3)</f>
        <v>-0.35411606207834401</v>
      </c>
      <c r="AK194" s="11">
        <f>'OddsRatio_working_3-way'!U194/(3*'OddsRatio_working_3-way'!X194^(1/3))*SIN(('OddsRatio_working_3-way'!Y194+4*PI())/3)</f>
        <v>0.56825768282202826</v>
      </c>
      <c r="AL194" s="11">
        <f>'OddsRatio_working_3-way'!Z194+'OddsRatio_working_3-way'!AF194</f>
        <v>1.0650654598233462</v>
      </c>
      <c r="AM194" s="11">
        <f>'OddsRatio_working_3-way'!AA194+'OddsRatio_working_3-way'!AG194</f>
        <v>-0.90343689705487973</v>
      </c>
      <c r="AN194" s="11">
        <f>'OddsRatio_working_3-way'!AB194+'OddsRatio_working_3-way'!AH194</f>
        <v>-0.16162856276846638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1.0650654598233462</v>
      </c>
      <c r="AS194" s="11">
        <f>IF(('OddsRatio_working_3-way'!X194=0),IF(Q194&gt;0,-Q194^(1/3),(-Q194)^(1/3)),'OddsRatio_working_3-way'!AM194-'OddsRatio_working_3-way'!R194/3)</f>
        <v>-0.90343689705487973</v>
      </c>
      <c r="AT194" s="11">
        <f>IF(('OddsRatio_working_3-way'!X194=0),IF(Q194&gt;0,-Q194^(1/3),(-Q194)^(1/3)),'OddsRatio_working_3-way'!AN194-'OddsRatio_working_3-way'!R194/3)</f>
        <v>-0.16162856276846638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2.72</v>
      </c>
      <c r="B195" s="4">
        <f>IF('True_Odds_Calculator_3-way'!B196="","",'True_Odds_Calculator_3-way'!B196)</f>
        <v>3.65</v>
      </c>
      <c r="C195" s="4">
        <f>IF('True_Odds_Calculator_3-way'!C196="","",'True_Odds_Calculator_3-way'!C196)</f>
        <v>2.63</v>
      </c>
      <c r="D195" s="9">
        <f t="shared" si="39"/>
        <v>0.36002672798868041</v>
      </c>
      <c r="E195" s="9">
        <f t="shared" si="40"/>
        <v>0.26747262470432187</v>
      </c>
      <c r="F195" s="9">
        <f t="shared" si="41"/>
        <v>0.37250064730699761</v>
      </c>
      <c r="G195" s="9">
        <f t="shared" si="42"/>
        <v>1.0334718363999067</v>
      </c>
      <c r="H195" s="9">
        <f t="shared" si="43"/>
        <v>2.7775715586078404</v>
      </c>
      <c r="I195" s="9">
        <f t="shared" si="44"/>
        <v>3.7387003664597525</v>
      </c>
      <c r="J195" s="9">
        <f t="shared" si="45"/>
        <v>2.6845590933318482</v>
      </c>
      <c r="K195" s="11">
        <f t="shared" si="46"/>
        <v>0.36764705882352938</v>
      </c>
      <c r="L195" s="11">
        <f t="shared" si="47"/>
        <v>0.27397260273972601</v>
      </c>
      <c r="M195" s="11">
        <f t="shared" si="48"/>
        <v>0.38022813688212931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-0.28454070830894995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0.22979138006575095</v>
      </c>
      <c r="Q195" s="11">
        <f>2*'OddsRatio_working_3-way'!K195*'OddsRatio_working_3-way'!L195*'OddsRatio_working_3-way'!M195</f>
        <v>7.659712668858365E-2</v>
      </c>
      <c r="R195" s="11">
        <f t="shared" si="49"/>
        <v>0</v>
      </c>
      <c r="S195" s="11">
        <f t="shared" si="50"/>
        <v>-0.80758701077051853</v>
      </c>
      <c r="T195" s="11">
        <f t="shared" si="51"/>
        <v>-0.26919567025683955</v>
      </c>
      <c r="U195" s="11">
        <f>'OddsRatio_working_3-way'!S195-'OddsRatio_working_3-way'!R195^2/3</f>
        <v>-0.80758701077051853</v>
      </c>
      <c r="V195" s="11">
        <f>'OddsRatio_working_3-way'!S195*'OddsRatio_working_3-way'!R195/3-2*'OddsRatio_working_3-way'!R195^3/27-'OddsRatio_working_3-way'!T195</f>
        <v>0.26919567025683955</v>
      </c>
      <c r="W195" s="11">
        <f>'OddsRatio_working_3-way'!V195^2+4*'OddsRatio_working_3-way'!U195^3/27</f>
        <v>-5.5641574803491772E-3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0.13966966954691545</v>
      </c>
      <c r="Y195" s="11">
        <f>IF('OddsRatio_working_3-way'!W195&gt;=0,IF('OddsRatio_working_3-way'!V195+SQRT('OddsRatio_working_3-way'!W195)&gt;0,0,PI()),ACOS('OddsRatio_working_3-way'!V195/(2*'OddsRatio_working_3-way'!X195)))</f>
        <v>0.27031461674739288</v>
      </c>
      <c r="Z195" s="11">
        <f>'OddsRatio_working_3-way'!X195^(1/3)*COS('OddsRatio_working_3-way'!Y195/3)</f>
        <v>0.51673591819995335</v>
      </c>
      <c r="AA195" s="11">
        <f>'OddsRatio_working_3-way'!X195^(1/3)*COS(('OddsRatio_working_3-way'!Y195+2*PI())/3)</f>
        <v>-0.2987999492088993</v>
      </c>
      <c r="AB195" s="11">
        <f>'OddsRatio_working_3-way'!X195^(1/3)*COS(('OddsRatio_working_3-way'!Y195+4*PI())/3)</f>
        <v>-0.21793596899105369</v>
      </c>
      <c r="AC195" s="11">
        <f>'OddsRatio_working_3-way'!X195^(1/3)*SIN('OddsRatio_working_3-way'!Y195/3)</f>
        <v>4.6686840746517723E-2</v>
      </c>
      <c r="AD195" s="11">
        <f>'OddsRatio_working_3-way'!X195^(1/3)*SIN(('OddsRatio_working_3-way'!Y195+2*PI())/3)</f>
        <v>0.42416301183577848</v>
      </c>
      <c r="AE195" s="11">
        <f>'OddsRatio_working_3-way'!X195^(1/3)*SIN(('OddsRatio_working_3-way'!Y195+4*PI())/3)</f>
        <v>-0.47084985258229617</v>
      </c>
      <c r="AF195" s="11">
        <f>-'OddsRatio_working_3-way'!U195/(3*'OddsRatio_working_3-way'!X195^(1/3))*COS(('OddsRatio_working_3-way'!Y195)/3)</f>
        <v>0.51673591819995324</v>
      </c>
      <c r="AG195" s="11">
        <f>-'OddsRatio_working_3-way'!U195/(3*'OddsRatio_working_3-way'!X195^(1/3))*COS(('OddsRatio_working_3-way'!Y195+2*PI())/3)</f>
        <v>-0.29879994920889924</v>
      </c>
      <c r="AH195" s="11">
        <f>-'OddsRatio_working_3-way'!U195/(3*'OddsRatio_working_3-way'!X195^(1/3))*COS(('OddsRatio_working_3-way'!Y195+4*PI())/3)</f>
        <v>-0.21793596899105366</v>
      </c>
      <c r="AI195" s="11">
        <f>'OddsRatio_working_3-way'!U195/(3*'OddsRatio_working_3-way'!X195^(1/3))*SIN(('OddsRatio_working_3-way'!Y195)/3)</f>
        <v>-4.6686840746517716E-2</v>
      </c>
      <c r="AJ195" s="11">
        <f>'OddsRatio_working_3-way'!U195/(3*'OddsRatio_working_3-way'!X195^(1/3))*SIN(('OddsRatio_working_3-way'!Y195+2*PI())/3)</f>
        <v>-0.42416301183577837</v>
      </c>
      <c r="AK195" s="11">
        <f>'OddsRatio_working_3-way'!U195/(3*'OddsRatio_working_3-way'!X195^(1/3))*SIN(('OddsRatio_working_3-way'!Y195+4*PI())/3)</f>
        <v>0.47084985258229606</v>
      </c>
      <c r="AL195" s="11">
        <f>'OddsRatio_working_3-way'!Z195+'OddsRatio_working_3-way'!AF195</f>
        <v>1.0334718363999067</v>
      </c>
      <c r="AM195" s="11">
        <f>'OddsRatio_working_3-way'!AA195+'OddsRatio_working_3-way'!AG195</f>
        <v>-0.59759989841779859</v>
      </c>
      <c r="AN195" s="11">
        <f>'OddsRatio_working_3-way'!AB195+'OddsRatio_working_3-way'!AH195</f>
        <v>-0.43587193798210733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1.0334718363999067</v>
      </c>
      <c r="AS195" s="11">
        <f>IF(('OddsRatio_working_3-way'!X195=0),IF(Q195&gt;0,-Q195^(1/3),(-Q195)^(1/3)),'OddsRatio_working_3-way'!AM195-'OddsRatio_working_3-way'!R195/3)</f>
        <v>-0.59759989841779859</v>
      </c>
      <c r="AT195" s="11">
        <f>IF(('OddsRatio_working_3-way'!X195=0),IF(Q195&gt;0,-Q195^(1/3),(-Q195)^(1/3)),'OddsRatio_working_3-way'!AN195-'OddsRatio_working_3-way'!R195/3)</f>
        <v>-0.43587193798210733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1.18</v>
      </c>
      <c r="B196" s="4">
        <f>IF('True_Odds_Calculator_3-way'!B197="","",'True_Odds_Calculator_3-way'!B197)</f>
        <v>7.82</v>
      </c>
      <c r="C196" s="4">
        <f>IF('True_Odds_Calculator_3-way'!C197="","",'True_Odds_Calculator_3-way'!C197)</f>
        <v>18.32</v>
      </c>
      <c r="D196" s="9">
        <f t="shared" ref="D196:D259" si="52">(K196/(AR196+K196-(AR196*K196)))</f>
        <v>0.83366486520451011</v>
      </c>
      <c r="E196" s="9">
        <f t="shared" ref="E196:E259" si="53">(L196/(AR196+L196-(AR196*L196)))</f>
        <v>0.11682657080423405</v>
      </c>
      <c r="F196" s="9">
        <f t="shared" ref="F196:F259" si="54">(M196/(AR196+M196-(AR196*M196)))</f>
        <v>4.9508563991255784E-2</v>
      </c>
      <c r="G196" s="9">
        <f t="shared" ref="G196:G259" si="55">AR196</f>
        <v>1.1084599108905415</v>
      </c>
      <c r="H196" s="9">
        <f t="shared" ref="H196:H259" si="56">IF(A196="","",1/D196)</f>
        <v>1.1995227839602973</v>
      </c>
      <c r="I196" s="9">
        <f t="shared" ref="I196:I259" si="57">IF(B196="","",1/E196)</f>
        <v>8.5596965922734913</v>
      </c>
      <c r="J196" s="9">
        <f t="shared" ref="J196:J259" si="58">IF(C196="","",1/F196)</f>
        <v>20.198525656624181</v>
      </c>
      <c r="K196" s="11">
        <f t="shared" ref="K196:K259" si="59">1/A196</f>
        <v>0.84745762711864414</v>
      </c>
      <c r="L196" s="11">
        <f t="shared" ref="L196:L259" si="60">1/B196</f>
        <v>0.12787723785166241</v>
      </c>
      <c r="M196" s="11">
        <f t="shared" ref="M196:M259" si="61">1/C196</f>
        <v>5.458515283842795E-2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-0.12577390289734547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0.14386307566762407</v>
      </c>
      <c r="Q196" s="11">
        <f>2*'OddsRatio_working_3-way'!K196*'OddsRatio_working_3-way'!L196*'OddsRatio_working_3-way'!M196</f>
        <v>1.1830845038455929E-2</v>
      </c>
      <c r="R196" s="11">
        <f t="shared" ref="R196:R259" si="62">O196/N196</f>
        <v>0</v>
      </c>
      <c r="S196" s="11">
        <f t="shared" ref="S196:S259" si="63">P196/N196</f>
        <v>-1.1438229422286648</v>
      </c>
      <c r="T196" s="11">
        <f t="shared" ref="T196:T259" si="64">Q196/N196</f>
        <v>-9.4064386696436256E-2</v>
      </c>
      <c r="U196" s="11">
        <f>'OddsRatio_working_3-way'!S196-'OddsRatio_working_3-way'!R196^2/3</f>
        <v>-1.1438229422286648</v>
      </c>
      <c r="V196" s="11">
        <f>'OddsRatio_working_3-way'!S196*'OddsRatio_working_3-way'!R196/3-2*'OddsRatio_working_3-way'!R196^3/27-'OddsRatio_working_3-way'!T196</f>
        <v>9.4064386696436256E-2</v>
      </c>
      <c r="W196" s="11">
        <f>'OddsRatio_working_3-way'!V196^2+4*'OddsRatio_working_3-way'!U196^3/27</f>
        <v>-0.21285543574023785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0.2354270293449833</v>
      </c>
      <c r="Y196" s="11">
        <f>IF('OddsRatio_working_3-way'!W196&gt;=0,IF('OddsRatio_working_3-way'!V196+SQRT('OddsRatio_working_3-way'!W196)&gt;0,0,PI()),ACOS('OddsRatio_working_3-way'!V196/(2*'OddsRatio_working_3-way'!X196)))</f>
        <v>1.3696690869234178</v>
      </c>
      <c r="Z196" s="11">
        <f>'OddsRatio_working_3-way'!X196^(1/3)*COS('OddsRatio_working_3-way'!Y196/3)</f>
        <v>0.55422995544527065</v>
      </c>
      <c r="AA196" s="11">
        <f>'OddsRatio_working_3-way'!X196^(1/3)*COS(('OddsRatio_working_3-way'!Y196+2*PI())/3)</f>
        <v>-0.51286400300697466</v>
      </c>
      <c r="AB196" s="11">
        <f>'OddsRatio_working_3-way'!X196^(1/3)*COS(('OddsRatio_working_3-way'!Y196+4*PI())/3)</f>
        <v>-4.1365952438296189E-2</v>
      </c>
      <c r="AC196" s="11">
        <f>'OddsRatio_working_3-way'!X196^(1/3)*SIN('OddsRatio_working_3-way'!Y196/3)</f>
        <v>0.27221952641821051</v>
      </c>
      <c r="AD196" s="11">
        <f>'OddsRatio_working_3-way'!X196^(1/3)*SIN(('OddsRatio_working_3-way'!Y196+2*PI())/3)</f>
        <v>0.34386745774481681</v>
      </c>
      <c r="AE196" s="11">
        <f>'OddsRatio_working_3-way'!X196^(1/3)*SIN(('OddsRatio_working_3-way'!Y196+4*PI())/3)</f>
        <v>-0.61608698416302721</v>
      </c>
      <c r="AF196" s="11">
        <f>-'OddsRatio_working_3-way'!U196/(3*'OddsRatio_working_3-way'!X196^(1/3))*COS(('OddsRatio_working_3-way'!Y196)/3)</f>
        <v>0.55422995544527076</v>
      </c>
      <c r="AG196" s="11">
        <f>-'OddsRatio_working_3-way'!U196/(3*'OddsRatio_working_3-way'!X196^(1/3))*COS(('OddsRatio_working_3-way'!Y196+2*PI())/3)</f>
        <v>-0.51286400300697477</v>
      </c>
      <c r="AH196" s="11">
        <f>-'OddsRatio_working_3-way'!U196/(3*'OddsRatio_working_3-way'!X196^(1/3))*COS(('OddsRatio_working_3-way'!Y196+4*PI())/3)</f>
        <v>-4.1365952438296195E-2</v>
      </c>
      <c r="AI196" s="11">
        <f>'OddsRatio_working_3-way'!U196/(3*'OddsRatio_working_3-way'!X196^(1/3))*SIN(('OddsRatio_working_3-way'!Y196)/3)</f>
        <v>-0.27221952641821057</v>
      </c>
      <c r="AJ196" s="11">
        <f>'OddsRatio_working_3-way'!U196/(3*'OddsRatio_working_3-way'!X196^(1/3))*SIN(('OddsRatio_working_3-way'!Y196+2*PI())/3)</f>
        <v>-0.34386745774481686</v>
      </c>
      <c r="AK196" s="11">
        <f>'OddsRatio_working_3-way'!U196/(3*'OddsRatio_working_3-way'!X196^(1/3))*SIN(('OddsRatio_working_3-way'!Y196+4*PI())/3)</f>
        <v>0.61608698416302732</v>
      </c>
      <c r="AL196" s="11">
        <f>'OddsRatio_working_3-way'!Z196+'OddsRatio_working_3-way'!AF196</f>
        <v>1.1084599108905415</v>
      </c>
      <c r="AM196" s="11">
        <f>'OddsRatio_working_3-way'!AA196+'OddsRatio_working_3-way'!AG196</f>
        <v>-1.0257280060139493</v>
      </c>
      <c r="AN196" s="11">
        <f>'OddsRatio_working_3-way'!AB196+'OddsRatio_working_3-way'!AH196</f>
        <v>-8.2731904876592377E-2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1.1084599108905415</v>
      </c>
      <c r="AS196" s="11">
        <f>IF(('OddsRatio_working_3-way'!X196=0),IF(Q196&gt;0,-Q196^(1/3),(-Q196)^(1/3)),'OddsRatio_working_3-way'!AM196-'OddsRatio_working_3-way'!R196/3)</f>
        <v>-1.0257280060139493</v>
      </c>
      <c r="AT196" s="11">
        <f>IF(('OddsRatio_working_3-way'!X196=0),IF(Q196&gt;0,-Q196^(1/3),(-Q196)^(1/3)),'OddsRatio_working_3-way'!AN196-'OddsRatio_working_3-way'!R196/3)</f>
        <v>-8.2731904876592377E-2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2.19</v>
      </c>
      <c r="B197" s="4">
        <f>IF('True_Odds_Calculator_3-way'!B198="","",'True_Odds_Calculator_3-way'!B198)</f>
        <v>3.49</v>
      </c>
      <c r="C197" s="4">
        <f>IF('True_Odds_Calculator_3-way'!C198="","",'True_Odds_Calculator_3-way'!C198)</f>
        <v>3.5</v>
      </c>
      <c r="D197" s="9">
        <f t="shared" si="52"/>
        <v>0.4456617391101253</v>
      </c>
      <c r="E197" s="9">
        <f t="shared" si="53"/>
        <v>0.27757062656672593</v>
      </c>
      <c r="F197" s="9">
        <f t="shared" si="54"/>
        <v>0.27676763432314894</v>
      </c>
      <c r="G197" s="9">
        <f t="shared" si="55"/>
        <v>1.0452556960940282</v>
      </c>
      <c r="H197" s="9">
        <f t="shared" si="56"/>
        <v>2.2438542783518933</v>
      </c>
      <c r="I197" s="9">
        <f t="shared" si="57"/>
        <v>3.60268668327413</v>
      </c>
      <c r="J197" s="9">
        <f t="shared" si="58"/>
        <v>3.6131392402350699</v>
      </c>
      <c r="K197" s="11">
        <f t="shared" si="59"/>
        <v>0.45662100456621008</v>
      </c>
      <c r="L197" s="11">
        <f t="shared" si="60"/>
        <v>0.28653295128939826</v>
      </c>
      <c r="M197" s="11">
        <f t="shared" si="61"/>
        <v>0.2857142857142857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-0.2769164344310554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0.23102069653861465</v>
      </c>
      <c r="Q197" s="11">
        <f>2*'OddsRatio_working_3-way'!K197*'OddsRatio_working_3-way'!L197*'OddsRatio_working_3-way'!M197</f>
        <v>7.4763979462334845E-2</v>
      </c>
      <c r="R197" s="11">
        <f t="shared" si="62"/>
        <v>0</v>
      </c>
      <c r="S197" s="11">
        <f t="shared" si="63"/>
        <v>-0.83426141540953747</v>
      </c>
      <c r="T197" s="11">
        <f t="shared" si="64"/>
        <v>-0.26998751307752022</v>
      </c>
      <c r="U197" s="11">
        <f>'OddsRatio_working_3-way'!S197-'OddsRatio_working_3-way'!R197^2/3</f>
        <v>-0.83426141540953747</v>
      </c>
      <c r="V197" s="11">
        <f>'OddsRatio_working_3-way'!S197*'OddsRatio_working_3-way'!R197/3-2*'OddsRatio_working_3-way'!R197^3/27-'OddsRatio_working_3-way'!T197</f>
        <v>0.26998751307752022</v>
      </c>
      <c r="W197" s="11">
        <f>'OddsRatio_working_3-way'!V197^2+4*'OddsRatio_working_3-way'!U197^3/27</f>
        <v>-1.3127389029529965E-2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0.14664638270966157</v>
      </c>
      <c r="Y197" s="11">
        <f>IF('OddsRatio_working_3-way'!W197&gt;=0,IF('OddsRatio_working_3-way'!V197+SQRT('OddsRatio_working_3-way'!W197)&gt;0,0,PI()),ACOS('OddsRatio_working_3-way'!V197/(2*'OddsRatio_working_3-way'!X197)))</f>
        <v>0.40133759360154753</v>
      </c>
      <c r="Z197" s="11">
        <f>'OddsRatio_working_3-way'!X197^(1/3)*COS('OddsRatio_working_3-way'!Y197/3)</f>
        <v>0.52262784804701423</v>
      </c>
      <c r="AA197" s="11">
        <f>'OddsRatio_working_3-way'!X197^(1/3)*COS(('OddsRatio_working_3-way'!Y197+2*PI())/3)</f>
        <v>-0.32222741338911998</v>
      </c>
      <c r="AB197" s="11">
        <f>'OddsRatio_working_3-way'!X197^(1/3)*COS(('OddsRatio_working_3-way'!Y197+4*PI())/3)</f>
        <v>-0.20040043465789439</v>
      </c>
      <c r="AC197" s="11">
        <f>'OddsRatio_working_3-way'!X197^(1/3)*SIN('OddsRatio_working_3-way'!Y197/3)</f>
        <v>7.033683896503197E-2</v>
      </c>
      <c r="AD197" s="11">
        <f>'OddsRatio_working_3-way'!X197^(1/3)*SIN(('OddsRatio_working_3-way'!Y197+2*PI())/3)</f>
        <v>0.41744057365139176</v>
      </c>
      <c r="AE197" s="11">
        <f>'OddsRatio_working_3-way'!X197^(1/3)*SIN(('OddsRatio_working_3-way'!Y197+4*PI())/3)</f>
        <v>-0.48777741261642366</v>
      </c>
      <c r="AF197" s="11">
        <f>-'OddsRatio_working_3-way'!U197/(3*'OddsRatio_working_3-way'!X197^(1/3))*COS(('OddsRatio_working_3-way'!Y197)/3)</f>
        <v>0.52262784804701412</v>
      </c>
      <c r="AG197" s="11">
        <f>-'OddsRatio_working_3-way'!U197/(3*'OddsRatio_working_3-way'!X197^(1/3))*COS(('OddsRatio_working_3-way'!Y197+2*PI())/3)</f>
        <v>-0.32222741338911992</v>
      </c>
      <c r="AH197" s="11">
        <f>-'OddsRatio_working_3-way'!U197/(3*'OddsRatio_working_3-way'!X197^(1/3))*COS(('OddsRatio_working_3-way'!Y197+4*PI())/3)</f>
        <v>-0.20040043465789434</v>
      </c>
      <c r="AI197" s="11">
        <f>'OddsRatio_working_3-way'!U197/(3*'OddsRatio_working_3-way'!X197^(1/3))*SIN(('OddsRatio_working_3-way'!Y197)/3)</f>
        <v>-7.0336838965031956E-2</v>
      </c>
      <c r="AJ197" s="11">
        <f>'OddsRatio_working_3-way'!U197/(3*'OddsRatio_working_3-way'!X197^(1/3))*SIN(('OddsRatio_working_3-way'!Y197+2*PI())/3)</f>
        <v>-0.4174405736513917</v>
      </c>
      <c r="AK197" s="11">
        <f>'OddsRatio_working_3-way'!U197/(3*'OddsRatio_working_3-way'!X197^(1/3))*SIN(('OddsRatio_working_3-way'!Y197+4*PI())/3)</f>
        <v>0.48777741261642354</v>
      </c>
      <c r="AL197" s="11">
        <f>'OddsRatio_working_3-way'!Z197+'OddsRatio_working_3-way'!AF197</f>
        <v>1.0452556960940282</v>
      </c>
      <c r="AM197" s="11">
        <f>'OddsRatio_working_3-way'!AA197+'OddsRatio_working_3-way'!AG197</f>
        <v>-0.64445482677823995</v>
      </c>
      <c r="AN197" s="11">
        <f>'OddsRatio_working_3-way'!AB197+'OddsRatio_working_3-way'!AH197</f>
        <v>-0.40080086931578873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1.0452556960940282</v>
      </c>
      <c r="AS197" s="11">
        <f>IF(('OddsRatio_working_3-way'!X197=0),IF(Q197&gt;0,-Q197^(1/3),(-Q197)^(1/3)),'OddsRatio_working_3-way'!AM197-'OddsRatio_working_3-way'!R197/3)</f>
        <v>-0.64445482677823995</v>
      </c>
      <c r="AT197" s="11">
        <f>IF(('OddsRatio_working_3-way'!X197=0),IF(Q197&gt;0,-Q197^(1/3),(-Q197)^(1/3)),'OddsRatio_working_3-way'!AN197-'OddsRatio_working_3-way'!R197/3)</f>
        <v>-0.40080086931578873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2.44</v>
      </c>
      <c r="B198" s="4">
        <f>IF('True_Odds_Calculator_3-way'!B199="","",'True_Odds_Calculator_3-way'!B199)</f>
        <v>3.31</v>
      </c>
      <c r="C198" s="4">
        <f>IF('True_Odds_Calculator_3-way'!C199="","",'True_Odds_Calculator_3-way'!C199)</f>
        <v>3.11</v>
      </c>
      <c r="D198" s="9">
        <f t="shared" si="52"/>
        <v>0.39772243019381454</v>
      </c>
      <c r="E198" s="9">
        <f t="shared" si="53"/>
        <v>0.29161186275939527</v>
      </c>
      <c r="F198" s="9">
        <f t="shared" si="54"/>
        <v>0.31066570704679025</v>
      </c>
      <c r="G198" s="9">
        <f t="shared" si="55"/>
        <v>1.0516085606778316</v>
      </c>
      <c r="H198" s="9">
        <f t="shared" si="56"/>
        <v>2.5143163273760774</v>
      </c>
      <c r="I198" s="9">
        <f t="shared" si="57"/>
        <v>3.4292157751657912</v>
      </c>
      <c r="J198" s="9">
        <f t="shared" si="58"/>
        <v>3.2188940630302243</v>
      </c>
      <c r="K198" s="11">
        <f t="shared" si="59"/>
        <v>0.4098360655737705</v>
      </c>
      <c r="L198" s="11">
        <f t="shared" si="60"/>
        <v>0.30211480362537763</v>
      </c>
      <c r="M198" s="11">
        <f t="shared" si="61"/>
        <v>0.32154340836012862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-0.27943365935699926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0.23330250767549326</v>
      </c>
      <c r="Q198" s="11">
        <f>2*'OddsRatio_working_3-way'!K198*'OddsRatio_working_3-way'!L198*'OddsRatio_working_3-way'!M198</f>
        <v>7.9625429240782683E-2</v>
      </c>
      <c r="R198" s="11">
        <f t="shared" si="62"/>
        <v>0</v>
      </c>
      <c r="S198" s="11">
        <f t="shared" si="63"/>
        <v>-0.8349119723527304</v>
      </c>
      <c r="T198" s="11">
        <f t="shared" si="64"/>
        <v>-0.28495289158796261</v>
      </c>
      <c r="U198" s="11">
        <f>'OddsRatio_working_3-way'!S198-'OddsRatio_working_3-way'!R198^2/3</f>
        <v>-0.8349119723527304</v>
      </c>
      <c r="V198" s="11">
        <f>'OddsRatio_working_3-way'!S198*'OddsRatio_working_3-way'!R198/3-2*'OddsRatio_working_3-way'!R198^3/27-'OddsRatio_working_3-way'!T198</f>
        <v>0.28495289158796261</v>
      </c>
      <c r="W198" s="11">
        <f>'OddsRatio_working_3-way'!V198^2+4*'OddsRatio_working_3-way'!U198^3/27</f>
        <v>-5.0238894543442048E-3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0.14681794839075821</v>
      </c>
      <c r="Y198" s="11">
        <f>IF('OddsRatio_working_3-way'!W198&gt;=0,IF('OddsRatio_working_3-way'!V198+SQRT('OddsRatio_working_3-way'!W198)&gt;0,0,PI()),ACOS('OddsRatio_working_3-way'!V198/(2*'OddsRatio_working_3-way'!X198)))</f>
        <v>0.24379315183528516</v>
      </c>
      <c r="Z198" s="11">
        <f>'OddsRatio_working_3-way'!X198^(1/3)*COS('OddsRatio_working_3-way'!Y198/3)</f>
        <v>0.52580428033891569</v>
      </c>
      <c r="AA198" s="11">
        <f>'OddsRatio_working_3-way'!X198^(1/3)*COS(('OddsRatio_working_3-way'!Y198+2*PI())/3)</f>
        <v>-0.2999883528520545</v>
      </c>
      <c r="AB198" s="11">
        <f>'OddsRatio_working_3-way'!X198^(1/3)*COS(('OddsRatio_working_3-way'!Y198+4*PI())/3)</f>
        <v>-0.22581592748686133</v>
      </c>
      <c r="AC198" s="11">
        <f>'OddsRatio_working_3-way'!X198^(1/3)*SIN('OddsRatio_working_3-way'!Y198/3)</f>
        <v>4.2823469751041753E-2</v>
      </c>
      <c r="AD198" s="11">
        <f>'OddsRatio_working_3-way'!X198^(1/3)*SIN(('OddsRatio_working_3-way'!Y198+2*PI())/3)</f>
        <v>0.43394812931657478</v>
      </c>
      <c r="AE198" s="11">
        <f>'OddsRatio_working_3-way'!X198^(1/3)*SIN(('OddsRatio_working_3-way'!Y198+4*PI())/3)</f>
        <v>-0.47677159906761646</v>
      </c>
      <c r="AF198" s="11">
        <f>-'OddsRatio_working_3-way'!U198/(3*'OddsRatio_working_3-way'!X198^(1/3))*COS(('OddsRatio_working_3-way'!Y198)/3)</f>
        <v>0.5258042803389158</v>
      </c>
      <c r="AG198" s="11">
        <f>-'OddsRatio_working_3-way'!U198/(3*'OddsRatio_working_3-way'!X198^(1/3))*COS(('OddsRatio_working_3-way'!Y198+2*PI())/3)</f>
        <v>-0.29998835285205455</v>
      </c>
      <c r="AH198" s="11">
        <f>-'OddsRatio_working_3-way'!U198/(3*'OddsRatio_working_3-way'!X198^(1/3))*COS(('OddsRatio_working_3-way'!Y198+4*PI())/3)</f>
        <v>-0.22581592748686138</v>
      </c>
      <c r="AI198" s="11">
        <f>'OddsRatio_working_3-way'!U198/(3*'OddsRatio_working_3-way'!X198^(1/3))*SIN(('OddsRatio_working_3-way'!Y198)/3)</f>
        <v>-4.2823469751041759E-2</v>
      </c>
      <c r="AJ198" s="11">
        <f>'OddsRatio_working_3-way'!U198/(3*'OddsRatio_working_3-way'!X198^(1/3))*SIN(('OddsRatio_working_3-way'!Y198+2*PI())/3)</f>
        <v>-0.43394812931657489</v>
      </c>
      <c r="AK198" s="11">
        <f>'OddsRatio_working_3-way'!U198/(3*'OddsRatio_working_3-way'!X198^(1/3))*SIN(('OddsRatio_working_3-way'!Y198+4*PI())/3)</f>
        <v>0.47677159906761657</v>
      </c>
      <c r="AL198" s="11">
        <f>'OddsRatio_working_3-way'!Z198+'OddsRatio_working_3-way'!AF198</f>
        <v>1.0516085606778316</v>
      </c>
      <c r="AM198" s="11">
        <f>'OddsRatio_working_3-way'!AA198+'OddsRatio_working_3-way'!AG198</f>
        <v>-0.59997670570410899</v>
      </c>
      <c r="AN198" s="11">
        <f>'OddsRatio_working_3-way'!AB198+'OddsRatio_working_3-way'!AH198</f>
        <v>-0.45163185497372271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1.0516085606778316</v>
      </c>
      <c r="AS198" s="11">
        <f>IF(('OddsRatio_working_3-way'!X198=0),IF(Q198&gt;0,-Q198^(1/3),(-Q198)^(1/3)),'OddsRatio_working_3-way'!AM198-'OddsRatio_working_3-way'!R198/3)</f>
        <v>-0.59997670570410899</v>
      </c>
      <c r="AT198" s="11">
        <f>IF(('OddsRatio_working_3-way'!X198=0),IF(Q198&gt;0,-Q198^(1/3),(-Q198)^(1/3)),'OddsRatio_working_3-way'!AN198-'OddsRatio_working_3-way'!R198/3)</f>
        <v>-0.45163185497372271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2.21</v>
      </c>
      <c r="B199" s="4">
        <f>IF('True_Odds_Calculator_3-way'!B200="","",'True_Odds_Calculator_3-way'!B200)</f>
        <v>3.18</v>
      </c>
      <c r="C199" s="4">
        <f>IF('True_Odds_Calculator_3-way'!C200="","",'True_Odds_Calculator_3-way'!C200)</f>
        <v>3.84</v>
      </c>
      <c r="D199" s="9">
        <f t="shared" si="52"/>
        <v>0.44210670652020717</v>
      </c>
      <c r="E199" s="9">
        <f t="shared" si="53"/>
        <v>0.30548332859800226</v>
      </c>
      <c r="F199" s="9">
        <f t="shared" si="54"/>
        <v>0.25240996488179057</v>
      </c>
      <c r="G199" s="9">
        <f t="shared" si="55"/>
        <v>1.0428903945286154</v>
      </c>
      <c r="H199" s="9">
        <f t="shared" si="56"/>
        <v>2.2618973773796247</v>
      </c>
      <c r="I199" s="9">
        <f t="shared" si="57"/>
        <v>3.2735010600723813</v>
      </c>
      <c r="J199" s="9">
        <f t="shared" si="58"/>
        <v>3.9618087204612666</v>
      </c>
      <c r="K199" s="11">
        <f t="shared" si="59"/>
        <v>0.45248868778280543</v>
      </c>
      <c r="L199" s="11">
        <f t="shared" si="60"/>
        <v>0.31446540880503143</v>
      </c>
      <c r="M199" s="11">
        <f t="shared" si="61"/>
        <v>0.26041666666666669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-0.27759368745079072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0.23085401310983994</v>
      </c>
      <c r="Q199" s="11">
        <f>2*'OddsRatio_working_3-way'!K199*'OddsRatio_working_3-way'!L199*'OddsRatio_working_3-way'!M199</f>
        <v>7.4110437595454243E-2</v>
      </c>
      <c r="R199" s="11">
        <f t="shared" si="62"/>
        <v>0</v>
      </c>
      <c r="S199" s="11">
        <f t="shared" si="63"/>
        <v>-0.83162558640950235</v>
      </c>
      <c r="T199" s="11">
        <f t="shared" si="64"/>
        <v>-0.26697450607046624</v>
      </c>
      <c r="U199" s="11">
        <f>'OddsRatio_working_3-way'!S199-'OddsRatio_working_3-way'!R199^2/3</f>
        <v>-0.83162558640950235</v>
      </c>
      <c r="V199" s="11">
        <f>'OddsRatio_working_3-way'!S199*'OddsRatio_working_3-way'!R199/3-2*'OddsRatio_working_3-way'!R199^3/27-'OddsRatio_working_3-way'!T199</f>
        <v>0.26697450607046624</v>
      </c>
      <c r="W199" s="11">
        <f>'OddsRatio_working_3-way'!V199^2+4*'OddsRatio_working_3-way'!U199^3/27</f>
        <v>-1.393249216484635E-2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0.1459519433378807</v>
      </c>
      <c r="Y199" s="11">
        <f>IF('OddsRatio_working_3-way'!W199&gt;=0,IF('OddsRatio_working_3-way'!V199+SQRT('OddsRatio_working_3-way'!W199)&gt;0,0,PI()),ACOS('OddsRatio_working_3-way'!V199/(2*'OddsRatio_working_3-way'!X199)))</f>
        <v>0.41628541522918061</v>
      </c>
      <c r="Z199" s="11">
        <f>'OddsRatio_working_3-way'!X199^(1/3)*COS('OddsRatio_working_3-way'!Y199/3)</f>
        <v>0.5214451972643076</v>
      </c>
      <c r="AA199" s="11">
        <f>'OddsRatio_working_3-way'!X199^(1/3)*COS(('OddsRatio_working_3-way'!Y199+2*PI())/3)</f>
        <v>-0.32379062769495304</v>
      </c>
      <c r="AB199" s="11">
        <f>'OddsRatio_working_3-way'!X199^(1/3)*COS(('OddsRatio_working_3-way'!Y199+4*PI())/3)</f>
        <v>-0.19765456956935459</v>
      </c>
      <c r="AC199" s="11">
        <f>'OddsRatio_working_3-way'!X199^(1/3)*SIN('OddsRatio_working_3-way'!Y199/3)</f>
        <v>7.2824687113332676E-2</v>
      </c>
      <c r="AD199" s="11">
        <f>'OddsRatio_working_3-way'!X199^(1/3)*SIN(('OddsRatio_working_3-way'!Y199+2*PI())/3)</f>
        <v>0.41517244395561193</v>
      </c>
      <c r="AE199" s="11">
        <f>'OddsRatio_working_3-way'!X199^(1/3)*SIN(('OddsRatio_working_3-way'!Y199+4*PI())/3)</f>
        <v>-0.48799713106894449</v>
      </c>
      <c r="AF199" s="11">
        <f>-'OddsRatio_working_3-way'!U199/(3*'OddsRatio_working_3-way'!X199^(1/3))*COS(('OddsRatio_working_3-way'!Y199)/3)</f>
        <v>0.52144519726430771</v>
      </c>
      <c r="AG199" s="11">
        <f>-'OddsRatio_working_3-way'!U199/(3*'OddsRatio_working_3-way'!X199^(1/3))*COS(('OddsRatio_working_3-way'!Y199+2*PI())/3)</f>
        <v>-0.32379062769495315</v>
      </c>
      <c r="AH199" s="11">
        <f>-'OddsRatio_working_3-way'!U199/(3*'OddsRatio_working_3-way'!X199^(1/3))*COS(('OddsRatio_working_3-way'!Y199+4*PI())/3)</f>
        <v>-0.19765456956935465</v>
      </c>
      <c r="AI199" s="11">
        <f>'OddsRatio_working_3-way'!U199/(3*'OddsRatio_working_3-way'!X199^(1/3))*SIN(('OddsRatio_working_3-way'!Y199)/3)</f>
        <v>-7.282468711333269E-2</v>
      </c>
      <c r="AJ199" s="11">
        <f>'OddsRatio_working_3-way'!U199/(3*'OddsRatio_working_3-way'!X199^(1/3))*SIN(('OddsRatio_working_3-way'!Y199+2*PI())/3)</f>
        <v>-0.41517244395561204</v>
      </c>
      <c r="AK199" s="11">
        <f>'OddsRatio_working_3-way'!U199/(3*'OddsRatio_working_3-way'!X199^(1/3))*SIN(('OddsRatio_working_3-way'!Y199+4*PI())/3)</f>
        <v>0.4879971310689446</v>
      </c>
      <c r="AL199" s="11">
        <f>'OddsRatio_working_3-way'!Z199+'OddsRatio_working_3-way'!AF199</f>
        <v>1.0428903945286154</v>
      </c>
      <c r="AM199" s="11">
        <f>'OddsRatio_working_3-way'!AA199+'OddsRatio_working_3-way'!AG199</f>
        <v>-0.64758125538990619</v>
      </c>
      <c r="AN199" s="11">
        <f>'OddsRatio_working_3-way'!AB199+'OddsRatio_working_3-way'!AH199</f>
        <v>-0.39530913913870924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1.0428903945286154</v>
      </c>
      <c r="AS199" s="11">
        <f>IF(('OddsRatio_working_3-way'!X199=0),IF(Q199&gt;0,-Q199^(1/3),(-Q199)^(1/3)),'OddsRatio_working_3-way'!AM199-'OddsRatio_working_3-way'!R199/3)</f>
        <v>-0.64758125538990619</v>
      </c>
      <c r="AT199" s="11">
        <f>IF(('OddsRatio_working_3-way'!X199=0),IF(Q199&gt;0,-Q199^(1/3),(-Q199)^(1/3)),'OddsRatio_working_3-way'!AN199-'OddsRatio_working_3-way'!R199/3)</f>
        <v>-0.39530913913870924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1.62</v>
      </c>
      <c r="B200" s="4">
        <f>IF('True_Odds_Calculator_3-way'!B201="","",'True_Odds_Calculator_3-way'!B201)</f>
        <v>4.1100000000000003</v>
      </c>
      <c r="C200" s="4">
        <f>IF('True_Odds_Calculator_3-way'!C201="","",'True_Odds_Calculator_3-way'!C201)</f>
        <v>5.92</v>
      </c>
      <c r="D200" s="9">
        <f t="shared" si="52"/>
        <v>0.60469605890741107</v>
      </c>
      <c r="E200" s="9">
        <f t="shared" si="53"/>
        <v>0.23369068398245729</v>
      </c>
      <c r="F200" s="9">
        <f t="shared" si="54"/>
        <v>0.16161325711013175</v>
      </c>
      <c r="G200" s="9">
        <f t="shared" si="55"/>
        <v>1.0543925206231006</v>
      </c>
      <c r="H200" s="9">
        <f t="shared" si="56"/>
        <v>1.6537233627863226</v>
      </c>
      <c r="I200" s="9">
        <f t="shared" si="57"/>
        <v>4.2791607391378426</v>
      </c>
      <c r="J200" s="9">
        <f t="shared" si="58"/>
        <v>6.1876112014656544</v>
      </c>
      <c r="K200" s="11">
        <f t="shared" si="59"/>
        <v>0.61728395061728392</v>
      </c>
      <c r="L200" s="11">
        <f t="shared" si="60"/>
        <v>0.24330900243309</v>
      </c>
      <c r="M200" s="11">
        <f t="shared" si="61"/>
        <v>0.16891891891891891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-0.24067924372060634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0.21945100006738288</v>
      </c>
      <c r="Q200" s="11">
        <f>2*'OddsRatio_working_3-way'!K200*'OddsRatio_working_3-way'!L200*'OddsRatio_working_3-way'!M200</f>
        <v>5.0740115622516263E-2</v>
      </c>
      <c r="R200" s="11">
        <f t="shared" si="62"/>
        <v>0</v>
      </c>
      <c r="S200" s="11">
        <f t="shared" si="63"/>
        <v>-0.91179861077731172</v>
      </c>
      <c r="T200" s="11">
        <f t="shared" si="64"/>
        <v>-0.21082048804099687</v>
      </c>
      <c r="U200" s="11">
        <f>'OddsRatio_working_3-way'!S200-'OddsRatio_working_3-way'!R200^2/3</f>
        <v>-0.91179861077731172</v>
      </c>
      <c r="V200" s="11">
        <f>'OddsRatio_working_3-way'!S200*'OddsRatio_working_3-way'!R200/3-2*'OddsRatio_working_3-way'!R200^3/27-'OddsRatio_working_3-way'!T200</f>
        <v>0.21082048804099687</v>
      </c>
      <c r="W200" s="11">
        <f>'OddsRatio_working_3-way'!V200^2+4*'OddsRatio_working_3-way'!U200^3/27</f>
        <v>-6.7858147914684905E-2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0.16755851671321351</v>
      </c>
      <c r="Y200" s="11">
        <f>IF('OddsRatio_working_3-way'!W200&gt;=0,IF('OddsRatio_working_3-way'!V200+SQRT('OddsRatio_working_3-way'!W200)&gt;0,0,PI()),ACOS('OddsRatio_working_3-way'!V200/(2*'OddsRatio_working_3-way'!X200)))</f>
        <v>0.89040776307906666</v>
      </c>
      <c r="Z200" s="11">
        <f>'OddsRatio_working_3-way'!X200^(1/3)*COS('OddsRatio_working_3-way'!Y200/3)</f>
        <v>0.52719626031155031</v>
      </c>
      <c r="AA200" s="11">
        <f>'OddsRatio_working_3-way'!X200^(1/3)*COS(('OddsRatio_working_3-way'!Y200+2*PI())/3)</f>
        <v>-0.40323240255859522</v>
      </c>
      <c r="AB200" s="11">
        <f>'OddsRatio_working_3-way'!X200^(1/3)*COS(('OddsRatio_working_3-way'!Y200+4*PI())/3)</f>
        <v>-0.1239638577529551</v>
      </c>
      <c r="AC200" s="11">
        <f>'OddsRatio_working_3-way'!X200^(1/3)*SIN('OddsRatio_working_3-way'!Y200/3)</f>
        <v>0.1612357695197314</v>
      </c>
      <c r="AD200" s="11">
        <f>'OddsRatio_working_3-way'!X200^(1/3)*SIN(('OddsRatio_working_3-way'!Y200+2*PI())/3)</f>
        <v>0.37594746945009078</v>
      </c>
      <c r="AE200" s="11">
        <f>'OddsRatio_working_3-way'!X200^(1/3)*SIN(('OddsRatio_working_3-way'!Y200+4*PI())/3)</f>
        <v>-0.53718323896982212</v>
      </c>
      <c r="AF200" s="11">
        <f>-'OddsRatio_working_3-way'!U200/(3*'OddsRatio_working_3-way'!X200^(1/3))*COS(('OddsRatio_working_3-way'!Y200)/3)</f>
        <v>0.52719626031155031</v>
      </c>
      <c r="AG200" s="11">
        <f>-'OddsRatio_working_3-way'!U200/(3*'OddsRatio_working_3-way'!X200^(1/3))*COS(('OddsRatio_working_3-way'!Y200+2*PI())/3)</f>
        <v>-0.40323240255859522</v>
      </c>
      <c r="AH200" s="11">
        <f>-'OddsRatio_working_3-way'!U200/(3*'OddsRatio_working_3-way'!X200^(1/3))*COS(('OddsRatio_working_3-way'!Y200+4*PI())/3)</f>
        <v>-0.1239638577529551</v>
      </c>
      <c r="AI200" s="11">
        <f>'OddsRatio_working_3-way'!U200/(3*'OddsRatio_working_3-way'!X200^(1/3))*SIN(('OddsRatio_working_3-way'!Y200)/3)</f>
        <v>-0.1612357695197314</v>
      </c>
      <c r="AJ200" s="11">
        <f>'OddsRatio_working_3-way'!U200/(3*'OddsRatio_working_3-way'!X200^(1/3))*SIN(('OddsRatio_working_3-way'!Y200+2*PI())/3)</f>
        <v>-0.37594746945009078</v>
      </c>
      <c r="AK200" s="11">
        <f>'OddsRatio_working_3-way'!U200/(3*'OddsRatio_working_3-way'!X200^(1/3))*SIN(('OddsRatio_working_3-way'!Y200+4*PI())/3)</f>
        <v>0.53718323896982212</v>
      </c>
      <c r="AL200" s="11">
        <f>'OddsRatio_working_3-way'!Z200+'OddsRatio_working_3-way'!AF200</f>
        <v>1.0543925206231006</v>
      </c>
      <c r="AM200" s="11">
        <f>'OddsRatio_working_3-way'!AA200+'OddsRatio_working_3-way'!AG200</f>
        <v>-0.80646480511719043</v>
      </c>
      <c r="AN200" s="11">
        <f>'OddsRatio_working_3-way'!AB200+'OddsRatio_working_3-way'!AH200</f>
        <v>-0.2479277155059102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1.0543925206231006</v>
      </c>
      <c r="AS200" s="11">
        <f>IF(('OddsRatio_working_3-way'!X200=0),IF(Q200&gt;0,-Q200^(1/3),(-Q200)^(1/3)),'OddsRatio_working_3-way'!AM200-'OddsRatio_working_3-way'!R200/3)</f>
        <v>-0.80646480511719043</v>
      </c>
      <c r="AT200" s="11">
        <f>IF(('OddsRatio_working_3-way'!X200=0),IF(Q200&gt;0,-Q200^(1/3),(-Q200)^(1/3)),'OddsRatio_working_3-way'!AN200-'OddsRatio_working_3-way'!R200/3)</f>
        <v>-0.2479277155059102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6.17</v>
      </c>
      <c r="B201" s="4">
        <f>IF('True_Odds_Calculator_3-way'!B202="","",'True_Odds_Calculator_3-way'!B202)</f>
        <v>4.1900000000000004</v>
      </c>
      <c r="C201" s="4">
        <f>IF('True_Odds_Calculator_3-way'!C202="","",'True_Odds_Calculator_3-way'!C202)</f>
        <v>1.58</v>
      </c>
      <c r="D201" s="9">
        <f t="shared" si="52"/>
        <v>0.15387735467526883</v>
      </c>
      <c r="E201" s="9">
        <f t="shared" si="53"/>
        <v>0.22764504036685829</v>
      </c>
      <c r="F201" s="9">
        <f t="shared" si="54"/>
        <v>0.61847760495787296</v>
      </c>
      <c r="G201" s="9">
        <f t="shared" si="55"/>
        <v>1.0635748611723117</v>
      </c>
      <c r="H201" s="9">
        <f t="shared" si="56"/>
        <v>6.4986820322608523</v>
      </c>
      <c r="I201" s="9">
        <f t="shared" si="57"/>
        <v>4.3928038071396749</v>
      </c>
      <c r="J201" s="9">
        <f t="shared" si="58"/>
        <v>1.6168734194799408</v>
      </c>
      <c r="K201" s="11">
        <f t="shared" si="59"/>
        <v>0.16207455429497569</v>
      </c>
      <c r="L201" s="11">
        <f t="shared" si="60"/>
        <v>0.2386634844868735</v>
      </c>
      <c r="M201" s="11">
        <f t="shared" si="61"/>
        <v>0.63291139240506322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-0.234181695363197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0.21886748367074746</v>
      </c>
      <c r="Q201" s="11">
        <f>2*'OddsRatio_working_3-way'!K201*'OddsRatio_working_3-way'!L201*'OddsRatio_working_3-way'!M201</f>
        <v>4.8963642879361849E-2</v>
      </c>
      <c r="R201" s="11">
        <f t="shared" si="62"/>
        <v>0</v>
      </c>
      <c r="S201" s="11">
        <f t="shared" si="63"/>
        <v>-0.93460542819668968</v>
      </c>
      <c r="T201" s="11">
        <f t="shared" si="64"/>
        <v>-0.20908398841089254</v>
      </c>
      <c r="U201" s="11">
        <f>'OddsRatio_working_3-way'!S201-'OddsRatio_working_3-way'!R201^2/3</f>
        <v>-0.93460542819668968</v>
      </c>
      <c r="V201" s="11">
        <f>'OddsRatio_working_3-way'!S201*'OddsRatio_working_3-way'!R201/3-2*'OddsRatio_working_3-way'!R201^3/27-'OddsRatio_working_3-way'!T201</f>
        <v>0.20908398841089254</v>
      </c>
      <c r="W201" s="11">
        <f>'OddsRatio_working_3-way'!V201^2+4*'OddsRatio_working_3-way'!U201^3/27</f>
        <v>-7.7226993647393799E-2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0.17388437814910232</v>
      </c>
      <c r="Y201" s="11">
        <f>IF('OddsRatio_working_3-way'!W201&gt;=0,IF('OddsRatio_working_3-way'!V201+SQRT('OddsRatio_working_3-way'!W201)&gt;0,0,PI()),ACOS('OddsRatio_working_3-way'!V201/(2*'OddsRatio_working_3-way'!X201)))</f>
        <v>0.92577489762237364</v>
      </c>
      <c r="Z201" s="11">
        <f>'OddsRatio_working_3-way'!X201^(1/3)*COS('OddsRatio_working_3-way'!Y201/3)</f>
        <v>0.53178743058615585</v>
      </c>
      <c r="AA201" s="11">
        <f>'OddsRatio_working_3-way'!X201^(1/3)*COS(('OddsRatio_working_3-way'!Y201+2*PI())/3)</f>
        <v>-0.41270295734582912</v>
      </c>
      <c r="AB201" s="11">
        <f>'OddsRatio_working_3-way'!X201^(1/3)*COS(('OddsRatio_working_3-way'!Y201+4*PI())/3)</f>
        <v>-0.11908447324032684</v>
      </c>
      <c r="AC201" s="11">
        <f>'OddsRatio_working_3-way'!X201^(1/3)*SIN('OddsRatio_working_3-way'!Y201/3)</f>
        <v>0.16952071083736184</v>
      </c>
      <c r="AD201" s="11">
        <f>'OddsRatio_working_3-way'!X201^(1/3)*SIN(('OddsRatio_working_3-way'!Y201+2*PI())/3)</f>
        <v>0.37578106888218393</v>
      </c>
      <c r="AE201" s="11">
        <f>'OddsRatio_working_3-way'!X201^(1/3)*SIN(('OddsRatio_working_3-way'!Y201+4*PI())/3)</f>
        <v>-0.54530177971954552</v>
      </c>
      <c r="AF201" s="11">
        <f>-'OddsRatio_working_3-way'!U201/(3*'OddsRatio_working_3-way'!X201^(1/3))*COS(('OddsRatio_working_3-way'!Y201)/3)</f>
        <v>0.53178743058615585</v>
      </c>
      <c r="AG201" s="11">
        <f>-'OddsRatio_working_3-way'!U201/(3*'OddsRatio_working_3-way'!X201^(1/3))*COS(('OddsRatio_working_3-way'!Y201+2*PI())/3)</f>
        <v>-0.41270295734582912</v>
      </c>
      <c r="AH201" s="11">
        <f>-'OddsRatio_working_3-way'!U201/(3*'OddsRatio_working_3-way'!X201^(1/3))*COS(('OddsRatio_working_3-way'!Y201+4*PI())/3)</f>
        <v>-0.11908447324032684</v>
      </c>
      <c r="AI201" s="11">
        <f>'OddsRatio_working_3-way'!U201/(3*'OddsRatio_working_3-way'!X201^(1/3))*SIN(('OddsRatio_working_3-way'!Y201)/3)</f>
        <v>-0.16952071083736184</v>
      </c>
      <c r="AJ201" s="11">
        <f>'OddsRatio_working_3-way'!U201/(3*'OddsRatio_working_3-way'!X201^(1/3))*SIN(('OddsRatio_working_3-way'!Y201+2*PI())/3)</f>
        <v>-0.37578106888218393</v>
      </c>
      <c r="AK201" s="11">
        <f>'OddsRatio_working_3-way'!U201/(3*'OddsRatio_working_3-way'!X201^(1/3))*SIN(('OddsRatio_working_3-way'!Y201+4*PI())/3)</f>
        <v>0.54530177971954552</v>
      </c>
      <c r="AL201" s="11">
        <f>'OddsRatio_working_3-way'!Z201+'OddsRatio_working_3-way'!AF201</f>
        <v>1.0635748611723117</v>
      </c>
      <c r="AM201" s="11">
        <f>'OddsRatio_working_3-way'!AA201+'OddsRatio_working_3-way'!AG201</f>
        <v>-0.82540591469165825</v>
      </c>
      <c r="AN201" s="11">
        <f>'OddsRatio_working_3-way'!AB201+'OddsRatio_working_3-way'!AH201</f>
        <v>-0.23816894648065368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1.0635748611723117</v>
      </c>
      <c r="AS201" s="11">
        <f>IF(('OddsRatio_working_3-way'!X201=0),IF(Q201&gt;0,-Q201^(1/3),(-Q201)^(1/3)),'OddsRatio_working_3-way'!AM201-'OddsRatio_working_3-way'!R201/3)</f>
        <v>-0.82540591469165825</v>
      </c>
      <c r="AT201" s="11">
        <f>IF(('OddsRatio_working_3-way'!X201=0),IF(Q201&gt;0,-Q201^(1/3),(-Q201)^(1/3)),'OddsRatio_working_3-way'!AN201-'OddsRatio_working_3-way'!R201/3)</f>
        <v>-0.23816894648065368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1.72</v>
      </c>
      <c r="B202" s="4">
        <f>IF('True_Odds_Calculator_3-way'!B203="","",'True_Odds_Calculator_3-way'!B203)</f>
        <v>4.0199999999999996</v>
      </c>
      <c r="C202" s="4">
        <f>IF('True_Odds_Calculator_3-way'!C203="","",'True_Odds_Calculator_3-way'!C203)</f>
        <v>4.95</v>
      </c>
      <c r="D202" s="9">
        <f t="shared" si="52"/>
        <v>0.5680066255221351</v>
      </c>
      <c r="E202" s="9">
        <f t="shared" si="53"/>
        <v>0.2386603683764649</v>
      </c>
      <c r="F202" s="9">
        <f t="shared" si="54"/>
        <v>0.19333300610139975</v>
      </c>
      <c r="G202" s="9">
        <f t="shared" si="55"/>
        <v>1.0563095057815342</v>
      </c>
      <c r="H202" s="9">
        <f t="shared" si="56"/>
        <v>1.7605428441627047</v>
      </c>
      <c r="I202" s="9">
        <f t="shared" si="57"/>
        <v>4.1900547074602326</v>
      </c>
      <c r="J202" s="9">
        <f t="shared" si="58"/>
        <v>5.1724225478370602</v>
      </c>
      <c r="K202" s="11">
        <f t="shared" si="59"/>
        <v>0.58139534883720934</v>
      </c>
      <c r="L202" s="11">
        <f t="shared" si="60"/>
        <v>0.24875621890547267</v>
      </c>
      <c r="M202" s="11">
        <f t="shared" si="61"/>
        <v>0.20202020202020202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-0.25094401144383782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0.22468115144269257</v>
      </c>
      <c r="Q202" s="11">
        <f>2*'OddsRatio_working_3-way'!K202*'OddsRatio_working_3-way'!L202*'OddsRatio_working_3-way'!M202</f>
        <v>5.8434629764029286E-2</v>
      </c>
      <c r="R202" s="11">
        <f t="shared" si="62"/>
        <v>0</v>
      </c>
      <c r="S202" s="11">
        <f t="shared" si="63"/>
        <v>-0.89534374679818585</v>
      </c>
      <c r="T202" s="11">
        <f t="shared" si="64"/>
        <v>-0.23285923193710947</v>
      </c>
      <c r="U202" s="11">
        <f>'OddsRatio_working_3-way'!S202-'OddsRatio_working_3-way'!R202^2/3</f>
        <v>-0.89534374679818585</v>
      </c>
      <c r="V202" s="11">
        <f>'OddsRatio_working_3-way'!S202*'OddsRatio_working_3-way'!R202/3-2*'OddsRatio_working_3-way'!R202^3/27-'OddsRatio_working_3-way'!T202</f>
        <v>0.23285923193710947</v>
      </c>
      <c r="W202" s="11">
        <f>'OddsRatio_working_3-way'!V202^2+4*'OddsRatio_working_3-way'!U202^3/27</f>
        <v>-5.2108984270884014E-2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0.16304325052668123</v>
      </c>
      <c r="Y202" s="11">
        <f>IF('OddsRatio_working_3-way'!W202&gt;=0,IF('OddsRatio_working_3-way'!V202+SQRT('OddsRatio_working_3-way'!W202)&gt;0,0,PI()),ACOS('OddsRatio_working_3-way'!V202/(2*'OddsRatio_working_3-way'!X202)))</f>
        <v>0.77545492465736998</v>
      </c>
      <c r="Z202" s="11">
        <f>'OddsRatio_working_3-way'!X202^(1/3)*COS('OddsRatio_working_3-way'!Y202/3)</f>
        <v>0.52815475289076697</v>
      </c>
      <c r="AA202" s="11">
        <f>'OddsRatio_working_3-way'!X202^(1/3)*COS(('OddsRatio_working_3-way'!Y202+2*PI())/3)</f>
        <v>-0.3850127081260637</v>
      </c>
      <c r="AB202" s="11">
        <f>'OddsRatio_working_3-way'!X202^(1/3)*COS(('OddsRatio_working_3-way'!Y202+4*PI())/3)</f>
        <v>-0.14314204476470335</v>
      </c>
      <c r="AC202" s="11">
        <f>'OddsRatio_working_3-way'!X202^(1/3)*SIN('OddsRatio_working_3-way'!Y202/3)</f>
        <v>0.13964409260075489</v>
      </c>
      <c r="AD202" s="11">
        <f>'OddsRatio_working_3-way'!X202^(1/3)*SIN(('OddsRatio_working_3-way'!Y202+2*PI())/3)</f>
        <v>0.38757338683251946</v>
      </c>
      <c r="AE202" s="11">
        <f>'OddsRatio_working_3-way'!X202^(1/3)*SIN(('OddsRatio_working_3-way'!Y202+4*PI())/3)</f>
        <v>-0.52721747943327424</v>
      </c>
      <c r="AF202" s="11">
        <f>-'OddsRatio_working_3-way'!U202/(3*'OddsRatio_working_3-way'!X202^(1/3))*COS(('OddsRatio_working_3-way'!Y202)/3)</f>
        <v>0.52815475289076708</v>
      </c>
      <c r="AG202" s="11">
        <f>-'OddsRatio_working_3-way'!U202/(3*'OddsRatio_working_3-way'!X202^(1/3))*COS(('OddsRatio_working_3-way'!Y202+2*PI())/3)</f>
        <v>-0.38501270812606375</v>
      </c>
      <c r="AH202" s="11">
        <f>-'OddsRatio_working_3-way'!U202/(3*'OddsRatio_working_3-way'!X202^(1/3))*COS(('OddsRatio_working_3-way'!Y202+4*PI())/3)</f>
        <v>-0.14314204476470338</v>
      </c>
      <c r="AI202" s="11">
        <f>'OddsRatio_working_3-way'!U202/(3*'OddsRatio_working_3-way'!X202^(1/3))*SIN(('OddsRatio_working_3-way'!Y202)/3)</f>
        <v>-0.13964409260075492</v>
      </c>
      <c r="AJ202" s="11">
        <f>'OddsRatio_working_3-way'!U202/(3*'OddsRatio_working_3-way'!X202^(1/3))*SIN(('OddsRatio_working_3-way'!Y202+2*PI())/3)</f>
        <v>-0.38757338683251957</v>
      </c>
      <c r="AK202" s="11">
        <f>'OddsRatio_working_3-way'!U202/(3*'OddsRatio_working_3-way'!X202^(1/3))*SIN(('OddsRatio_working_3-way'!Y202+4*PI())/3)</f>
        <v>0.52721747943327435</v>
      </c>
      <c r="AL202" s="11">
        <f>'OddsRatio_working_3-way'!Z202+'OddsRatio_working_3-way'!AF202</f>
        <v>1.0563095057815342</v>
      </c>
      <c r="AM202" s="11">
        <f>'OddsRatio_working_3-way'!AA202+'OddsRatio_working_3-way'!AG202</f>
        <v>-0.77002541625212739</v>
      </c>
      <c r="AN202" s="11">
        <f>'OddsRatio_working_3-way'!AB202+'OddsRatio_working_3-way'!AH202</f>
        <v>-0.28628408952940676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1.0563095057815342</v>
      </c>
      <c r="AS202" s="11">
        <f>IF(('OddsRatio_working_3-way'!X202=0),IF(Q202&gt;0,-Q202^(1/3),(-Q202)^(1/3)),'OddsRatio_working_3-way'!AM202-'OddsRatio_working_3-way'!R202/3)</f>
        <v>-0.77002541625212739</v>
      </c>
      <c r="AT202" s="11">
        <f>IF(('OddsRatio_working_3-way'!X202=0),IF(Q202&gt;0,-Q202^(1/3),(-Q202)^(1/3)),'OddsRatio_working_3-way'!AN202-'OddsRatio_working_3-way'!R202/3)</f>
        <v>-0.28628408952940676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1.24</v>
      </c>
      <c r="B203" s="4">
        <f>IF('True_Odds_Calculator_3-way'!B204="","",'True_Odds_Calculator_3-way'!B204)</f>
        <v>6.9</v>
      </c>
      <c r="C203" s="4">
        <f>IF('True_Odds_Calculator_3-way'!C204="","",'True_Odds_Calculator_3-way'!C204)</f>
        <v>12.07</v>
      </c>
      <c r="D203" s="9">
        <f t="shared" si="52"/>
        <v>0.79088474013377241</v>
      </c>
      <c r="E203" s="9">
        <f t="shared" si="53"/>
        <v>0.13333334844982742</v>
      </c>
      <c r="F203" s="9">
        <f t="shared" si="54"/>
        <v>7.5781911416400102E-2</v>
      </c>
      <c r="G203" s="9">
        <f t="shared" si="55"/>
        <v>1.1016947711351364</v>
      </c>
      <c r="H203" s="9">
        <f t="shared" si="56"/>
        <v>1.2644067450724328</v>
      </c>
      <c r="I203" s="9">
        <f t="shared" si="57"/>
        <v>7.4999991496973042</v>
      </c>
      <c r="J203" s="9">
        <f t="shared" si="58"/>
        <v>13.195761116465956</v>
      </c>
      <c r="K203" s="11">
        <f t="shared" si="59"/>
        <v>0.80645161290322587</v>
      </c>
      <c r="L203" s="11">
        <f t="shared" si="60"/>
        <v>0.14492753623188406</v>
      </c>
      <c r="M203" s="11">
        <f t="shared" si="61"/>
        <v>8.2850041425020712E-2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-0.15178638865616756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0.16664904311881795</v>
      </c>
      <c r="Q203" s="11">
        <f>2*'OddsRatio_working_3-way'!K203*'OddsRatio_working_3-way'!L203*'OddsRatio_working_3-way'!M203</f>
        <v>1.9366536097480302E-2</v>
      </c>
      <c r="R203" s="11">
        <f t="shared" si="62"/>
        <v>0</v>
      </c>
      <c r="S203" s="11">
        <f t="shared" si="63"/>
        <v>-1.0979182296531071</v>
      </c>
      <c r="T203" s="11">
        <f t="shared" si="64"/>
        <v>-0.12759072976793812</v>
      </c>
      <c r="U203" s="11">
        <f>'OddsRatio_working_3-way'!S203-'OddsRatio_working_3-way'!R203^2/3</f>
        <v>-1.0979182296531071</v>
      </c>
      <c r="V203" s="11">
        <f>'OddsRatio_working_3-way'!S203*'OddsRatio_working_3-way'!R203/3-2*'OddsRatio_working_3-way'!R203^3/27-'OddsRatio_working_3-way'!T203</f>
        <v>0.12759072976793812</v>
      </c>
      <c r="W203" s="11">
        <f>'OddsRatio_working_3-way'!V203^2+4*'OddsRatio_working_3-way'!U203^3/27</f>
        <v>-0.17978837842580864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0.22139770366273204</v>
      </c>
      <c r="Y203" s="11">
        <f>IF('OddsRatio_working_3-way'!W203&gt;=0,IF('OddsRatio_working_3-way'!V203+SQRT('OddsRatio_working_3-way'!W203)&gt;0,0,PI()),ACOS('OddsRatio_working_3-way'!V203/(2*'OddsRatio_working_3-way'!X203)))</f>
        <v>1.2785038034980793</v>
      </c>
      <c r="Z203" s="11">
        <f>'OddsRatio_working_3-way'!X203^(1/3)*COS('OddsRatio_working_3-way'!Y203/3)</f>
        <v>0.55084738556756818</v>
      </c>
      <c r="AA203" s="11">
        <f>'OddsRatio_working_3-way'!X203^(1/3)*COS(('OddsRatio_working_3-way'!Y203+2*PI())/3)</f>
        <v>-0.49199914331617456</v>
      </c>
      <c r="AB203" s="11">
        <f>'OddsRatio_working_3-way'!X203^(1/3)*COS(('OddsRatio_working_3-way'!Y203+4*PI())/3)</f>
        <v>-5.8848242251393824E-2</v>
      </c>
      <c r="AC203" s="11">
        <f>'OddsRatio_working_3-way'!X203^(1/3)*SIN('OddsRatio_working_3-way'!Y203/3)</f>
        <v>0.25007978932948016</v>
      </c>
      <c r="AD203" s="11">
        <f>'OddsRatio_working_3-way'!X203^(1/3)*SIN(('OddsRatio_working_3-way'!Y203+2*PI())/3)</f>
        <v>0.35200793484501558</v>
      </c>
      <c r="AE203" s="11">
        <f>'OddsRatio_working_3-way'!X203^(1/3)*SIN(('OddsRatio_working_3-way'!Y203+4*PI())/3)</f>
        <v>-0.60208772417449574</v>
      </c>
      <c r="AF203" s="11">
        <f>-'OddsRatio_working_3-way'!U203/(3*'OddsRatio_working_3-way'!X203^(1/3))*COS(('OddsRatio_working_3-way'!Y203)/3)</f>
        <v>0.55084738556756818</v>
      </c>
      <c r="AG203" s="11">
        <f>-'OddsRatio_working_3-way'!U203/(3*'OddsRatio_working_3-way'!X203^(1/3))*COS(('OddsRatio_working_3-way'!Y203+2*PI())/3)</f>
        <v>-0.49199914331617456</v>
      </c>
      <c r="AH203" s="11">
        <f>-'OddsRatio_working_3-way'!U203/(3*'OddsRatio_working_3-way'!X203^(1/3))*COS(('OddsRatio_working_3-way'!Y203+4*PI())/3)</f>
        <v>-5.8848242251393824E-2</v>
      </c>
      <c r="AI203" s="11">
        <f>'OddsRatio_working_3-way'!U203/(3*'OddsRatio_working_3-way'!X203^(1/3))*SIN(('OddsRatio_working_3-way'!Y203)/3)</f>
        <v>-0.25007978932948016</v>
      </c>
      <c r="AJ203" s="11">
        <f>'OddsRatio_working_3-way'!U203/(3*'OddsRatio_working_3-way'!X203^(1/3))*SIN(('OddsRatio_working_3-way'!Y203+2*PI())/3)</f>
        <v>-0.35200793484501558</v>
      </c>
      <c r="AK203" s="11">
        <f>'OddsRatio_working_3-way'!U203/(3*'OddsRatio_working_3-way'!X203^(1/3))*SIN(('OddsRatio_working_3-way'!Y203+4*PI())/3)</f>
        <v>0.60208772417449574</v>
      </c>
      <c r="AL203" s="11">
        <f>'OddsRatio_working_3-way'!Z203+'OddsRatio_working_3-way'!AF203</f>
        <v>1.1016947711351364</v>
      </c>
      <c r="AM203" s="11">
        <f>'OddsRatio_working_3-way'!AA203+'OddsRatio_working_3-way'!AG203</f>
        <v>-0.98399828663234912</v>
      </c>
      <c r="AN203" s="11">
        <f>'OddsRatio_working_3-way'!AB203+'OddsRatio_working_3-way'!AH203</f>
        <v>-0.11769648450278765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1.1016947711351364</v>
      </c>
      <c r="AS203" s="11">
        <f>IF(('OddsRatio_working_3-way'!X203=0),IF(Q203&gt;0,-Q203^(1/3),(-Q203)^(1/3)),'OddsRatio_working_3-way'!AM203-'OddsRatio_working_3-way'!R203/3)</f>
        <v>-0.98399828663234912</v>
      </c>
      <c r="AT203" s="11">
        <f>IF(('OddsRatio_working_3-way'!X203=0),IF(Q203&gt;0,-Q203^(1/3),(-Q203)^(1/3)),'OddsRatio_working_3-way'!AN203-'OddsRatio_working_3-way'!R203/3)</f>
        <v>-0.11769648450278765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8.09</v>
      </c>
      <c r="B204" s="4">
        <f>IF('True_Odds_Calculator_3-way'!B205="","",'True_Odds_Calculator_3-way'!B205)</f>
        <v>5.03</v>
      </c>
      <c r="C204" s="4">
        <f>IF('True_Odds_Calculator_3-way'!C205="","",'True_Odds_Calculator_3-way'!C205)</f>
        <v>1.41</v>
      </c>
      <c r="D204" s="9">
        <f t="shared" si="52"/>
        <v>0.11651169195221672</v>
      </c>
      <c r="E204" s="9">
        <f t="shared" si="53"/>
        <v>0.18831939850944723</v>
      </c>
      <c r="F204" s="9">
        <f t="shared" si="54"/>
        <v>0.69516890953833621</v>
      </c>
      <c r="G204" s="9">
        <f t="shared" si="55"/>
        <v>1.0695105237580289</v>
      </c>
      <c r="H204" s="9">
        <f t="shared" si="56"/>
        <v>8.5828296134444226</v>
      </c>
      <c r="I204" s="9">
        <f t="shared" si="57"/>
        <v>5.3101274107448573</v>
      </c>
      <c r="J204" s="9">
        <f t="shared" si="58"/>
        <v>1.4384993147407916</v>
      </c>
      <c r="K204" s="11">
        <f t="shared" si="59"/>
        <v>0.12360939431396786</v>
      </c>
      <c r="L204" s="11">
        <f t="shared" si="60"/>
        <v>0.19880715705765406</v>
      </c>
      <c r="M204" s="11">
        <f t="shared" si="61"/>
        <v>0.70921985815602839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-0.20417356820425414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0.20095262699548097</v>
      </c>
      <c r="Q204" s="11">
        <f>2*'OddsRatio_working_3-way'!K204*'OddsRatio_working_3-way'!L204*'OddsRatio_working_3-way'!M204</f>
        <v>3.4857350736423404E-2</v>
      </c>
      <c r="R204" s="11">
        <f t="shared" si="62"/>
        <v>0</v>
      </c>
      <c r="S204" s="11">
        <f t="shared" si="63"/>
        <v>-0.98422449469291262</v>
      </c>
      <c r="T204" s="11">
        <f t="shared" si="64"/>
        <v>-0.17072411009417388</v>
      </c>
      <c r="U204" s="11">
        <f>'OddsRatio_working_3-way'!S204-'OddsRatio_working_3-way'!R204^2/3</f>
        <v>-0.98422449469291262</v>
      </c>
      <c r="V204" s="11">
        <f>'OddsRatio_working_3-way'!S204*'OddsRatio_working_3-way'!R204/3-2*'OddsRatio_working_3-way'!R204^3/27-'OddsRatio_working_3-way'!T204</f>
        <v>0.17072411009417388</v>
      </c>
      <c r="W204" s="11">
        <f>'OddsRatio_working_3-way'!V204^2+4*'OddsRatio_working_3-way'!U204^3/27</f>
        <v>-0.11210011642306504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0.18791410151350579</v>
      </c>
      <c r="Y204" s="11">
        <f>IF('OddsRatio_working_3-way'!W204&gt;=0,IF('OddsRatio_working_3-way'!V204+SQRT('OddsRatio_working_3-way'!W204)&gt;0,0,PI()),ACOS('OddsRatio_working_3-way'!V204/(2*'OddsRatio_working_3-way'!X204)))</f>
        <v>1.0992537716469075</v>
      </c>
      <c r="Z204" s="11">
        <f>'OddsRatio_working_3-way'!X204^(1/3)*COS('OddsRatio_working_3-way'!Y204/3)</f>
        <v>0.53475526187901445</v>
      </c>
      <c r="AA204" s="11">
        <f>'OddsRatio_working_3-way'!X204^(1/3)*COS(('OddsRatio_working_3-way'!Y204+2*PI())/3)</f>
        <v>-0.44509575351781416</v>
      </c>
      <c r="AB204" s="11">
        <f>'OddsRatio_working_3-way'!X204^(1/3)*COS(('OddsRatio_working_3-way'!Y204+4*PI())/3)</f>
        <v>-8.9659508361200457E-2</v>
      </c>
      <c r="AC204" s="11">
        <f>'OddsRatio_working_3-way'!X204^(1/3)*SIN('OddsRatio_working_3-way'!Y204/3)</f>
        <v>0.205211211820921</v>
      </c>
      <c r="AD204" s="11">
        <f>'OddsRatio_working_3-way'!X204^(1/3)*SIN(('OddsRatio_working_3-way'!Y204+2*PI())/3)</f>
        <v>0.36050603568416634</v>
      </c>
      <c r="AE204" s="11">
        <f>'OddsRatio_working_3-way'!X204^(1/3)*SIN(('OddsRatio_working_3-way'!Y204+4*PI())/3)</f>
        <v>-0.56571724750508712</v>
      </c>
      <c r="AF204" s="11">
        <f>-'OddsRatio_working_3-way'!U204/(3*'OddsRatio_working_3-way'!X204^(1/3))*COS(('OddsRatio_working_3-way'!Y204)/3)</f>
        <v>0.53475526187901445</v>
      </c>
      <c r="AG204" s="11">
        <f>-'OddsRatio_working_3-way'!U204/(3*'OddsRatio_working_3-way'!X204^(1/3))*COS(('OddsRatio_working_3-way'!Y204+2*PI())/3)</f>
        <v>-0.44509575351781416</v>
      </c>
      <c r="AH204" s="11">
        <f>-'OddsRatio_working_3-way'!U204/(3*'OddsRatio_working_3-way'!X204^(1/3))*COS(('OddsRatio_working_3-way'!Y204+4*PI())/3)</f>
        <v>-8.9659508361200457E-2</v>
      </c>
      <c r="AI204" s="11">
        <f>'OddsRatio_working_3-way'!U204/(3*'OddsRatio_working_3-way'!X204^(1/3))*SIN(('OddsRatio_working_3-way'!Y204)/3)</f>
        <v>-0.205211211820921</v>
      </c>
      <c r="AJ204" s="11">
        <f>'OddsRatio_working_3-way'!U204/(3*'OddsRatio_working_3-way'!X204^(1/3))*SIN(('OddsRatio_working_3-way'!Y204+2*PI())/3)</f>
        <v>-0.36050603568416634</v>
      </c>
      <c r="AK204" s="11">
        <f>'OddsRatio_working_3-way'!U204/(3*'OddsRatio_working_3-way'!X204^(1/3))*SIN(('OddsRatio_working_3-way'!Y204+4*PI())/3)</f>
        <v>0.56571724750508712</v>
      </c>
      <c r="AL204" s="11">
        <f>'OddsRatio_working_3-way'!Z204+'OddsRatio_working_3-way'!AF204</f>
        <v>1.0695105237580289</v>
      </c>
      <c r="AM204" s="11">
        <f>'OddsRatio_working_3-way'!AA204+'OddsRatio_working_3-way'!AG204</f>
        <v>-0.89019150703562833</v>
      </c>
      <c r="AN204" s="11">
        <f>'OddsRatio_working_3-way'!AB204+'OddsRatio_working_3-way'!AH204</f>
        <v>-0.17931901672240091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1.0695105237580289</v>
      </c>
      <c r="AS204" s="11">
        <f>IF(('OddsRatio_working_3-way'!X204=0),IF(Q204&gt;0,-Q204^(1/3),(-Q204)^(1/3)),'OddsRatio_working_3-way'!AM204-'OddsRatio_working_3-way'!R204/3)</f>
        <v>-0.89019150703562833</v>
      </c>
      <c r="AT204" s="11">
        <f>IF(('OddsRatio_working_3-way'!X204=0),IF(Q204&gt;0,-Q204^(1/3),(-Q204)^(1/3)),'OddsRatio_working_3-way'!AN204-'OddsRatio_working_3-way'!R204/3)</f>
        <v>-0.17931901672240091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4.71</v>
      </c>
      <c r="B205" s="4">
        <f>IF('True_Odds_Calculator_3-way'!B206="","",'True_Odds_Calculator_3-way'!B206)</f>
        <v>3.46</v>
      </c>
      <c r="C205" s="4">
        <f>IF('True_Odds_Calculator_3-way'!C206="","",'True_Odds_Calculator_3-way'!C206)</f>
        <v>1.79</v>
      </c>
      <c r="D205" s="9">
        <f t="shared" si="52"/>
        <v>0.19636950164677094</v>
      </c>
      <c r="E205" s="9">
        <f t="shared" si="53"/>
        <v>0.26928150689804642</v>
      </c>
      <c r="F205" s="9">
        <f t="shared" si="54"/>
        <v>0.53434899145518244</v>
      </c>
      <c r="G205" s="9">
        <f t="shared" si="55"/>
        <v>1.1030836883974584</v>
      </c>
      <c r="H205" s="9">
        <f t="shared" si="56"/>
        <v>5.0924404839545705</v>
      </c>
      <c r="I205" s="9">
        <f t="shared" si="57"/>
        <v>3.7135858734577467</v>
      </c>
      <c r="J205" s="9">
        <f t="shared" si="58"/>
        <v>1.8714361138339928</v>
      </c>
      <c r="K205" s="11">
        <f t="shared" si="59"/>
        <v>0.21231422505307856</v>
      </c>
      <c r="L205" s="11">
        <f t="shared" si="60"/>
        <v>0.28901734104046245</v>
      </c>
      <c r="M205" s="11">
        <f t="shared" si="61"/>
        <v>0.55865921787709494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-0.24716448720118955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0.23859382671382873</v>
      </c>
      <c r="Q205" s="11">
        <f>2*'OddsRatio_working_3-way'!K205*'OddsRatio_working_3-way'!L205*'OddsRatio_working_3-way'!M205</f>
        <v>6.8561444457996765E-2</v>
      </c>
      <c r="R205" s="11">
        <f t="shared" si="62"/>
        <v>0</v>
      </c>
      <c r="S205" s="11">
        <f t="shared" si="63"/>
        <v>-0.9653240617840686</v>
      </c>
      <c r="T205" s="11">
        <f t="shared" si="64"/>
        <v>-0.27739197177703123</v>
      </c>
      <c r="U205" s="11">
        <f>'OddsRatio_working_3-way'!S205-'OddsRatio_working_3-way'!R205^2/3</f>
        <v>-0.9653240617840686</v>
      </c>
      <c r="V205" s="11">
        <f>'OddsRatio_working_3-way'!S205*'OddsRatio_working_3-way'!R205/3-2*'OddsRatio_working_3-way'!R205^3/27-'OddsRatio_working_3-way'!T205</f>
        <v>0.27739197177703123</v>
      </c>
      <c r="W205" s="11">
        <f>'OddsRatio_working_3-way'!V205^2+4*'OddsRatio_working_3-way'!U205^3/27</f>
        <v>-5.6318546195143301E-2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0.18252729398742848</v>
      </c>
      <c r="Y205" s="11">
        <f>IF('OddsRatio_working_3-way'!W205&gt;=0,IF('OddsRatio_working_3-way'!V205+SQRT('OddsRatio_working_3-way'!W205)&gt;0,0,PI()),ACOS('OddsRatio_working_3-way'!V205/(2*'OddsRatio_working_3-way'!X205)))</f>
        <v>0.70769188406468186</v>
      </c>
      <c r="Z205" s="11">
        <f>'OddsRatio_working_3-way'!X205^(1/3)*COS('OddsRatio_working_3-way'!Y205/3)</f>
        <v>0.55154184419872909</v>
      </c>
      <c r="AA205" s="11">
        <f>'OddsRatio_working_3-way'!X205^(1/3)*COS(('OddsRatio_working_3-way'!Y205+2*PI())/3)</f>
        <v>-0.39058473232886498</v>
      </c>
      <c r="AB205" s="11">
        <f>'OddsRatio_working_3-way'!X205^(1/3)*COS(('OddsRatio_working_3-way'!Y205+4*PI())/3)</f>
        <v>-0.16095711186986425</v>
      </c>
      <c r="AC205" s="11">
        <f>'OddsRatio_working_3-way'!X205^(1/3)*SIN('OddsRatio_working_3-way'!Y205/3)</f>
        <v>0.13257556848537758</v>
      </c>
      <c r="AD205" s="11">
        <f>'OddsRatio_working_3-way'!X205^(1/3)*SIN(('OddsRatio_working_3-way'!Y205+2*PI())/3)</f>
        <v>0.41136146408352964</v>
      </c>
      <c r="AE205" s="11">
        <f>'OddsRatio_working_3-way'!X205^(1/3)*SIN(('OddsRatio_working_3-way'!Y205+4*PI())/3)</f>
        <v>-0.54393703256890702</v>
      </c>
      <c r="AF205" s="11">
        <f>-'OddsRatio_working_3-way'!U205/(3*'OddsRatio_working_3-way'!X205^(1/3))*COS(('OddsRatio_working_3-way'!Y205)/3)</f>
        <v>0.5515418441987292</v>
      </c>
      <c r="AG205" s="11">
        <f>-'OddsRatio_working_3-way'!U205/(3*'OddsRatio_working_3-way'!X205^(1/3))*COS(('OddsRatio_working_3-way'!Y205+2*PI())/3)</f>
        <v>-0.39058473232886504</v>
      </c>
      <c r="AH205" s="11">
        <f>-'OddsRatio_working_3-way'!U205/(3*'OddsRatio_working_3-way'!X205^(1/3))*COS(('OddsRatio_working_3-way'!Y205+4*PI())/3)</f>
        <v>-0.16095711186986428</v>
      </c>
      <c r="AI205" s="11">
        <f>'OddsRatio_working_3-way'!U205/(3*'OddsRatio_working_3-way'!X205^(1/3))*SIN(('OddsRatio_working_3-way'!Y205)/3)</f>
        <v>-0.1325755684853776</v>
      </c>
      <c r="AJ205" s="11">
        <f>'OddsRatio_working_3-way'!U205/(3*'OddsRatio_working_3-way'!X205^(1/3))*SIN(('OddsRatio_working_3-way'!Y205+2*PI())/3)</f>
        <v>-0.41136146408352969</v>
      </c>
      <c r="AK205" s="11">
        <f>'OddsRatio_working_3-way'!U205/(3*'OddsRatio_working_3-way'!X205^(1/3))*SIN(('OddsRatio_working_3-way'!Y205+4*PI())/3)</f>
        <v>0.54393703256890713</v>
      </c>
      <c r="AL205" s="11">
        <f>'OddsRatio_working_3-way'!Z205+'OddsRatio_working_3-way'!AF205</f>
        <v>1.1030836883974584</v>
      </c>
      <c r="AM205" s="11">
        <f>'OddsRatio_working_3-way'!AA205+'OddsRatio_working_3-way'!AG205</f>
        <v>-0.78116946465773007</v>
      </c>
      <c r="AN205" s="11">
        <f>'OddsRatio_working_3-way'!AB205+'OddsRatio_working_3-way'!AH205</f>
        <v>-0.32191422373972856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1.1030836883974584</v>
      </c>
      <c r="AS205" s="11">
        <f>IF(('OddsRatio_working_3-way'!X205=0),IF(Q205&gt;0,-Q205^(1/3),(-Q205)^(1/3)),'OddsRatio_working_3-way'!AM205-'OddsRatio_working_3-way'!R205/3)</f>
        <v>-0.78116946465773007</v>
      </c>
      <c r="AT205" s="11">
        <f>IF(('OddsRatio_working_3-way'!X205=0),IF(Q205&gt;0,-Q205^(1/3),(-Q205)^(1/3)),'OddsRatio_working_3-way'!AN205-'OddsRatio_working_3-way'!R205/3)</f>
        <v>-0.32191422373972856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2.54</v>
      </c>
      <c r="B206" s="4">
        <f>IF('True_Odds_Calculator_3-way'!B207="","",'True_Odds_Calculator_3-way'!B207)</f>
        <v>3.16</v>
      </c>
      <c r="C206" s="4">
        <f>IF('True_Odds_Calculator_3-way'!C207="","",'True_Odds_Calculator_3-way'!C207)</f>
        <v>3.14</v>
      </c>
      <c r="D206" s="9">
        <f t="shared" si="52"/>
        <v>0.38351151205866274</v>
      </c>
      <c r="E206" s="9">
        <f t="shared" si="53"/>
        <v>0.30725247320955773</v>
      </c>
      <c r="F206" s="9">
        <f t="shared" si="54"/>
        <v>0.30923601473177964</v>
      </c>
      <c r="G206" s="9">
        <f t="shared" si="55"/>
        <v>1.043820556553916</v>
      </c>
      <c r="H206" s="9">
        <f t="shared" si="56"/>
        <v>2.6074836570930309</v>
      </c>
      <c r="I206" s="9">
        <f t="shared" si="57"/>
        <v>3.2546524021564585</v>
      </c>
      <c r="J206" s="9">
        <f t="shared" si="58"/>
        <v>3.2337759910253809</v>
      </c>
      <c r="K206" s="11">
        <f t="shared" si="59"/>
        <v>0.39370078740157477</v>
      </c>
      <c r="L206" s="11">
        <f t="shared" si="60"/>
        <v>0.31645569620253161</v>
      </c>
      <c r="M206" s="11">
        <f t="shared" si="61"/>
        <v>0.31847133757961782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-0.2824475409492625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0.23171940240518385</v>
      </c>
      <c r="Q206" s="11">
        <f>2*'OddsRatio_working_3-way'!K206*'OddsRatio_working_3-way'!L206*'OddsRatio_working_3-way'!M206</f>
        <v>7.9355959727802697E-2</v>
      </c>
      <c r="R206" s="11">
        <f t="shared" si="62"/>
        <v>0</v>
      </c>
      <c r="S206" s="11">
        <f t="shared" si="63"/>
        <v>-0.82039801665969825</v>
      </c>
      <c r="T206" s="11">
        <f t="shared" si="64"/>
        <v>-0.28095822488345834</v>
      </c>
      <c r="U206" s="11">
        <f>'OddsRatio_working_3-way'!S206-'OddsRatio_working_3-way'!R206^2/3</f>
        <v>-0.82039801665969825</v>
      </c>
      <c r="V206" s="11">
        <f>'OddsRatio_working_3-way'!S206*'OddsRatio_working_3-way'!R206/3-2*'OddsRatio_working_3-way'!R206^3/27-'OddsRatio_working_3-way'!T206</f>
        <v>0.28095822488345834</v>
      </c>
      <c r="W206" s="11">
        <f>'OddsRatio_working_3-way'!V206^2+4*'OddsRatio_working_3-way'!U206^3/27</f>
        <v>-2.8656268296633203E-3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0.14300625070195994</v>
      </c>
      <c r="Y206" s="11">
        <f>IF('OddsRatio_working_3-way'!W206&gt;=0,IF('OddsRatio_working_3-way'!V206+SQRT('OddsRatio_working_3-way'!W206)&gt;0,0,PI()),ACOS('OddsRatio_working_3-way'!V206/(2*'OddsRatio_working_3-way'!X206)))</f>
        <v>0.18827541992010244</v>
      </c>
      <c r="Z206" s="11">
        <f>'OddsRatio_working_3-way'!X206^(1/3)*COS('OddsRatio_working_3-way'!Y206/3)</f>
        <v>0.52191027827695813</v>
      </c>
      <c r="AA206" s="11">
        <f>'OddsRatio_working_3-way'!X206^(1/3)*COS(('OddsRatio_working_3-way'!Y206+2*PI())/3)</f>
        <v>-0.28935848817650184</v>
      </c>
      <c r="AB206" s="11">
        <f>'OddsRatio_working_3-way'!X206^(1/3)*COS(('OddsRatio_working_3-way'!Y206+4*PI())/3)</f>
        <v>-0.23255179010045635</v>
      </c>
      <c r="AC206" s="11">
        <f>'OddsRatio_working_3-way'!X206^(1/3)*SIN('OddsRatio_working_3-way'!Y206/3)</f>
        <v>3.2797362425978756E-2</v>
      </c>
      <c r="AD206" s="11">
        <f>'OddsRatio_working_3-way'!X206^(1/3)*SIN(('OddsRatio_working_3-way'!Y206+2*PI())/3)</f>
        <v>0.43558887827106202</v>
      </c>
      <c r="AE206" s="11">
        <f>'OddsRatio_working_3-way'!X206^(1/3)*SIN(('OddsRatio_working_3-way'!Y206+4*PI())/3)</f>
        <v>-0.46838624069704066</v>
      </c>
      <c r="AF206" s="11">
        <f>-'OddsRatio_working_3-way'!U206/(3*'OddsRatio_working_3-way'!X206^(1/3))*COS(('OddsRatio_working_3-way'!Y206)/3)</f>
        <v>0.52191027827695802</v>
      </c>
      <c r="AG206" s="11">
        <f>-'OddsRatio_working_3-way'!U206/(3*'OddsRatio_working_3-way'!X206^(1/3))*COS(('OddsRatio_working_3-way'!Y206+2*PI())/3)</f>
        <v>-0.28935848817650178</v>
      </c>
      <c r="AH206" s="11">
        <f>-'OddsRatio_working_3-way'!U206/(3*'OddsRatio_working_3-way'!X206^(1/3))*COS(('OddsRatio_working_3-way'!Y206+4*PI())/3)</f>
        <v>-0.23255179010045629</v>
      </c>
      <c r="AI206" s="11">
        <f>'OddsRatio_working_3-way'!U206/(3*'OddsRatio_working_3-way'!X206^(1/3))*SIN(('OddsRatio_working_3-way'!Y206)/3)</f>
        <v>-3.2797362425978749E-2</v>
      </c>
      <c r="AJ206" s="11">
        <f>'OddsRatio_working_3-way'!U206/(3*'OddsRatio_working_3-way'!X206^(1/3))*SIN(('OddsRatio_working_3-way'!Y206+2*PI())/3)</f>
        <v>-0.43558887827106191</v>
      </c>
      <c r="AK206" s="11">
        <f>'OddsRatio_working_3-way'!U206/(3*'OddsRatio_working_3-way'!X206^(1/3))*SIN(('OddsRatio_working_3-way'!Y206+4*PI())/3)</f>
        <v>0.4683862406970406</v>
      </c>
      <c r="AL206" s="11">
        <f>'OddsRatio_working_3-way'!Z206+'OddsRatio_working_3-way'!AF206</f>
        <v>1.043820556553916</v>
      </c>
      <c r="AM206" s="11">
        <f>'OddsRatio_working_3-way'!AA206+'OddsRatio_working_3-way'!AG206</f>
        <v>-0.57871697635300356</v>
      </c>
      <c r="AN206" s="11">
        <f>'OddsRatio_working_3-way'!AB206+'OddsRatio_working_3-way'!AH206</f>
        <v>-0.46510358020091264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1.043820556553916</v>
      </c>
      <c r="AS206" s="11">
        <f>IF(('OddsRatio_working_3-way'!X206=0),IF(Q206&gt;0,-Q206^(1/3),(-Q206)^(1/3)),'OddsRatio_working_3-way'!AM206-'OddsRatio_working_3-way'!R206/3)</f>
        <v>-0.57871697635300356</v>
      </c>
      <c r="AT206" s="11">
        <f>IF(('OddsRatio_working_3-way'!X206=0),IF(Q206&gt;0,-Q206^(1/3),(-Q206)^(1/3)),'OddsRatio_working_3-way'!AN206-'OddsRatio_working_3-way'!R206/3)</f>
        <v>-0.46510358020091264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8</v>
      </c>
      <c r="B207" s="4">
        <f>IF('True_Odds_Calculator_3-way'!B208="","",'True_Odds_Calculator_3-way'!B208)</f>
        <v>5</v>
      </c>
      <c r="C207" s="4">
        <f>IF('True_Odds_Calculator_3-way'!C208="","",'True_Odds_Calculator_3-way'!C208)</f>
        <v>1.41</v>
      </c>
      <c r="D207" s="9">
        <f t="shared" si="52"/>
        <v>0.11728786929274221</v>
      </c>
      <c r="E207" s="9">
        <f t="shared" si="53"/>
        <v>0.18865827586207046</v>
      </c>
      <c r="F207" s="9">
        <f t="shared" si="54"/>
        <v>0.694053854845187</v>
      </c>
      <c r="G207" s="9">
        <f t="shared" si="55"/>
        <v>1.0751472741263521</v>
      </c>
      <c r="H207" s="9">
        <f t="shared" si="56"/>
        <v>8.5260309188844658</v>
      </c>
      <c r="I207" s="9">
        <f t="shared" si="57"/>
        <v>5.3005890965054077</v>
      </c>
      <c r="J207" s="9">
        <f t="shared" si="58"/>
        <v>1.4408103823918048</v>
      </c>
      <c r="K207" s="11">
        <f t="shared" si="59"/>
        <v>0.125</v>
      </c>
      <c r="L207" s="11">
        <f t="shared" si="60"/>
        <v>0.2</v>
      </c>
      <c r="M207" s="11">
        <f t="shared" si="61"/>
        <v>0.70921985815602839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-0.20354609929077994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0.20230496453900709</v>
      </c>
      <c r="Q207" s="11">
        <f>2*'OddsRatio_working_3-way'!K207*'OddsRatio_working_3-way'!L207*'OddsRatio_working_3-way'!M207</f>
        <v>3.5460992907801421E-2</v>
      </c>
      <c r="R207" s="11">
        <f t="shared" si="62"/>
        <v>0</v>
      </c>
      <c r="S207" s="11">
        <f t="shared" si="63"/>
        <v>-0.99390243902439124</v>
      </c>
      <c r="T207" s="11">
        <f t="shared" si="64"/>
        <v>-0.17421602787456464</v>
      </c>
      <c r="U207" s="11">
        <f>'OddsRatio_working_3-way'!S207-'OddsRatio_working_3-way'!R207^2/3</f>
        <v>-0.99390243902439124</v>
      </c>
      <c r="V207" s="11">
        <f>'OddsRatio_working_3-way'!S207*'OddsRatio_working_3-way'!R207/3-2*'OddsRatio_working_3-way'!R207^3/27-'OddsRatio_working_3-way'!T207</f>
        <v>0.17421602787456464</v>
      </c>
      <c r="W207" s="11">
        <f>'OddsRatio_working_3-way'!V207^2+4*'OddsRatio_working_3-way'!U207^3/27</f>
        <v>-0.11510338764848105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0.19069256148108671</v>
      </c>
      <c r="Y207" s="11">
        <f>IF('OddsRatio_working_3-way'!W207&gt;=0,IF('OddsRatio_working_3-way'!V207+SQRT('OddsRatio_working_3-way'!W207)&gt;0,0,PI()),ACOS('OddsRatio_working_3-way'!V207/(2*'OddsRatio_working_3-way'!X207)))</f>
        <v>1.0964037629340773</v>
      </c>
      <c r="Z207" s="11">
        <f>'OddsRatio_working_3-way'!X207^(1/3)*COS('OddsRatio_working_3-way'!Y207/3)</f>
        <v>0.53757363706317618</v>
      </c>
      <c r="AA207" s="11">
        <f>'OddsRatio_working_3-way'!X207^(1/3)*COS(('OddsRatio_working_3-way'!Y207+2*PI())/3)</f>
        <v>-0.44693436498423861</v>
      </c>
      <c r="AB207" s="11">
        <f>'OddsRatio_working_3-way'!X207^(1/3)*COS(('OddsRatio_working_3-way'!Y207+4*PI())/3)</f>
        <v>-9.0639272078937641E-2</v>
      </c>
      <c r="AC207" s="11">
        <f>'OddsRatio_working_3-way'!X207^(1/3)*SIN('OddsRatio_working_3-way'!Y207/3)</f>
        <v>0.20570706779981832</v>
      </c>
      <c r="AD207" s="11">
        <f>'OddsRatio_working_3-way'!X207^(1/3)*SIN(('OddsRatio_working_3-way'!Y207+2*PI())/3)</f>
        <v>0.36269889220159729</v>
      </c>
      <c r="AE207" s="11">
        <f>'OddsRatio_working_3-way'!X207^(1/3)*SIN(('OddsRatio_working_3-way'!Y207+4*PI())/3)</f>
        <v>-0.56840596000141563</v>
      </c>
      <c r="AF207" s="11">
        <f>-'OddsRatio_working_3-way'!U207/(3*'OddsRatio_working_3-way'!X207^(1/3))*COS(('OddsRatio_working_3-way'!Y207)/3)</f>
        <v>0.53757363706317607</v>
      </c>
      <c r="AG207" s="11">
        <f>-'OddsRatio_working_3-way'!U207/(3*'OddsRatio_working_3-way'!X207^(1/3))*COS(('OddsRatio_working_3-way'!Y207+2*PI())/3)</f>
        <v>-0.44693436498423855</v>
      </c>
      <c r="AH207" s="11">
        <f>-'OddsRatio_working_3-way'!U207/(3*'OddsRatio_working_3-way'!X207^(1/3))*COS(('OddsRatio_working_3-way'!Y207+4*PI())/3)</f>
        <v>-9.0639272078937627E-2</v>
      </c>
      <c r="AI207" s="11">
        <f>'OddsRatio_working_3-way'!U207/(3*'OddsRatio_working_3-way'!X207^(1/3))*SIN(('OddsRatio_working_3-way'!Y207)/3)</f>
        <v>-0.20570706779981829</v>
      </c>
      <c r="AJ207" s="11">
        <f>'OddsRatio_working_3-way'!U207/(3*'OddsRatio_working_3-way'!X207^(1/3))*SIN(('OddsRatio_working_3-way'!Y207+2*PI())/3)</f>
        <v>-0.36269889220159718</v>
      </c>
      <c r="AK207" s="11">
        <f>'OddsRatio_working_3-way'!U207/(3*'OddsRatio_working_3-way'!X207^(1/3))*SIN(('OddsRatio_working_3-way'!Y207+4*PI())/3)</f>
        <v>0.56840596000141552</v>
      </c>
      <c r="AL207" s="11">
        <f>'OddsRatio_working_3-way'!Z207+'OddsRatio_working_3-way'!AF207</f>
        <v>1.0751472741263521</v>
      </c>
      <c r="AM207" s="11">
        <f>'OddsRatio_working_3-way'!AA207+'OddsRatio_working_3-way'!AG207</f>
        <v>-0.8938687299684771</v>
      </c>
      <c r="AN207" s="11">
        <f>'OddsRatio_working_3-way'!AB207+'OddsRatio_working_3-way'!AH207</f>
        <v>-0.18127854415787525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1.0751472741263521</v>
      </c>
      <c r="AS207" s="11">
        <f>IF(('OddsRatio_working_3-way'!X207=0),IF(Q207&gt;0,-Q207^(1/3),(-Q207)^(1/3)),'OddsRatio_working_3-way'!AM207-'OddsRatio_working_3-way'!R207/3)</f>
        <v>-0.8938687299684771</v>
      </c>
      <c r="AT207" s="11">
        <f>IF(('OddsRatio_working_3-way'!X207=0),IF(Q207&gt;0,-Q207^(1/3),(-Q207)^(1/3)),'OddsRatio_working_3-way'!AN207-'OddsRatio_working_3-way'!R207/3)</f>
        <v>-0.18127854415787525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1.49</v>
      </c>
      <c r="B208" s="4">
        <f>IF('True_Odds_Calculator_3-way'!B209="","",'True_Odds_Calculator_3-way'!B209)</f>
        <v>4.8600000000000003</v>
      </c>
      <c r="C208" s="4">
        <f>IF('True_Odds_Calculator_3-way'!C209="","",'True_Odds_Calculator_3-way'!C209)</f>
        <v>6.49</v>
      </c>
      <c r="D208" s="9">
        <f t="shared" si="52"/>
        <v>0.65762404738255986</v>
      </c>
      <c r="E208" s="9">
        <f t="shared" si="53"/>
        <v>0.19603018541457753</v>
      </c>
      <c r="F208" s="9">
        <f t="shared" si="54"/>
        <v>0.14634576720286283</v>
      </c>
      <c r="G208" s="9">
        <f t="shared" si="55"/>
        <v>1.062501343577956</v>
      </c>
      <c r="H208" s="9">
        <f t="shared" si="56"/>
        <v>1.5206256583531983</v>
      </c>
      <c r="I208" s="9">
        <f t="shared" si="57"/>
        <v>5.1012551862109099</v>
      </c>
      <c r="J208" s="9">
        <f t="shared" si="58"/>
        <v>6.8331323762429799</v>
      </c>
      <c r="K208" s="11">
        <f t="shared" si="59"/>
        <v>0.67114093959731547</v>
      </c>
      <c r="L208" s="11">
        <f t="shared" si="60"/>
        <v>0.20576131687242796</v>
      </c>
      <c r="M208" s="11">
        <f t="shared" si="61"/>
        <v>0.15408320493066255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-0.22094719614910729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0.20937646539587917</v>
      </c>
      <c r="Q208" s="11">
        <f>2*'OddsRatio_working_3-way'!K208*'OddsRatio_working_3-way'!L208*'OddsRatio_working_3-way'!M208</f>
        <v>4.2556192153633973E-2</v>
      </c>
      <c r="R208" s="11">
        <f t="shared" si="62"/>
        <v>0</v>
      </c>
      <c r="S208" s="11">
        <f t="shared" si="63"/>
        <v>-0.9476312397038994</v>
      </c>
      <c r="T208" s="11">
        <f t="shared" si="64"/>
        <v>-0.19260797554957301</v>
      </c>
      <c r="U208" s="11">
        <f>'OddsRatio_working_3-way'!S208-'OddsRatio_working_3-way'!R208^2/3</f>
        <v>-0.9476312397038994</v>
      </c>
      <c r="V208" s="11">
        <f>'OddsRatio_working_3-way'!S208*'OddsRatio_working_3-way'!R208/3-2*'OddsRatio_working_3-way'!R208^3/27-'OddsRatio_working_3-way'!T208</f>
        <v>0.19260797554957301</v>
      </c>
      <c r="W208" s="11">
        <f>'OddsRatio_working_3-way'!V208^2+4*'OddsRatio_working_3-way'!U208^3/27</f>
        <v>-8.8972917329414147E-2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0.17753221508695194</v>
      </c>
      <c r="Y208" s="11">
        <f>IF('OddsRatio_working_3-way'!W208&gt;=0,IF('OddsRatio_working_3-way'!V208+SQRT('OddsRatio_working_3-way'!W208)&gt;0,0,PI()),ACOS('OddsRatio_working_3-way'!V208/(2*'OddsRatio_working_3-way'!X208)))</f>
        <v>0.99743461239944931</v>
      </c>
      <c r="Z208" s="11">
        <f>'OddsRatio_working_3-way'!X208^(1/3)*COS('OddsRatio_working_3-way'!Y208/3)</f>
        <v>0.53125067178897811</v>
      </c>
      <c r="AA208" s="11">
        <f>'OddsRatio_working_3-way'!X208^(1/3)*COS(('OddsRatio_working_3-way'!Y208+2*PI())/3)</f>
        <v>-0.42448802099956479</v>
      </c>
      <c r="AB208" s="11">
        <f>'OddsRatio_working_3-way'!X208^(1/3)*COS(('OddsRatio_working_3-way'!Y208+4*PI())/3)</f>
        <v>-0.10676265078941369</v>
      </c>
      <c r="AC208" s="11">
        <f>'OddsRatio_working_3-way'!X208^(1/3)*SIN('OddsRatio_working_3-way'!Y208/3)</f>
        <v>0.18343882801920447</v>
      </c>
      <c r="AD208" s="11">
        <f>'OddsRatio_working_3-way'!X208^(1/3)*SIN(('OddsRatio_working_3-way'!Y208+2*PI())/3)</f>
        <v>0.36835716353720183</v>
      </c>
      <c r="AE208" s="11">
        <f>'OddsRatio_working_3-way'!X208^(1/3)*SIN(('OddsRatio_working_3-way'!Y208+4*PI())/3)</f>
        <v>-0.55179599155640624</v>
      </c>
      <c r="AF208" s="11">
        <f>-'OddsRatio_working_3-way'!U208/(3*'OddsRatio_working_3-way'!X208^(1/3))*COS(('OddsRatio_working_3-way'!Y208)/3)</f>
        <v>0.531250671788978</v>
      </c>
      <c r="AG208" s="11">
        <f>-'OddsRatio_working_3-way'!U208/(3*'OddsRatio_working_3-way'!X208^(1/3))*COS(('OddsRatio_working_3-way'!Y208+2*PI())/3)</f>
        <v>-0.42448802099956473</v>
      </c>
      <c r="AH208" s="11">
        <f>-'OddsRatio_working_3-way'!U208/(3*'OddsRatio_working_3-way'!X208^(1/3))*COS(('OddsRatio_working_3-way'!Y208+4*PI())/3)</f>
        <v>-0.10676265078941367</v>
      </c>
      <c r="AI208" s="11">
        <f>'OddsRatio_working_3-way'!U208/(3*'OddsRatio_working_3-way'!X208^(1/3))*SIN(('OddsRatio_working_3-way'!Y208)/3)</f>
        <v>-0.18343882801920444</v>
      </c>
      <c r="AJ208" s="11">
        <f>'OddsRatio_working_3-way'!U208/(3*'OddsRatio_working_3-way'!X208^(1/3))*SIN(('OddsRatio_working_3-way'!Y208+2*PI())/3)</f>
        <v>-0.36835716353720177</v>
      </c>
      <c r="AK208" s="11">
        <f>'OddsRatio_working_3-way'!U208/(3*'OddsRatio_working_3-way'!X208^(1/3))*SIN(('OddsRatio_working_3-way'!Y208+4*PI())/3)</f>
        <v>0.55179599155640613</v>
      </c>
      <c r="AL208" s="11">
        <f>'OddsRatio_working_3-way'!Z208+'OddsRatio_working_3-way'!AF208</f>
        <v>1.062501343577956</v>
      </c>
      <c r="AM208" s="11">
        <f>'OddsRatio_working_3-way'!AA208+'OddsRatio_working_3-way'!AG208</f>
        <v>-0.84897604199912946</v>
      </c>
      <c r="AN208" s="11">
        <f>'OddsRatio_working_3-way'!AB208+'OddsRatio_working_3-way'!AH208</f>
        <v>-0.21352530157882738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1.062501343577956</v>
      </c>
      <c r="AS208" s="11">
        <f>IF(('OddsRatio_working_3-way'!X208=0),IF(Q208&gt;0,-Q208^(1/3),(-Q208)^(1/3)),'OddsRatio_working_3-way'!AM208-'OddsRatio_working_3-way'!R208/3)</f>
        <v>-0.84897604199912946</v>
      </c>
      <c r="AT208" s="11">
        <f>IF(('OddsRatio_working_3-way'!X208=0),IF(Q208&gt;0,-Q208^(1/3),(-Q208)^(1/3)),'OddsRatio_working_3-way'!AN208-'OddsRatio_working_3-way'!R208/3)</f>
        <v>-0.21352530157882738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5.61</v>
      </c>
      <c r="B209" s="4">
        <f>IF('True_Odds_Calculator_3-way'!B210="","",'True_Odds_Calculator_3-way'!B210)</f>
        <v>4.26</v>
      </c>
      <c r="C209" s="4">
        <f>IF('True_Odds_Calculator_3-way'!C210="","",'True_Odds_Calculator_3-way'!C210)</f>
        <v>1.62</v>
      </c>
      <c r="D209" s="9">
        <f t="shared" si="52"/>
        <v>0.1704523250517205</v>
      </c>
      <c r="E209" s="9">
        <f t="shared" si="53"/>
        <v>0.22514622022244657</v>
      </c>
      <c r="F209" s="9">
        <f t="shared" si="54"/>
        <v>0.60440145472583295</v>
      </c>
      <c r="G209" s="9">
        <f t="shared" si="55"/>
        <v>1.0556926440332273</v>
      </c>
      <c r="H209" s="9">
        <f t="shared" si="56"/>
        <v>5.8667430889931778</v>
      </c>
      <c r="I209" s="9">
        <f t="shared" si="57"/>
        <v>4.4415580195483217</v>
      </c>
      <c r="J209" s="9">
        <f t="shared" si="58"/>
        <v>1.6545294393006011</v>
      </c>
      <c r="K209" s="11">
        <f t="shared" si="59"/>
        <v>0.17825311942959002</v>
      </c>
      <c r="L209" s="11">
        <f t="shared" si="60"/>
        <v>0.23474178403755869</v>
      </c>
      <c r="M209" s="11">
        <f t="shared" si="61"/>
        <v>0.61728395061728392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-0.24067043340417804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0.21929070074149704</v>
      </c>
      <c r="Q209" s="11">
        <f>2*'OddsRatio_working_3-way'!K209*'OddsRatio_working_3-way'!L209*'OddsRatio_working_3-way'!M209</f>
        <v>5.1658586747113551E-2</v>
      </c>
      <c r="R209" s="11">
        <f t="shared" si="62"/>
        <v>0</v>
      </c>
      <c r="S209" s="11">
        <f t="shared" si="63"/>
        <v>-0.91116593608830954</v>
      </c>
      <c r="T209" s="11">
        <f t="shared" si="64"/>
        <v>-0.21464450791244039</v>
      </c>
      <c r="U209" s="11">
        <f>'OddsRatio_working_3-way'!S209-'OddsRatio_working_3-way'!R209^2/3</f>
        <v>-0.91116593608830954</v>
      </c>
      <c r="V209" s="11">
        <f>'OddsRatio_working_3-way'!S209*'OddsRatio_working_3-way'!R209/3-2*'OddsRatio_working_3-way'!R209^3/27-'OddsRatio_working_3-way'!T209</f>
        <v>0.21464450791244039</v>
      </c>
      <c r="W209" s="11">
        <f>'OddsRatio_working_3-way'!V209^2+4*'OddsRatio_working_3-way'!U209^3/27</f>
        <v>-6.5997549710459708E-2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0.16738414985254232</v>
      </c>
      <c r="Y209" s="11">
        <f>IF('OddsRatio_working_3-way'!W209&gt;=0,IF('OddsRatio_working_3-way'!V209+SQRT('OddsRatio_working_3-way'!W209)&gt;0,0,PI()),ACOS('OddsRatio_working_3-way'!V209/(2*'OddsRatio_working_3-way'!X209)))</f>
        <v>0.87477005083118853</v>
      </c>
      <c r="Z209" s="11">
        <f>'OddsRatio_working_3-way'!X209^(1/3)*COS('OddsRatio_working_3-way'!Y209/3)</f>
        <v>0.52784632201661374</v>
      </c>
      <c r="AA209" s="11">
        <f>'OddsRatio_working_3-way'!X209^(1/3)*COS(('OddsRatio_working_3-way'!Y209+2*PI())/3)</f>
        <v>-0.40112804165118876</v>
      </c>
      <c r="AB209" s="11">
        <f>'OddsRatio_working_3-way'!X209^(1/3)*COS(('OddsRatio_working_3-way'!Y209+4*PI())/3)</f>
        <v>-0.12671828036542537</v>
      </c>
      <c r="AC209" s="11">
        <f>'OddsRatio_working_3-way'!X209^(1/3)*SIN('OddsRatio_working_3-way'!Y209/3)</f>
        <v>0.15843054954659663</v>
      </c>
      <c r="AD209" s="11">
        <f>'OddsRatio_working_3-way'!X209^(1/3)*SIN(('OddsRatio_working_3-way'!Y209+2*PI())/3)</f>
        <v>0.37791304938727038</v>
      </c>
      <c r="AE209" s="11">
        <f>'OddsRatio_working_3-way'!X209^(1/3)*SIN(('OddsRatio_working_3-way'!Y209+4*PI())/3)</f>
        <v>-0.53634359893386696</v>
      </c>
      <c r="AF209" s="11">
        <f>-'OddsRatio_working_3-way'!U209/(3*'OddsRatio_working_3-way'!X209^(1/3))*COS(('OddsRatio_working_3-way'!Y209)/3)</f>
        <v>0.52784632201661352</v>
      </c>
      <c r="AG209" s="11">
        <f>-'OddsRatio_working_3-way'!U209/(3*'OddsRatio_working_3-way'!X209^(1/3))*COS(('OddsRatio_working_3-way'!Y209+2*PI())/3)</f>
        <v>-0.40112804165118859</v>
      </c>
      <c r="AH209" s="11">
        <f>-'OddsRatio_working_3-way'!U209/(3*'OddsRatio_working_3-way'!X209^(1/3))*COS(('OddsRatio_working_3-way'!Y209+4*PI())/3)</f>
        <v>-0.12671828036542532</v>
      </c>
      <c r="AI209" s="11">
        <f>'OddsRatio_working_3-way'!U209/(3*'OddsRatio_working_3-way'!X209^(1/3))*SIN(('OddsRatio_working_3-way'!Y209)/3)</f>
        <v>-0.15843054954659655</v>
      </c>
      <c r="AJ209" s="11">
        <f>'OddsRatio_working_3-way'!U209/(3*'OddsRatio_working_3-way'!X209^(1/3))*SIN(('OddsRatio_working_3-way'!Y209+2*PI())/3)</f>
        <v>-0.37791304938727022</v>
      </c>
      <c r="AK209" s="11">
        <f>'OddsRatio_working_3-way'!U209/(3*'OddsRatio_working_3-way'!X209^(1/3))*SIN(('OddsRatio_working_3-way'!Y209+4*PI())/3)</f>
        <v>0.53634359893386674</v>
      </c>
      <c r="AL209" s="11">
        <f>'OddsRatio_working_3-way'!Z209+'OddsRatio_working_3-way'!AF209</f>
        <v>1.0556926440332273</v>
      </c>
      <c r="AM209" s="11">
        <f>'OddsRatio_working_3-way'!AA209+'OddsRatio_working_3-way'!AG209</f>
        <v>-0.8022560833023773</v>
      </c>
      <c r="AN209" s="11">
        <f>'OddsRatio_working_3-way'!AB209+'OddsRatio_working_3-way'!AH209</f>
        <v>-0.25343656073085069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1.0556926440332273</v>
      </c>
      <c r="AS209" s="11">
        <f>IF(('OddsRatio_working_3-way'!X209=0),IF(Q209&gt;0,-Q209^(1/3),(-Q209)^(1/3)),'OddsRatio_working_3-way'!AM209-'OddsRatio_working_3-way'!R209/3)</f>
        <v>-0.8022560833023773</v>
      </c>
      <c r="AT209" s="11">
        <f>IF(('OddsRatio_working_3-way'!X209=0),IF(Q209&gt;0,-Q209^(1/3),(-Q209)^(1/3)),'OddsRatio_working_3-way'!AN209-'OddsRatio_working_3-way'!R209/3)</f>
        <v>-0.25343656073085069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1.18</v>
      </c>
      <c r="B210" s="4">
        <f>IF('True_Odds_Calculator_3-way'!B211="","",'True_Odds_Calculator_3-way'!B211)</f>
        <v>7.32</v>
      </c>
      <c r="C210" s="4">
        <f>IF('True_Odds_Calculator_3-way'!C211="","",'True_Odds_Calculator_3-way'!C211)</f>
        <v>19.54</v>
      </c>
      <c r="D210" s="9">
        <f t="shared" si="52"/>
        <v>0.831285598972068</v>
      </c>
      <c r="E210" s="9">
        <f t="shared" si="53"/>
        <v>0.12306161483259115</v>
      </c>
      <c r="F210" s="9">
        <f t="shared" si="54"/>
        <v>4.565278619534098E-2</v>
      </c>
      <c r="G210" s="9">
        <f t="shared" si="55"/>
        <v>1.1275333400361855</v>
      </c>
      <c r="H210" s="9">
        <f t="shared" si="56"/>
        <v>1.202956001206513</v>
      </c>
      <c r="I210" s="9">
        <f t="shared" si="57"/>
        <v>8.1260107090286944</v>
      </c>
      <c r="J210" s="9">
        <f t="shared" si="58"/>
        <v>21.904468124270878</v>
      </c>
      <c r="K210" s="11">
        <f t="shared" si="59"/>
        <v>0.84745762711864414</v>
      </c>
      <c r="L210" s="11">
        <f t="shared" si="60"/>
        <v>0.13661202185792348</v>
      </c>
      <c r="M210" s="11">
        <f t="shared" si="61"/>
        <v>5.1177072671443197E-2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-0.12496306406049895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0.14835994948746614</v>
      </c>
      <c r="Q210" s="11">
        <f>2*'OddsRatio_working_3-way'!K210*'OddsRatio_working_3-way'!L210*'OddsRatio_working_3-way'!M210</f>
        <v>1.1849836221043623E-2</v>
      </c>
      <c r="R210" s="11">
        <f t="shared" si="62"/>
        <v>0</v>
      </c>
      <c r="S210" s="11">
        <f t="shared" si="63"/>
        <v>-1.1872304076638194</v>
      </c>
      <c r="T210" s="11">
        <f t="shared" si="64"/>
        <v>-9.4826709877301879E-2</v>
      </c>
      <c r="U210" s="11">
        <f>'OddsRatio_working_3-way'!S210-'OddsRatio_working_3-way'!R210^2/3</f>
        <v>-1.1872304076638194</v>
      </c>
      <c r="V210" s="11">
        <f>'OddsRatio_working_3-way'!S210*'OddsRatio_working_3-way'!R210/3-2*'OddsRatio_working_3-way'!R210^3/27-'OddsRatio_working_3-way'!T210</f>
        <v>9.4826709877301879E-2</v>
      </c>
      <c r="W210" s="11">
        <f>'OddsRatio_working_3-way'!V210^2+4*'OddsRatio_working_3-way'!U210^3/27</f>
        <v>-0.238922014178965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0.24895487496990243</v>
      </c>
      <c r="Y210" s="11">
        <f>IF('OddsRatio_working_3-way'!W210&gt;=0,IF('OddsRatio_working_3-way'!V210+SQRT('OddsRatio_working_3-way'!W210)&gt;0,0,PI()),ACOS('OddsRatio_working_3-way'!V210/(2*'OddsRatio_working_3-way'!X210)))</f>
        <v>1.3791762239265313</v>
      </c>
      <c r="Z210" s="11">
        <f>'OddsRatio_working_3-way'!X210^(1/3)*COS('OddsRatio_working_3-way'!Y210/3)</f>
        <v>0.56376667001809277</v>
      </c>
      <c r="AA210" s="11">
        <f>'OddsRatio_working_3-way'!X210^(1/3)*COS(('OddsRatio_working_3-way'!Y210+2*PI())/3)</f>
        <v>-0.52361243596399565</v>
      </c>
      <c r="AB210" s="11">
        <f>'OddsRatio_working_3-way'!X210^(1/3)*COS(('OddsRatio_working_3-way'!Y210+4*PI())/3)</f>
        <v>-4.0154234054097224E-2</v>
      </c>
      <c r="AC210" s="11">
        <f>'OddsRatio_working_3-way'!X210^(1/3)*SIN('OddsRatio_working_3-way'!Y210/3)</f>
        <v>0.27912472301461227</v>
      </c>
      <c r="AD210" s="11">
        <f>'OddsRatio_working_3-way'!X210^(1/3)*SIN(('OddsRatio_working_3-way'!Y210+2*PI())/3)</f>
        <v>0.34867389653532099</v>
      </c>
      <c r="AE210" s="11">
        <f>'OddsRatio_working_3-way'!X210^(1/3)*SIN(('OddsRatio_working_3-way'!Y210+4*PI())/3)</f>
        <v>-0.62779861954993332</v>
      </c>
      <c r="AF210" s="11">
        <f>-'OddsRatio_working_3-way'!U210/(3*'OddsRatio_working_3-way'!X210^(1/3))*COS(('OddsRatio_working_3-way'!Y210)/3)</f>
        <v>0.56376667001809277</v>
      </c>
      <c r="AG210" s="11">
        <f>-'OddsRatio_working_3-way'!U210/(3*'OddsRatio_working_3-way'!X210^(1/3))*COS(('OddsRatio_working_3-way'!Y210+2*PI())/3)</f>
        <v>-0.52361243596399565</v>
      </c>
      <c r="AH210" s="11">
        <f>-'OddsRatio_working_3-way'!U210/(3*'OddsRatio_working_3-way'!X210^(1/3))*COS(('OddsRatio_working_3-way'!Y210+4*PI())/3)</f>
        <v>-4.0154234054097224E-2</v>
      </c>
      <c r="AI210" s="11">
        <f>'OddsRatio_working_3-way'!U210/(3*'OddsRatio_working_3-way'!X210^(1/3))*SIN(('OddsRatio_working_3-way'!Y210)/3)</f>
        <v>-0.27912472301461227</v>
      </c>
      <c r="AJ210" s="11">
        <f>'OddsRatio_working_3-way'!U210/(3*'OddsRatio_working_3-way'!X210^(1/3))*SIN(('OddsRatio_working_3-way'!Y210+2*PI())/3)</f>
        <v>-0.34867389653532099</v>
      </c>
      <c r="AK210" s="11">
        <f>'OddsRatio_working_3-way'!U210/(3*'OddsRatio_working_3-way'!X210^(1/3))*SIN(('OddsRatio_working_3-way'!Y210+4*PI())/3)</f>
        <v>0.62779861954993332</v>
      </c>
      <c r="AL210" s="11">
        <f>'OddsRatio_working_3-way'!Z210+'OddsRatio_working_3-way'!AF210</f>
        <v>1.1275333400361855</v>
      </c>
      <c r="AM210" s="11">
        <f>'OddsRatio_working_3-way'!AA210+'OddsRatio_working_3-way'!AG210</f>
        <v>-1.0472248719279913</v>
      </c>
      <c r="AN210" s="11">
        <f>'OddsRatio_working_3-way'!AB210+'OddsRatio_working_3-way'!AH210</f>
        <v>-8.0308468108194447E-2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1.1275333400361855</v>
      </c>
      <c r="AS210" s="11">
        <f>IF(('OddsRatio_working_3-way'!X210=0),IF(Q210&gt;0,-Q210^(1/3),(-Q210)^(1/3)),'OddsRatio_working_3-way'!AM210-'OddsRatio_working_3-way'!R210/3)</f>
        <v>-1.0472248719279913</v>
      </c>
      <c r="AT210" s="11">
        <f>IF(('OddsRatio_working_3-way'!X210=0),IF(Q210&gt;0,-Q210^(1/3),(-Q210)^(1/3)),'OddsRatio_working_3-way'!AN210-'OddsRatio_working_3-way'!R210/3)</f>
        <v>-8.0308468108194447E-2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1.78</v>
      </c>
      <c r="B211" s="4">
        <f>IF('True_Odds_Calculator_3-way'!B212="","",'True_Odds_Calculator_3-way'!B212)</f>
        <v>3.94</v>
      </c>
      <c r="C211" s="4">
        <f>IF('True_Odds_Calculator_3-way'!C212="","",'True_Odds_Calculator_3-way'!C212)</f>
        <v>4.8</v>
      </c>
      <c r="D211" s="9">
        <f t="shared" si="52"/>
        <v>0.55190790812079416</v>
      </c>
      <c r="E211" s="9">
        <f t="shared" si="53"/>
        <v>0.24629175613247517</v>
      </c>
      <c r="F211" s="9">
        <f t="shared" si="54"/>
        <v>0.2018003357467307</v>
      </c>
      <c r="G211" s="9">
        <f t="shared" si="55"/>
        <v>1.0408929323495815</v>
      </c>
      <c r="H211" s="9">
        <f t="shared" si="56"/>
        <v>1.8118964872326735</v>
      </c>
      <c r="I211" s="9">
        <f t="shared" si="57"/>
        <v>4.0602252211077703</v>
      </c>
      <c r="J211" s="9">
        <f t="shared" si="58"/>
        <v>4.9553931429284086</v>
      </c>
      <c r="K211" s="11">
        <f t="shared" si="59"/>
        <v>0.5617977528089888</v>
      </c>
      <c r="L211" s="11">
        <f t="shared" si="60"/>
        <v>0.25380710659898476</v>
      </c>
      <c r="M211" s="11">
        <f t="shared" si="61"/>
        <v>0.20833333333333334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-0.25886186049164439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0.22338827734367578</v>
      </c>
      <c r="Q211" s="11">
        <f>2*'OddsRatio_working_3-way'!K211*'OddsRatio_working_3-way'!L211*'OddsRatio_working_3-way'!M211</f>
        <v>5.9411775889275459E-2</v>
      </c>
      <c r="R211" s="11">
        <f t="shared" si="62"/>
        <v>0</v>
      </c>
      <c r="S211" s="11">
        <f t="shared" si="63"/>
        <v>-0.86296326897830655</v>
      </c>
      <c r="T211" s="11">
        <f t="shared" si="64"/>
        <v>-0.22951150770699635</v>
      </c>
      <c r="U211" s="11">
        <f>'OddsRatio_working_3-way'!S211-'OddsRatio_working_3-way'!R211^2/3</f>
        <v>-0.86296326897830655</v>
      </c>
      <c r="V211" s="11">
        <f>'OddsRatio_working_3-way'!S211*'OddsRatio_working_3-way'!R211/3-2*'OddsRatio_working_3-way'!R211^3/27-'OddsRatio_working_3-way'!T211</f>
        <v>0.22951150770699635</v>
      </c>
      <c r="W211" s="11">
        <f>'OddsRatio_working_3-way'!V211^2+4*'OddsRatio_working_3-way'!U211^3/27</f>
        <v>-4.253240592103312E-2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0.1542789179465002</v>
      </c>
      <c r="Y211" s="11">
        <f>IF('OddsRatio_working_3-way'!W211&gt;=0,IF('OddsRatio_working_3-way'!V211+SQRT('OddsRatio_working_3-way'!W211)&gt;0,0,PI()),ACOS('OddsRatio_working_3-way'!V211/(2*'OddsRatio_working_3-way'!X211)))</f>
        <v>0.73202859884454463</v>
      </c>
      <c r="Z211" s="11">
        <f>'OddsRatio_working_3-way'!X211^(1/3)*COS('OddsRatio_working_3-way'!Y211/3)</f>
        <v>0.52044646617479073</v>
      </c>
      <c r="AA211" s="11">
        <f>'OddsRatio_working_3-way'!X211^(1/3)*COS(('OddsRatio_working_3-way'!Y211+2*PI())/3)</f>
        <v>-0.37243920400600372</v>
      </c>
      <c r="AB211" s="11">
        <f>'OddsRatio_working_3-way'!X211^(1/3)*COS(('OddsRatio_working_3-way'!Y211+4*PI())/3)</f>
        <v>-0.14800726216878715</v>
      </c>
      <c r="AC211" s="11">
        <f>'OddsRatio_working_3-way'!X211^(1/3)*SIN('OddsRatio_working_3-way'!Y211/3)</f>
        <v>0.12957584203446751</v>
      </c>
      <c r="AD211" s="11">
        <f>'OddsRatio_working_3-way'!X211^(1/3)*SIN(('OddsRatio_working_3-way'!Y211+2*PI())/3)</f>
        <v>0.38593193999997361</v>
      </c>
      <c r="AE211" s="11">
        <f>'OddsRatio_working_3-way'!X211^(1/3)*SIN(('OddsRatio_working_3-way'!Y211+4*PI())/3)</f>
        <v>-0.51550778203444103</v>
      </c>
      <c r="AF211" s="11">
        <f>-'OddsRatio_working_3-way'!U211/(3*'OddsRatio_working_3-way'!X211^(1/3))*COS(('OddsRatio_working_3-way'!Y211)/3)</f>
        <v>0.52044646617479062</v>
      </c>
      <c r="AG211" s="11">
        <f>-'OddsRatio_working_3-way'!U211/(3*'OddsRatio_working_3-way'!X211^(1/3))*COS(('OddsRatio_working_3-way'!Y211+2*PI())/3)</f>
        <v>-0.37243920400600367</v>
      </c>
      <c r="AH211" s="11">
        <f>-'OddsRatio_working_3-way'!U211/(3*'OddsRatio_working_3-way'!X211^(1/3))*COS(('OddsRatio_working_3-way'!Y211+4*PI())/3)</f>
        <v>-0.14800726216878712</v>
      </c>
      <c r="AI211" s="11">
        <f>'OddsRatio_working_3-way'!U211/(3*'OddsRatio_working_3-way'!X211^(1/3))*SIN(('OddsRatio_working_3-way'!Y211)/3)</f>
        <v>-0.12957584203446748</v>
      </c>
      <c r="AJ211" s="11">
        <f>'OddsRatio_working_3-way'!U211/(3*'OddsRatio_working_3-way'!X211^(1/3))*SIN(('OddsRatio_working_3-way'!Y211+2*PI())/3)</f>
        <v>-0.38593193999997355</v>
      </c>
      <c r="AK211" s="11">
        <f>'OddsRatio_working_3-way'!U211/(3*'OddsRatio_working_3-way'!X211^(1/3))*SIN(('OddsRatio_working_3-way'!Y211+4*PI())/3)</f>
        <v>0.51550778203444092</v>
      </c>
      <c r="AL211" s="11">
        <f>'OddsRatio_working_3-way'!Z211+'OddsRatio_working_3-way'!AF211</f>
        <v>1.0408929323495815</v>
      </c>
      <c r="AM211" s="11">
        <f>'OddsRatio_working_3-way'!AA211+'OddsRatio_working_3-way'!AG211</f>
        <v>-0.74487840801200744</v>
      </c>
      <c r="AN211" s="11">
        <f>'OddsRatio_working_3-way'!AB211+'OddsRatio_working_3-way'!AH211</f>
        <v>-0.29601452433757425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1.0408929323495815</v>
      </c>
      <c r="AS211" s="11">
        <f>IF(('OddsRatio_working_3-way'!X211=0),IF(Q211&gt;0,-Q211^(1/3),(-Q211)^(1/3)),'OddsRatio_working_3-way'!AM211-'OddsRatio_working_3-way'!R211/3)</f>
        <v>-0.74487840801200744</v>
      </c>
      <c r="AT211" s="11">
        <f>IF(('OddsRatio_working_3-way'!X211=0),IF(Q211&gt;0,-Q211^(1/3),(-Q211)^(1/3)),'OddsRatio_working_3-way'!AN211-'OddsRatio_working_3-way'!R211/3)</f>
        <v>-0.29601452433757425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3.98</v>
      </c>
      <c r="B212" s="4">
        <f>IF('True_Odds_Calculator_3-way'!B213="","",'True_Odds_Calculator_3-way'!B213)</f>
        <v>3.57</v>
      </c>
      <c r="C212" s="4">
        <f>IF('True_Odds_Calculator_3-way'!C213="","",'True_Odds_Calculator_3-way'!C213)</f>
        <v>2.0299999999999998</v>
      </c>
      <c r="D212" s="9">
        <f t="shared" si="52"/>
        <v>0.24423193457257983</v>
      </c>
      <c r="E212" s="9">
        <f t="shared" si="53"/>
        <v>0.27257465994386421</v>
      </c>
      <c r="F212" s="9">
        <f t="shared" si="54"/>
        <v>0.48319340548355577</v>
      </c>
      <c r="G212" s="9">
        <f t="shared" si="55"/>
        <v>1.0384122994322607</v>
      </c>
      <c r="H212" s="9">
        <f t="shared" si="56"/>
        <v>4.0944686523081373</v>
      </c>
      <c r="I212" s="9">
        <f t="shared" si="57"/>
        <v>3.6687196095409105</v>
      </c>
      <c r="J212" s="9">
        <f t="shared" si="58"/>
        <v>2.0695646684152282</v>
      </c>
      <c r="K212" s="11">
        <f t="shared" si="59"/>
        <v>0.25125628140703515</v>
      </c>
      <c r="L212" s="11">
        <f t="shared" si="60"/>
        <v>0.28011204481792717</v>
      </c>
      <c r="M212" s="11">
        <f t="shared" si="61"/>
        <v>0.49261083743842371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-0.27348863648734478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0.22812798659578198</v>
      </c>
      <c r="Q212" s="11">
        <f>2*'OddsRatio_working_3-way'!K212*'OddsRatio_working_3-way'!L212*'OddsRatio_working_3-way'!M212</f>
        <v>6.9339813554948934E-2</v>
      </c>
      <c r="R212" s="11">
        <f t="shared" si="62"/>
        <v>0</v>
      </c>
      <c r="S212" s="11">
        <f t="shared" si="63"/>
        <v>-0.83414064118286768</v>
      </c>
      <c r="T212" s="11">
        <f t="shared" si="64"/>
        <v>-0.25353818880938228</v>
      </c>
      <c r="U212" s="11">
        <f>'OddsRatio_working_3-way'!S212-'OddsRatio_working_3-way'!R212^2/3</f>
        <v>-0.83414064118286768</v>
      </c>
      <c r="V212" s="11">
        <f>'OddsRatio_working_3-way'!S212*'OddsRatio_working_3-way'!R212/3-2*'OddsRatio_working_3-way'!R212^3/27-'OddsRatio_working_3-way'!T212</f>
        <v>0.25353818880938228</v>
      </c>
      <c r="W212" s="11">
        <f>'OddsRatio_working_3-way'!V212^2+4*'OddsRatio_working_3-way'!U212^3/27</f>
        <v>-2.1701679400142421E-2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0.14661453934116186</v>
      </c>
      <c r="Y212" s="11">
        <f>IF('OddsRatio_working_3-way'!W212&gt;=0,IF('OddsRatio_working_3-way'!V212+SQRT('OddsRatio_working_3-way'!W212)&gt;0,0,PI()),ACOS('OddsRatio_working_3-way'!V212/(2*'OddsRatio_working_3-way'!X212)))</f>
        <v>0.52635890879825054</v>
      </c>
      <c r="Z212" s="11">
        <f>'OddsRatio_working_3-way'!X212^(1/3)*COS('OddsRatio_working_3-way'!Y212/3)</f>
        <v>0.51920614971613033</v>
      </c>
      <c r="AA212" s="11">
        <f>'OddsRatio_working_3-way'!X212^(1/3)*COS(('OddsRatio_working_3-way'!Y212+2*PI())/3)</f>
        <v>-0.33931437185184382</v>
      </c>
      <c r="AB212" s="11">
        <f>'OddsRatio_working_3-way'!X212^(1/3)*COS(('OddsRatio_working_3-way'!Y212+4*PI())/3)</f>
        <v>-0.17989177786428634</v>
      </c>
      <c r="AC212" s="11">
        <f>'OddsRatio_working_3-way'!X212^(1/3)*SIN('OddsRatio_working_3-way'!Y212/3)</f>
        <v>9.2042677553624608E-2</v>
      </c>
      <c r="AD212" s="11">
        <f>'OddsRatio_working_3-way'!X212^(1/3)*SIN(('OddsRatio_working_3-way'!Y212+2*PI())/3)</f>
        <v>0.40362437667846307</v>
      </c>
      <c r="AE212" s="11">
        <f>'OddsRatio_working_3-way'!X212^(1/3)*SIN(('OddsRatio_working_3-way'!Y212+4*PI())/3)</f>
        <v>-0.49566705423208779</v>
      </c>
      <c r="AF212" s="11">
        <f>-'OddsRatio_working_3-way'!U212/(3*'OddsRatio_working_3-way'!X212^(1/3))*COS(('OddsRatio_working_3-way'!Y212)/3)</f>
        <v>0.51920614971613033</v>
      </c>
      <c r="AG212" s="11">
        <f>-'OddsRatio_working_3-way'!U212/(3*'OddsRatio_working_3-way'!X212^(1/3))*COS(('OddsRatio_working_3-way'!Y212+2*PI())/3)</f>
        <v>-0.33931437185184382</v>
      </c>
      <c r="AH212" s="11">
        <f>-'OddsRatio_working_3-way'!U212/(3*'OddsRatio_working_3-way'!X212^(1/3))*COS(('OddsRatio_working_3-way'!Y212+4*PI())/3)</f>
        <v>-0.17989177786428634</v>
      </c>
      <c r="AI212" s="11">
        <f>'OddsRatio_working_3-way'!U212/(3*'OddsRatio_working_3-way'!X212^(1/3))*SIN(('OddsRatio_working_3-way'!Y212)/3)</f>
        <v>-9.2042677553624608E-2</v>
      </c>
      <c r="AJ212" s="11">
        <f>'OddsRatio_working_3-way'!U212/(3*'OddsRatio_working_3-way'!X212^(1/3))*SIN(('OddsRatio_working_3-way'!Y212+2*PI())/3)</f>
        <v>-0.40362437667846307</v>
      </c>
      <c r="AK212" s="11">
        <f>'OddsRatio_working_3-way'!U212/(3*'OddsRatio_working_3-way'!X212^(1/3))*SIN(('OddsRatio_working_3-way'!Y212+4*PI())/3)</f>
        <v>0.49566705423208779</v>
      </c>
      <c r="AL212" s="11">
        <f>'OddsRatio_working_3-way'!Z212+'OddsRatio_working_3-way'!AF212</f>
        <v>1.0384122994322607</v>
      </c>
      <c r="AM212" s="11">
        <f>'OddsRatio_working_3-way'!AA212+'OddsRatio_working_3-way'!AG212</f>
        <v>-0.67862874370368764</v>
      </c>
      <c r="AN212" s="11">
        <f>'OddsRatio_working_3-way'!AB212+'OddsRatio_working_3-way'!AH212</f>
        <v>-0.35978355572857268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1.0384122994322607</v>
      </c>
      <c r="AS212" s="11">
        <f>IF(('OddsRatio_working_3-way'!X212=0),IF(Q212&gt;0,-Q212^(1/3),(-Q212)^(1/3)),'OddsRatio_working_3-way'!AM212-'OddsRatio_working_3-way'!R212/3)</f>
        <v>-0.67862874370368764</v>
      </c>
      <c r="AT212" s="11">
        <f>IF(('OddsRatio_working_3-way'!X212=0),IF(Q212&gt;0,-Q212^(1/3),(-Q212)^(1/3)),'OddsRatio_working_3-way'!AN212-'OddsRatio_working_3-way'!R212/3)</f>
        <v>-0.35978355572857268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2.36</v>
      </c>
      <c r="B213" s="4">
        <f>IF('True_Odds_Calculator_3-way'!B214="","",'True_Odds_Calculator_3-way'!B214)</f>
        <v>3.35</v>
      </c>
      <c r="C213" s="4">
        <f>IF('True_Odds_Calculator_3-way'!C214="","",'True_Odds_Calculator_3-way'!C214)</f>
        <v>3.35</v>
      </c>
      <c r="D213" s="9">
        <f t="shared" si="52"/>
        <v>0.41606979039134201</v>
      </c>
      <c r="E213" s="9">
        <f t="shared" si="53"/>
        <v>0.29196510480432902</v>
      </c>
      <c r="F213" s="9">
        <f t="shared" si="54"/>
        <v>0.29196510480432902</v>
      </c>
      <c r="G213" s="9">
        <f t="shared" si="55"/>
        <v>1.0319433377698908</v>
      </c>
      <c r="H213" s="9">
        <f t="shared" si="56"/>
        <v>2.4034429393670513</v>
      </c>
      <c r="I213" s="9">
        <f t="shared" si="57"/>
        <v>3.4250668437592435</v>
      </c>
      <c r="J213" s="9">
        <f t="shared" si="58"/>
        <v>3.4250668437592435</v>
      </c>
      <c r="K213" s="11">
        <f t="shared" si="59"/>
        <v>0.42372881355932207</v>
      </c>
      <c r="L213" s="11">
        <f t="shared" si="60"/>
        <v>0.29850746268656714</v>
      </c>
      <c r="M213" s="11">
        <f t="shared" si="61"/>
        <v>0.29850746268656714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-0.28357831384438814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0.22880789576025767</v>
      </c>
      <c r="Q213" s="11">
        <f>2*'OddsRatio_working_3-way'!K213*'OddsRatio_working_3-way'!L213*'OddsRatio_working_3-way'!M213</f>
        <v>7.5514157016586689E-2</v>
      </c>
      <c r="R213" s="11">
        <f t="shared" si="62"/>
        <v>0</v>
      </c>
      <c r="S213" s="11">
        <f t="shared" si="63"/>
        <v>-0.80685963837775898</v>
      </c>
      <c r="T213" s="11">
        <f t="shared" si="64"/>
        <v>-0.26629030969563006</v>
      </c>
      <c r="U213" s="11">
        <f>'OddsRatio_working_3-way'!S213-'OddsRatio_working_3-way'!R213^2/3</f>
        <v>-0.80685963837775898</v>
      </c>
      <c r="V213" s="11">
        <f>'OddsRatio_working_3-way'!S213*'OddsRatio_working_3-way'!R213/3-2*'OddsRatio_working_3-way'!R213^3/27-'OddsRatio_working_3-way'!T213</f>
        <v>0.26629030969563006</v>
      </c>
      <c r="W213" s="11">
        <f>'OddsRatio_working_3-way'!V213^2+4*'OddsRatio_working_3-way'!U213^3/27</f>
        <v>-6.9092871986378979E-3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0.13948101684139</v>
      </c>
      <c r="Y213" s="11">
        <f>IF('OddsRatio_working_3-way'!W213&gt;=0,IF('OddsRatio_working_3-way'!V213+SQRT('OddsRatio_working_3-way'!W213)&gt;0,0,PI()),ACOS('OddsRatio_working_3-way'!V213/(2*'OddsRatio_working_3-way'!X213)))</f>
        <v>0.30256461358057907</v>
      </c>
      <c r="Z213" s="11">
        <f>'OddsRatio_working_3-way'!X213^(1/3)*COS('OddsRatio_working_3-way'!Y213/3)</f>
        <v>0.51597166888494539</v>
      </c>
      <c r="AA213" s="11">
        <f>'OddsRatio_working_3-way'!X213^(1/3)*COS(('OddsRatio_working_3-way'!Y213+2*PI())/3)</f>
        <v>-0.30320571143813652</v>
      </c>
      <c r="AB213" s="11">
        <f>'OddsRatio_working_3-way'!X213^(1/3)*COS(('OddsRatio_working_3-way'!Y213+4*PI())/3)</f>
        <v>-0.2127659574468089</v>
      </c>
      <c r="AC213" s="11">
        <f>'OddsRatio_working_3-way'!X213^(1/3)*SIN('OddsRatio_working_3-way'!Y213/3)</f>
        <v>5.2215416312336803E-2</v>
      </c>
      <c r="AD213" s="11">
        <f>'OddsRatio_working_3-way'!X213^(1/3)*SIN(('OddsRatio_working_3-way'!Y213+2*PI())/3)</f>
        <v>0.42073686473124716</v>
      </c>
      <c r="AE213" s="11">
        <f>'OddsRatio_working_3-way'!X213^(1/3)*SIN(('OddsRatio_working_3-way'!Y213+4*PI())/3)</f>
        <v>-0.47295228104358372</v>
      </c>
      <c r="AF213" s="11">
        <f>-'OddsRatio_working_3-way'!U213/(3*'OddsRatio_working_3-way'!X213^(1/3))*COS(('OddsRatio_working_3-way'!Y213)/3)</f>
        <v>0.51597166888494539</v>
      </c>
      <c r="AG213" s="11">
        <f>-'OddsRatio_working_3-way'!U213/(3*'OddsRatio_working_3-way'!X213^(1/3))*COS(('OddsRatio_working_3-way'!Y213+2*PI())/3)</f>
        <v>-0.30320571143813652</v>
      </c>
      <c r="AH213" s="11">
        <f>-'OddsRatio_working_3-way'!U213/(3*'OddsRatio_working_3-way'!X213^(1/3))*COS(('OddsRatio_working_3-way'!Y213+4*PI())/3)</f>
        <v>-0.2127659574468089</v>
      </c>
      <c r="AI213" s="11">
        <f>'OddsRatio_working_3-way'!U213/(3*'OddsRatio_working_3-way'!X213^(1/3))*SIN(('OddsRatio_working_3-way'!Y213)/3)</f>
        <v>-5.2215416312336803E-2</v>
      </c>
      <c r="AJ213" s="11">
        <f>'OddsRatio_working_3-way'!U213/(3*'OddsRatio_working_3-way'!X213^(1/3))*SIN(('OddsRatio_working_3-way'!Y213+2*PI())/3)</f>
        <v>-0.42073686473124716</v>
      </c>
      <c r="AK213" s="11">
        <f>'OddsRatio_working_3-way'!U213/(3*'OddsRatio_working_3-way'!X213^(1/3))*SIN(('OddsRatio_working_3-way'!Y213+4*PI())/3)</f>
        <v>0.47295228104358372</v>
      </c>
      <c r="AL213" s="11">
        <f>'OddsRatio_working_3-way'!Z213+'OddsRatio_working_3-way'!AF213</f>
        <v>1.0319433377698908</v>
      </c>
      <c r="AM213" s="11">
        <f>'OddsRatio_working_3-way'!AA213+'OddsRatio_working_3-way'!AG213</f>
        <v>-0.60641142287627303</v>
      </c>
      <c r="AN213" s="11">
        <f>'OddsRatio_working_3-way'!AB213+'OddsRatio_working_3-way'!AH213</f>
        <v>-0.4255319148936178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1.0319433377698908</v>
      </c>
      <c r="AS213" s="11">
        <f>IF(('OddsRatio_working_3-way'!X213=0),IF(Q213&gt;0,-Q213^(1/3),(-Q213)^(1/3)),'OddsRatio_working_3-way'!AM213-'OddsRatio_working_3-way'!R213/3)</f>
        <v>-0.60641142287627303</v>
      </c>
      <c r="AT213" s="11">
        <f>IF(('OddsRatio_working_3-way'!X213=0),IF(Q213&gt;0,-Q213^(1/3),(-Q213)^(1/3)),'OddsRatio_working_3-way'!AN213-'OddsRatio_working_3-way'!R213/3)</f>
        <v>-0.4255319148936178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2.11</v>
      </c>
      <c r="B214" s="4">
        <f>IF('True_Odds_Calculator_3-way'!B215="","",'True_Odds_Calculator_3-way'!B215)</f>
        <v>3.57</v>
      </c>
      <c r="C214" s="4">
        <f>IF('True_Odds_Calculator_3-way'!C215="","",'True_Odds_Calculator_3-way'!C215)</f>
        <v>3.73</v>
      </c>
      <c r="D214" s="9">
        <f t="shared" si="52"/>
        <v>0.46536780079708207</v>
      </c>
      <c r="E214" s="9">
        <f t="shared" si="53"/>
        <v>0.27322985582811643</v>
      </c>
      <c r="F214" s="9">
        <f t="shared" si="54"/>
        <v>0.26140234337480139</v>
      </c>
      <c r="G214" s="9">
        <f t="shared" si="55"/>
        <v>1.0349891614494329</v>
      </c>
      <c r="H214" s="9">
        <f t="shared" si="56"/>
        <v>2.1488379692088704</v>
      </c>
      <c r="I214" s="9">
        <f t="shared" si="57"/>
        <v>3.6599221449250425</v>
      </c>
      <c r="J214" s="9">
        <f t="shared" si="58"/>
        <v>3.825520410756952</v>
      </c>
      <c r="K214" s="11">
        <f t="shared" si="59"/>
        <v>0.47393364928909953</v>
      </c>
      <c r="L214" s="11">
        <f t="shared" si="60"/>
        <v>0.28011204481792717</v>
      </c>
      <c r="M214" s="11">
        <f t="shared" si="61"/>
        <v>0.26809651474530832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-0.27717831221023781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0.22813847086933317</v>
      </c>
      <c r="Q214" s="11">
        <f>2*'OddsRatio_working_3-way'!K214*'OddsRatio_working_3-way'!L214*'OddsRatio_working_3-way'!M214</f>
        <v>7.1182050193239699E-2</v>
      </c>
      <c r="R214" s="11">
        <f t="shared" si="62"/>
        <v>0</v>
      </c>
      <c r="S214" s="11">
        <f t="shared" si="63"/>
        <v>-0.82307475303584265</v>
      </c>
      <c r="T214" s="11">
        <f t="shared" si="64"/>
        <v>-0.25680959533099623</v>
      </c>
      <c r="U214" s="11">
        <f>'OddsRatio_working_3-way'!S214-'OddsRatio_working_3-way'!R214^2/3</f>
        <v>-0.82307475303584265</v>
      </c>
      <c r="V214" s="11">
        <f>'OddsRatio_working_3-way'!S214*'OddsRatio_working_3-way'!R214/3-2*'OddsRatio_working_3-way'!R214^3/27-'OddsRatio_working_3-way'!T214</f>
        <v>0.25680959533099623</v>
      </c>
      <c r="W214" s="11">
        <f>'OddsRatio_working_3-way'!V214^2+4*'OddsRatio_working_3-way'!U214^3/27</f>
        <v>-1.6655302559896321E-2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0.14370670723209683</v>
      </c>
      <c r="Y214" s="11">
        <f>IF('OddsRatio_working_3-way'!W214&gt;=0,IF('OddsRatio_working_3-way'!V214+SQRT('OddsRatio_working_3-way'!W214)&gt;0,0,PI()),ACOS('OddsRatio_working_3-way'!V214/(2*'OddsRatio_working_3-way'!X214)))</f>
        <v>0.46567235310119703</v>
      </c>
      <c r="Z214" s="11">
        <f>'OddsRatio_working_3-way'!X214^(1/3)*COS('OddsRatio_working_3-way'!Y214/3)</f>
        <v>0.51749458072471644</v>
      </c>
      <c r="AA214" s="11">
        <f>'OddsRatio_working_3-way'!X214^(1/3)*COS(('OddsRatio_working_3-way'!Y214+2*PI())/3)</f>
        <v>-0.32887722298298139</v>
      </c>
      <c r="AB214" s="11">
        <f>'OddsRatio_working_3-way'!X214^(1/3)*COS(('OddsRatio_working_3-way'!Y214+4*PI())/3)</f>
        <v>-0.18861735774173516</v>
      </c>
      <c r="AC214" s="11">
        <f>'OddsRatio_working_3-way'!X214^(1/3)*SIN('OddsRatio_working_3-way'!Y214/3)</f>
        <v>8.0979070953534224E-2</v>
      </c>
      <c r="AD214" s="11">
        <f>'OddsRatio_working_3-way'!X214^(1/3)*SIN(('OddsRatio_working_3-way'!Y214+2*PI())/3)</f>
        <v>0.40767391775161421</v>
      </c>
      <c r="AE214" s="11">
        <f>'OddsRatio_working_3-way'!X214^(1/3)*SIN(('OddsRatio_working_3-way'!Y214+4*PI())/3)</f>
        <v>-0.48865298870514839</v>
      </c>
      <c r="AF214" s="11">
        <f>-'OddsRatio_working_3-way'!U214/(3*'OddsRatio_working_3-way'!X214^(1/3))*COS(('OddsRatio_working_3-way'!Y214)/3)</f>
        <v>0.51749458072471632</v>
      </c>
      <c r="AG214" s="11">
        <f>-'OddsRatio_working_3-way'!U214/(3*'OddsRatio_working_3-way'!X214^(1/3))*COS(('OddsRatio_working_3-way'!Y214+2*PI())/3)</f>
        <v>-0.32887722298298133</v>
      </c>
      <c r="AH214" s="11">
        <f>-'OddsRatio_working_3-way'!U214/(3*'OddsRatio_working_3-way'!X214^(1/3))*COS(('OddsRatio_working_3-way'!Y214+4*PI())/3)</f>
        <v>-0.1886173577417351</v>
      </c>
      <c r="AI214" s="11">
        <f>'OddsRatio_working_3-way'!U214/(3*'OddsRatio_working_3-way'!X214^(1/3))*SIN(('OddsRatio_working_3-way'!Y214)/3)</f>
        <v>-8.0979070953534196E-2</v>
      </c>
      <c r="AJ214" s="11">
        <f>'OddsRatio_working_3-way'!U214/(3*'OddsRatio_working_3-way'!X214^(1/3))*SIN(('OddsRatio_working_3-way'!Y214+2*PI())/3)</f>
        <v>-0.40767391775161416</v>
      </c>
      <c r="AK214" s="11">
        <f>'OddsRatio_working_3-way'!U214/(3*'OddsRatio_working_3-way'!X214^(1/3))*SIN(('OddsRatio_working_3-way'!Y214+4*PI())/3)</f>
        <v>0.48865298870514834</v>
      </c>
      <c r="AL214" s="11">
        <f>'OddsRatio_working_3-way'!Z214+'OddsRatio_working_3-way'!AF214</f>
        <v>1.0349891614494329</v>
      </c>
      <c r="AM214" s="11">
        <f>'OddsRatio_working_3-way'!AA214+'OddsRatio_working_3-way'!AG214</f>
        <v>-0.65775444596596278</v>
      </c>
      <c r="AN214" s="11">
        <f>'OddsRatio_working_3-way'!AB214+'OddsRatio_working_3-way'!AH214</f>
        <v>-0.37723471548347026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1.0349891614494329</v>
      </c>
      <c r="AS214" s="11">
        <f>IF(('OddsRatio_working_3-way'!X214=0),IF(Q214&gt;0,-Q214^(1/3),(-Q214)^(1/3)),'OddsRatio_working_3-way'!AM214-'OddsRatio_working_3-way'!R214/3)</f>
        <v>-0.65775444596596278</v>
      </c>
      <c r="AT214" s="11">
        <f>IF(('OddsRatio_working_3-way'!X214=0),IF(Q214&gt;0,-Q214^(1/3),(-Q214)^(1/3)),'OddsRatio_working_3-way'!AN214-'OddsRatio_working_3-way'!R214/3)</f>
        <v>-0.37723471548347026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2.09</v>
      </c>
      <c r="B215" s="4">
        <f>IF('True_Odds_Calculator_3-way'!B216="","",'True_Odds_Calculator_3-way'!B216)</f>
        <v>3.17</v>
      </c>
      <c r="C215" s="4">
        <f>IF('True_Odds_Calculator_3-way'!C216="","",'True_Odds_Calculator_3-way'!C216)</f>
        <v>4.09</v>
      </c>
      <c r="D215" s="9">
        <f t="shared" si="52"/>
        <v>0.46361659969490859</v>
      </c>
      <c r="E215" s="9">
        <f t="shared" si="53"/>
        <v>0.30272802260793141</v>
      </c>
      <c r="F215" s="9">
        <f t="shared" si="54"/>
        <v>0.23365537769715994</v>
      </c>
      <c r="G215" s="9">
        <f t="shared" si="55"/>
        <v>1.0614263229337635</v>
      </c>
      <c r="H215" s="9">
        <f t="shared" si="56"/>
        <v>2.1569546919978024</v>
      </c>
      <c r="I215" s="9">
        <f t="shared" si="57"/>
        <v>3.3032951207662671</v>
      </c>
      <c r="J215" s="9">
        <f t="shared" si="58"/>
        <v>4.2798073378653285</v>
      </c>
      <c r="K215" s="11">
        <f t="shared" si="59"/>
        <v>0.47846889952153115</v>
      </c>
      <c r="L215" s="11">
        <f t="shared" si="60"/>
        <v>0.31545741324921134</v>
      </c>
      <c r="M215" s="11">
        <f t="shared" si="61"/>
        <v>0.24449877750611249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-0.26972167925449297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0.23433916006276162</v>
      </c>
      <c r="Q215" s="11">
        <f>2*'OddsRatio_working_3-way'!K215*'OddsRatio_working_3-way'!L215*'OddsRatio_working_3-way'!M215</f>
        <v>7.3807609468586333E-2</v>
      </c>
      <c r="R215" s="11">
        <f t="shared" si="62"/>
        <v>0</v>
      </c>
      <c r="S215" s="11">
        <f t="shared" si="63"/>
        <v>-0.86881840833288537</v>
      </c>
      <c r="T215" s="11">
        <f t="shared" si="64"/>
        <v>-0.27364359317571191</v>
      </c>
      <c r="U215" s="11">
        <f>'OddsRatio_working_3-way'!S215-'OddsRatio_working_3-way'!R215^2/3</f>
        <v>-0.86881840833288537</v>
      </c>
      <c r="V215" s="11">
        <f>'OddsRatio_working_3-way'!S215*'OddsRatio_working_3-way'!R215/3-2*'OddsRatio_working_3-way'!R215^3/27-'OddsRatio_working_3-way'!T215</f>
        <v>0.27364359317571191</v>
      </c>
      <c r="W215" s="11">
        <f>'OddsRatio_working_3-way'!V215^2+4*'OddsRatio_working_3-way'!U215^3/27</f>
        <v>-2.2278236080765179E-2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0.15585173416333847</v>
      </c>
      <c r="Y215" s="11">
        <f>IF('OddsRatio_working_3-way'!W215&gt;=0,IF('OddsRatio_working_3-way'!V215+SQRT('OddsRatio_working_3-way'!W215)&gt;0,0,PI()),ACOS('OddsRatio_working_3-way'!V215/(2*'OddsRatio_working_3-way'!X215)))</f>
        <v>0.49934338340046991</v>
      </c>
      <c r="Z215" s="11">
        <f>'OddsRatio_working_3-way'!X215^(1/3)*COS('OddsRatio_working_3-way'!Y215/3)</f>
        <v>0.53071316146688174</v>
      </c>
      <c r="AA215" s="11">
        <f>'OddsRatio_working_3-way'!X215^(1/3)*COS(('OddsRatio_working_3-way'!Y215+2*PI())/3)</f>
        <v>-0.34257223502447159</v>
      </c>
      <c r="AB215" s="11">
        <f>'OddsRatio_working_3-way'!X215^(1/3)*COS(('OddsRatio_working_3-way'!Y215+4*PI())/3)</f>
        <v>-0.18814092644241029</v>
      </c>
      <c r="AC215" s="11">
        <f>'OddsRatio_working_3-way'!X215^(1/3)*SIN('OddsRatio_working_3-way'!Y215/3)</f>
        <v>8.9160957581159245E-2</v>
      </c>
      <c r="AD215" s="11">
        <f>'OddsRatio_working_3-way'!X215^(1/3)*SIN(('OddsRatio_working_3-way'!Y215+2*PI())/3)</f>
        <v>0.41503060116249257</v>
      </c>
      <c r="AE215" s="11">
        <f>'OddsRatio_working_3-way'!X215^(1/3)*SIN(('OddsRatio_working_3-way'!Y215+4*PI())/3)</f>
        <v>-0.50419155874365185</v>
      </c>
      <c r="AF215" s="11">
        <f>-'OddsRatio_working_3-way'!U215/(3*'OddsRatio_working_3-way'!X215^(1/3))*COS(('OddsRatio_working_3-way'!Y215)/3)</f>
        <v>0.53071316146688174</v>
      </c>
      <c r="AG215" s="11">
        <f>-'OddsRatio_working_3-way'!U215/(3*'OddsRatio_working_3-way'!X215^(1/3))*COS(('OddsRatio_working_3-way'!Y215+2*PI())/3)</f>
        <v>-0.34257223502447159</v>
      </c>
      <c r="AH215" s="11">
        <f>-'OddsRatio_working_3-way'!U215/(3*'OddsRatio_working_3-way'!X215^(1/3))*COS(('OddsRatio_working_3-way'!Y215+4*PI())/3)</f>
        <v>-0.18814092644241029</v>
      </c>
      <c r="AI215" s="11">
        <f>'OddsRatio_working_3-way'!U215/(3*'OddsRatio_working_3-way'!X215^(1/3))*SIN(('OddsRatio_working_3-way'!Y215)/3)</f>
        <v>-8.9160957581159245E-2</v>
      </c>
      <c r="AJ215" s="11">
        <f>'OddsRatio_working_3-way'!U215/(3*'OddsRatio_working_3-way'!X215^(1/3))*SIN(('OddsRatio_working_3-way'!Y215+2*PI())/3)</f>
        <v>-0.41503060116249257</v>
      </c>
      <c r="AK215" s="11">
        <f>'OddsRatio_working_3-way'!U215/(3*'OddsRatio_working_3-way'!X215^(1/3))*SIN(('OddsRatio_working_3-way'!Y215+4*PI())/3)</f>
        <v>0.50419155874365185</v>
      </c>
      <c r="AL215" s="11">
        <f>'OddsRatio_working_3-way'!Z215+'OddsRatio_working_3-way'!AF215</f>
        <v>1.0614263229337635</v>
      </c>
      <c r="AM215" s="11">
        <f>'OddsRatio_working_3-way'!AA215+'OddsRatio_working_3-way'!AG215</f>
        <v>-0.68514447004894319</v>
      </c>
      <c r="AN215" s="11">
        <f>'OddsRatio_working_3-way'!AB215+'OddsRatio_working_3-way'!AH215</f>
        <v>-0.37628185288482058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1.0614263229337635</v>
      </c>
      <c r="AS215" s="11">
        <f>IF(('OddsRatio_working_3-way'!X215=0),IF(Q215&gt;0,-Q215^(1/3),(-Q215)^(1/3)),'OddsRatio_working_3-way'!AM215-'OddsRatio_working_3-way'!R215/3)</f>
        <v>-0.68514447004894319</v>
      </c>
      <c r="AT215" s="11">
        <f>IF(('OddsRatio_working_3-way'!X215=0),IF(Q215&gt;0,-Q215^(1/3),(-Q215)^(1/3)),'OddsRatio_working_3-way'!AN215-'OddsRatio_working_3-way'!R215/3)</f>
        <v>-0.37628185288482058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1.88</v>
      </c>
      <c r="B216" s="4">
        <f>IF('True_Odds_Calculator_3-way'!B217="","",'True_Odds_Calculator_3-way'!B217)</f>
        <v>3.67</v>
      </c>
      <c r="C216" s="4">
        <f>IF('True_Odds_Calculator_3-way'!C217="","",'True_Odds_Calculator_3-way'!C217)</f>
        <v>4.21</v>
      </c>
      <c r="D216" s="9">
        <f t="shared" si="52"/>
        <v>0.51511647585837472</v>
      </c>
      <c r="E216" s="9">
        <f t="shared" si="53"/>
        <v>0.25933505018635866</v>
      </c>
      <c r="F216" s="9">
        <f t="shared" si="54"/>
        <v>0.22554847395526675</v>
      </c>
      <c r="G216" s="9">
        <f t="shared" si="55"/>
        <v>1.0696687652791839</v>
      </c>
      <c r="H216" s="9">
        <f t="shared" si="56"/>
        <v>1.941308513445682</v>
      </c>
      <c r="I216" s="9">
        <f t="shared" si="57"/>
        <v>3.8560156032954205</v>
      </c>
      <c r="J216" s="9">
        <f t="shared" si="58"/>
        <v>4.4336367365461804</v>
      </c>
      <c r="K216" s="11">
        <f t="shared" si="59"/>
        <v>0.53191489361702127</v>
      </c>
      <c r="L216" s="11">
        <f t="shared" si="60"/>
        <v>0.27247956403269757</v>
      </c>
      <c r="M216" s="11">
        <f t="shared" si="61"/>
        <v>0.23752969121140144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-0.25965276791838543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0.23272373943258645</v>
      </c>
      <c r="Q216" s="11">
        <f>2*'OddsRatio_working_3-way'!K216*'OddsRatio_working_3-way'!L216*'OddsRatio_working_3-way'!M216</f>
        <v>6.8853177346919078E-2</v>
      </c>
      <c r="R216" s="11">
        <f t="shared" si="62"/>
        <v>0</v>
      </c>
      <c r="S216" s="11">
        <f t="shared" si="63"/>
        <v>-0.89628830571810669</v>
      </c>
      <c r="T216" s="11">
        <f t="shared" si="64"/>
        <v>-0.26517405494618546</v>
      </c>
      <c r="U216" s="11">
        <f>'OddsRatio_working_3-way'!S216-'OddsRatio_working_3-way'!R216^2/3</f>
        <v>-0.89628830571810669</v>
      </c>
      <c r="V216" s="11">
        <f>'OddsRatio_working_3-way'!S216*'OddsRatio_working_3-way'!R216/3-2*'OddsRatio_working_3-way'!R216^3/27-'OddsRatio_working_3-way'!T216</f>
        <v>0.26517405494618546</v>
      </c>
      <c r="W216" s="11">
        <f>'OddsRatio_working_3-way'!V216^2+4*'OddsRatio_working_3-way'!U216^3/27</f>
        <v>-3.6352013736166242E-2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0.1633013266577838</v>
      </c>
      <c r="Y216" s="11">
        <f>IF('OddsRatio_working_3-way'!W216&gt;=0,IF('OddsRatio_working_3-way'!V216+SQRT('OddsRatio_working_3-way'!W216)&gt;0,0,PI()),ACOS('OddsRatio_working_3-way'!V216/(2*'OddsRatio_working_3-way'!X216)))</f>
        <v>0.62336886382870593</v>
      </c>
      <c r="Z216" s="11">
        <f>'OddsRatio_working_3-way'!X216^(1/3)*COS('OddsRatio_working_3-way'!Y216/3)</f>
        <v>0.53483438263959193</v>
      </c>
      <c r="AA216" s="11">
        <f>'OddsRatio_working_3-way'!X216^(1/3)*COS(('OddsRatio_working_3-way'!Y216+2*PI())/3)</f>
        <v>-0.36507073088402048</v>
      </c>
      <c r="AB216" s="11">
        <f>'OddsRatio_working_3-way'!X216^(1/3)*COS(('OddsRatio_working_3-way'!Y216+4*PI())/3)</f>
        <v>-0.16976365175557134</v>
      </c>
      <c r="AC216" s="11">
        <f>'OddsRatio_working_3-way'!X216^(1/3)*SIN('OddsRatio_working_3-way'!Y216/3)</f>
        <v>0.11276059470944971</v>
      </c>
      <c r="AD216" s="11">
        <f>'OddsRatio_working_3-way'!X216^(1/3)*SIN(('OddsRatio_working_3-way'!Y216+2*PI())/3)</f>
        <v>0.40679986482852881</v>
      </c>
      <c r="AE216" s="11">
        <f>'OddsRatio_working_3-way'!X216^(1/3)*SIN(('OddsRatio_working_3-way'!Y216+4*PI())/3)</f>
        <v>-0.51956045953797847</v>
      </c>
      <c r="AF216" s="11">
        <f>-'OddsRatio_working_3-way'!U216/(3*'OddsRatio_working_3-way'!X216^(1/3))*COS(('OddsRatio_working_3-way'!Y216)/3)</f>
        <v>0.53483438263959193</v>
      </c>
      <c r="AG216" s="11">
        <f>-'OddsRatio_working_3-way'!U216/(3*'OddsRatio_working_3-way'!X216^(1/3))*COS(('OddsRatio_working_3-way'!Y216+2*PI())/3)</f>
        <v>-0.36507073088402048</v>
      </c>
      <c r="AH216" s="11">
        <f>-'OddsRatio_working_3-way'!U216/(3*'OddsRatio_working_3-way'!X216^(1/3))*COS(('OddsRatio_working_3-way'!Y216+4*PI())/3)</f>
        <v>-0.16976365175557134</v>
      </c>
      <c r="AI216" s="11">
        <f>'OddsRatio_working_3-way'!U216/(3*'OddsRatio_working_3-way'!X216^(1/3))*SIN(('OddsRatio_working_3-way'!Y216)/3)</f>
        <v>-0.11276059470944971</v>
      </c>
      <c r="AJ216" s="11">
        <f>'OddsRatio_working_3-way'!U216/(3*'OddsRatio_working_3-way'!X216^(1/3))*SIN(('OddsRatio_working_3-way'!Y216+2*PI())/3)</f>
        <v>-0.40679986482852881</v>
      </c>
      <c r="AK216" s="11">
        <f>'OddsRatio_working_3-way'!U216/(3*'OddsRatio_working_3-way'!X216^(1/3))*SIN(('OddsRatio_working_3-way'!Y216+4*PI())/3)</f>
        <v>0.51956045953797847</v>
      </c>
      <c r="AL216" s="11">
        <f>'OddsRatio_working_3-way'!Z216+'OddsRatio_working_3-way'!AF216</f>
        <v>1.0696687652791839</v>
      </c>
      <c r="AM216" s="11">
        <f>'OddsRatio_working_3-way'!AA216+'OddsRatio_working_3-way'!AG216</f>
        <v>-0.73014146176804096</v>
      </c>
      <c r="AN216" s="11">
        <f>'OddsRatio_working_3-way'!AB216+'OddsRatio_working_3-way'!AH216</f>
        <v>-0.33952730351114269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1.0696687652791839</v>
      </c>
      <c r="AS216" s="11">
        <f>IF(('OddsRatio_working_3-way'!X216=0),IF(Q216&gt;0,-Q216^(1/3),(-Q216)^(1/3)),'OddsRatio_working_3-way'!AM216-'OddsRatio_working_3-way'!R216/3)</f>
        <v>-0.73014146176804096</v>
      </c>
      <c r="AT216" s="11">
        <f>IF(('OddsRatio_working_3-way'!X216=0),IF(Q216&gt;0,-Q216^(1/3),(-Q216)^(1/3)),'OddsRatio_working_3-way'!AN216-'OddsRatio_working_3-way'!R216/3)</f>
        <v>-0.33952730351114269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</v>
      </c>
      <c r="B217" s="4">
        <f>IF('True_Odds_Calculator_3-way'!B218="","",'True_Odds_Calculator_3-way'!B218)</f>
        <v>2.91</v>
      </c>
      <c r="C217" s="4">
        <f>IF('True_Odds_Calculator_3-way'!C218="","",'True_Odds_Calculator_3-way'!C218)</f>
        <v>2.85</v>
      </c>
      <c r="D217" s="9">
        <f t="shared" si="52"/>
        <v>0.33174144737751321</v>
      </c>
      <c r="E217" s="9">
        <f t="shared" si="53"/>
        <v>0.33057875222755873</v>
      </c>
      <c r="F217" s="9">
        <f t="shared" si="54"/>
        <v>0.33767980039492801</v>
      </c>
      <c r="G217" s="9">
        <f t="shared" si="55"/>
        <v>1.060208275078161</v>
      </c>
      <c r="H217" s="9">
        <f t="shared" si="56"/>
        <v>3.0143957226485054</v>
      </c>
      <c r="I217" s="9">
        <f t="shared" si="57"/>
        <v>3.0249978053992876</v>
      </c>
      <c r="J217" s="9">
        <f t="shared" si="58"/>
        <v>2.9613853088945978</v>
      </c>
      <c r="K217" s="11">
        <f t="shared" si="59"/>
        <v>0.34482758620689657</v>
      </c>
      <c r="L217" s="11">
        <f t="shared" si="60"/>
        <v>0.3436426116838488</v>
      </c>
      <c r="M217" s="11">
        <f t="shared" si="61"/>
        <v>0.35087719298245612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-0.27914049847928268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0.23533178247194003</v>
      </c>
      <c r="Q217" s="11">
        <f>2*'OddsRatio_working_3-way'!K217*'OddsRatio_working_3-way'!L217*'OddsRatio_working_3-way'!M217</f>
        <v>8.3156106880544173E-2</v>
      </c>
      <c r="R217" s="11">
        <f t="shared" si="62"/>
        <v>0</v>
      </c>
      <c r="S217" s="11">
        <f t="shared" si="63"/>
        <v>-0.8430585449047836</v>
      </c>
      <c r="T217" s="11">
        <f t="shared" si="64"/>
        <v>-0.29790054590275039</v>
      </c>
      <c r="U217" s="11">
        <f>'OddsRatio_working_3-way'!S217-'OddsRatio_working_3-way'!R217^2/3</f>
        <v>-0.8430585449047836</v>
      </c>
      <c r="V217" s="11">
        <f>'OddsRatio_working_3-way'!S217*'OddsRatio_working_3-way'!R217/3-2*'OddsRatio_working_3-way'!R217^3/27-'OddsRatio_working_3-way'!T217</f>
        <v>0.29790054590275039</v>
      </c>
      <c r="W217" s="11">
        <f>'OddsRatio_working_3-way'!V217^2+4*'OddsRatio_working_3-way'!U217^3/27</f>
        <v>-2.592109195170833E-5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0.1489720245055329</v>
      </c>
      <c r="Y217" s="11">
        <f>IF('OddsRatio_working_3-way'!W217&gt;=0,IF('OddsRatio_working_3-way'!V217+SQRT('OddsRatio_working_3-way'!W217)&gt;0,0,PI()),ACOS('OddsRatio_working_3-way'!V217/(2*'OddsRatio_working_3-way'!X217)))</f>
        <v>1.7088859095097719E-2</v>
      </c>
      <c r="Z217" s="11">
        <f>'OddsRatio_working_3-way'!X217^(1/3)*COS('OddsRatio_working_3-way'!Y217/3)</f>
        <v>0.53010413753908048</v>
      </c>
      <c r="AA217" s="11">
        <f>'OddsRatio_working_3-way'!X217^(1/3)*COS(('OddsRatio_working_3-way'!Y217+2*PI())/3)</f>
        <v>-0.26766716898878262</v>
      </c>
      <c r="AB217" s="11">
        <f>'OddsRatio_working_3-way'!X217^(1/3)*COS(('OddsRatio_working_3-way'!Y217+4*PI())/3)</f>
        <v>-0.26243696855029752</v>
      </c>
      <c r="AC217" s="11">
        <f>'OddsRatio_working_3-way'!X217^(1/3)*SIN('OddsRatio_working_3-way'!Y217/3)</f>
        <v>3.0196576310750484E-3</v>
      </c>
      <c r="AD217" s="11">
        <f>'OddsRatio_working_3-way'!X217^(1/3)*SIN(('OddsRatio_working_3-way'!Y217+2*PI())/3)</f>
        <v>0.45757382094454629</v>
      </c>
      <c r="AE217" s="11">
        <f>'OddsRatio_working_3-way'!X217^(1/3)*SIN(('OddsRatio_working_3-way'!Y217+4*PI())/3)</f>
        <v>-0.46059347857562138</v>
      </c>
      <c r="AF217" s="11">
        <f>-'OddsRatio_working_3-way'!U217/(3*'OddsRatio_working_3-way'!X217^(1/3))*COS(('OddsRatio_working_3-way'!Y217)/3)</f>
        <v>0.53010413753908037</v>
      </c>
      <c r="AG217" s="11">
        <f>-'OddsRatio_working_3-way'!U217/(3*'OddsRatio_working_3-way'!X217^(1/3))*COS(('OddsRatio_working_3-way'!Y217+2*PI())/3)</f>
        <v>-0.26766716898878257</v>
      </c>
      <c r="AH217" s="11">
        <f>-'OddsRatio_working_3-way'!U217/(3*'OddsRatio_working_3-way'!X217^(1/3))*COS(('OddsRatio_working_3-way'!Y217+4*PI())/3)</f>
        <v>-0.26243696855029747</v>
      </c>
      <c r="AI217" s="11">
        <f>'OddsRatio_working_3-way'!U217/(3*'OddsRatio_working_3-way'!X217^(1/3))*SIN(('OddsRatio_working_3-way'!Y217)/3)</f>
        <v>-3.0196576310750475E-3</v>
      </c>
      <c r="AJ217" s="11">
        <f>'OddsRatio_working_3-way'!U217/(3*'OddsRatio_working_3-way'!X217^(1/3))*SIN(('OddsRatio_working_3-way'!Y217+2*PI())/3)</f>
        <v>-0.45757382094454624</v>
      </c>
      <c r="AK217" s="11">
        <f>'OddsRatio_working_3-way'!U217/(3*'OddsRatio_working_3-way'!X217^(1/3))*SIN(('OddsRatio_working_3-way'!Y217+4*PI())/3)</f>
        <v>0.46059347857562127</v>
      </c>
      <c r="AL217" s="11">
        <f>'OddsRatio_working_3-way'!Z217+'OddsRatio_working_3-way'!AF217</f>
        <v>1.060208275078161</v>
      </c>
      <c r="AM217" s="11">
        <f>'OddsRatio_working_3-way'!AA217+'OddsRatio_working_3-way'!AG217</f>
        <v>-0.53533433797756524</v>
      </c>
      <c r="AN217" s="11">
        <f>'OddsRatio_working_3-way'!AB217+'OddsRatio_working_3-way'!AH217</f>
        <v>-0.52487393710059504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1.060208275078161</v>
      </c>
      <c r="AS217" s="11">
        <f>IF(('OddsRatio_working_3-way'!X217=0),IF(Q217&gt;0,-Q217^(1/3),(-Q217)^(1/3)),'OddsRatio_working_3-way'!AM217-'OddsRatio_working_3-way'!R217/3)</f>
        <v>-0.53533433797756524</v>
      </c>
      <c r="AT217" s="11">
        <f>IF(('OddsRatio_working_3-way'!X217=0),IF(Q217&gt;0,-Q217^(1/3),(-Q217)^(1/3)),'OddsRatio_working_3-way'!AN217-'OddsRatio_working_3-way'!R217/3)</f>
        <v>-0.52487393710059504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3.36</v>
      </c>
      <c r="B218" s="4">
        <f>IF('True_Odds_Calculator_3-way'!B219="","",'True_Odds_Calculator_3-way'!B219)</f>
        <v>3</v>
      </c>
      <c r="C218" s="4">
        <f>IF('True_Odds_Calculator_3-way'!C219="","",'True_Odds_Calculator_3-way'!C219)</f>
        <v>2.4500000000000002</v>
      </c>
      <c r="D218" s="9">
        <f t="shared" si="52"/>
        <v>0.28550254203461073</v>
      </c>
      <c r="E218" s="9">
        <f t="shared" si="53"/>
        <v>0.32042615298286453</v>
      </c>
      <c r="F218" s="9">
        <f t="shared" si="54"/>
        <v>0.39407130498252468</v>
      </c>
      <c r="G218" s="9">
        <f t="shared" si="55"/>
        <v>1.0604219422961352</v>
      </c>
      <c r="H218" s="9">
        <f t="shared" si="56"/>
        <v>3.5025957838188795</v>
      </c>
      <c r="I218" s="9">
        <f t="shared" si="57"/>
        <v>3.1208438845922704</v>
      </c>
      <c r="J218" s="9">
        <f t="shared" si="58"/>
        <v>2.5376118163293966</v>
      </c>
      <c r="K218" s="11">
        <f t="shared" si="59"/>
        <v>0.29761904761904762</v>
      </c>
      <c r="L218" s="11">
        <f t="shared" si="60"/>
        <v>0.33333333333333331</v>
      </c>
      <c r="M218" s="11">
        <f t="shared" si="61"/>
        <v>0.4081632653061224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-0.27712989957887912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0.23526077097505668</v>
      </c>
      <c r="Q218" s="11">
        <f>2*'OddsRatio_working_3-way'!K218*'OddsRatio_working_3-way'!L218*'OddsRatio_working_3-way'!M218</f>
        <v>8.0984774862325873E-2</v>
      </c>
      <c r="R218" s="11">
        <f t="shared" si="62"/>
        <v>0</v>
      </c>
      <c r="S218" s="11">
        <f t="shared" si="63"/>
        <v>-0.84891876095850394</v>
      </c>
      <c r="T218" s="11">
        <f t="shared" si="64"/>
        <v>-0.29222676797194624</v>
      </c>
      <c r="U218" s="11">
        <f>'OddsRatio_working_3-way'!S218-'OddsRatio_working_3-way'!R218^2/3</f>
        <v>-0.84891876095850394</v>
      </c>
      <c r="V218" s="11">
        <f>'OddsRatio_working_3-way'!S218*'OddsRatio_working_3-way'!R218/3-2*'OddsRatio_working_3-way'!R218^3/27-'OddsRatio_working_3-way'!T218</f>
        <v>0.29222676797194624</v>
      </c>
      <c r="W218" s="11">
        <f>'OddsRatio_working_3-way'!V218^2+4*'OddsRatio_working_3-way'!U218^3/27</f>
        <v>-5.2382411565310288E-3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0.1505280082541624</v>
      </c>
      <c r="Y218" s="11">
        <f>IF('OddsRatio_working_3-way'!W218&gt;=0,IF('OddsRatio_working_3-way'!V218+SQRT('OddsRatio_working_3-way'!W218)&gt;0,0,PI()),ACOS('OddsRatio_working_3-way'!V218/(2*'OddsRatio_working_3-way'!X218)))</f>
        <v>0.24278417077356673</v>
      </c>
      <c r="Z218" s="11">
        <f>'OddsRatio_working_3-way'!X218^(1/3)*COS('OddsRatio_working_3-way'!Y218/3)</f>
        <v>0.5302109711480677</v>
      </c>
      <c r="AA218" s="11">
        <f>'OddsRatio_working_3-way'!X218^(1/3)*COS(('OddsRatio_working_3-way'!Y218+2*PI())/3)</f>
        <v>-0.30234705905439568</v>
      </c>
      <c r="AB218" s="11">
        <f>'OddsRatio_working_3-way'!X218^(1/3)*COS(('OddsRatio_working_3-way'!Y218+4*PI())/3)</f>
        <v>-0.22786391209367218</v>
      </c>
      <c r="AC218" s="11">
        <f>'OddsRatio_working_3-way'!X218^(1/3)*SIN('OddsRatio_working_3-way'!Y218/3)</f>
        <v>4.3002864947864448E-2</v>
      </c>
      <c r="AD218" s="11">
        <f>'OddsRatio_working_3-way'!X218^(1/3)*SIN(('OddsRatio_working_3-way'!Y218+2*PI())/3)</f>
        <v>0.43767473790551265</v>
      </c>
      <c r="AE218" s="11">
        <f>'OddsRatio_working_3-way'!X218^(1/3)*SIN(('OddsRatio_working_3-way'!Y218+4*PI())/3)</f>
        <v>-0.4806776028533768</v>
      </c>
      <c r="AF218" s="11">
        <f>-'OddsRatio_working_3-way'!U218/(3*'OddsRatio_working_3-way'!X218^(1/3))*COS(('OddsRatio_working_3-way'!Y218)/3)</f>
        <v>0.53021097114806759</v>
      </c>
      <c r="AG218" s="11">
        <f>-'OddsRatio_working_3-way'!U218/(3*'OddsRatio_working_3-way'!X218^(1/3))*COS(('OddsRatio_working_3-way'!Y218+2*PI())/3)</f>
        <v>-0.30234705905439563</v>
      </c>
      <c r="AH218" s="11">
        <f>-'OddsRatio_working_3-way'!U218/(3*'OddsRatio_working_3-way'!X218^(1/3))*COS(('OddsRatio_working_3-way'!Y218+4*PI())/3)</f>
        <v>-0.22786391209367213</v>
      </c>
      <c r="AI218" s="11">
        <f>'OddsRatio_working_3-way'!U218/(3*'OddsRatio_working_3-way'!X218^(1/3))*SIN(('OddsRatio_working_3-way'!Y218)/3)</f>
        <v>-4.3002864947864441E-2</v>
      </c>
      <c r="AJ218" s="11">
        <f>'OddsRatio_working_3-way'!U218/(3*'OddsRatio_working_3-way'!X218^(1/3))*SIN(('OddsRatio_working_3-way'!Y218+2*PI())/3)</f>
        <v>-0.43767473790551253</v>
      </c>
      <c r="AK218" s="11">
        <f>'OddsRatio_working_3-way'!U218/(3*'OddsRatio_working_3-way'!X218^(1/3))*SIN(('OddsRatio_working_3-way'!Y218+4*PI())/3)</f>
        <v>0.48067760285337668</v>
      </c>
      <c r="AL218" s="11">
        <f>'OddsRatio_working_3-way'!Z218+'OddsRatio_working_3-way'!AF218</f>
        <v>1.0604219422961352</v>
      </c>
      <c r="AM218" s="11">
        <f>'OddsRatio_working_3-way'!AA218+'OddsRatio_working_3-way'!AG218</f>
        <v>-0.60469411810879126</v>
      </c>
      <c r="AN218" s="11">
        <f>'OddsRatio_working_3-way'!AB218+'OddsRatio_working_3-way'!AH218</f>
        <v>-0.45572782418734431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1.0604219422961352</v>
      </c>
      <c r="AS218" s="11">
        <f>IF(('OddsRatio_working_3-way'!X218=0),IF(Q218&gt;0,-Q218^(1/3),(-Q218)^(1/3)),'OddsRatio_working_3-way'!AM218-'OddsRatio_working_3-way'!R218/3)</f>
        <v>-0.60469411810879126</v>
      </c>
      <c r="AT218" s="11">
        <f>IF(('OddsRatio_working_3-way'!X218=0),IF(Q218&gt;0,-Q218^(1/3),(-Q218)^(1/3)),'OddsRatio_working_3-way'!AN218-'OddsRatio_working_3-way'!R218/3)</f>
        <v>-0.45572782418734431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2.12</v>
      </c>
      <c r="B219" s="4">
        <f>IF('True_Odds_Calculator_3-way'!B220="","",'True_Odds_Calculator_3-way'!B220)</f>
        <v>3.57</v>
      </c>
      <c r="C219" s="4">
        <f>IF('True_Odds_Calculator_3-way'!C220="","",'True_Odds_Calculator_3-way'!C220)</f>
        <v>3.62</v>
      </c>
      <c r="D219" s="9">
        <f t="shared" si="52"/>
        <v>0.46090047761488667</v>
      </c>
      <c r="E219" s="9">
        <f t="shared" si="53"/>
        <v>0.27144664255664624</v>
      </c>
      <c r="F219" s="9">
        <f t="shared" si="54"/>
        <v>0.26765287982846703</v>
      </c>
      <c r="G219" s="9">
        <f t="shared" si="55"/>
        <v>1.0443444575351766</v>
      </c>
      <c r="H219" s="9">
        <f t="shared" si="56"/>
        <v>2.1696657924393978</v>
      </c>
      <c r="I219" s="9">
        <f t="shared" si="57"/>
        <v>3.6839652558654032</v>
      </c>
      <c r="J219" s="9">
        <f t="shared" si="58"/>
        <v>3.7361824787421622</v>
      </c>
      <c r="K219" s="11">
        <f t="shared" si="59"/>
        <v>0.47169811320754712</v>
      </c>
      <c r="L219" s="11">
        <f t="shared" si="60"/>
        <v>0.28011204481792717</v>
      </c>
      <c r="M219" s="11">
        <f t="shared" si="61"/>
        <v>0.27624309392265195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-0.27525789842675308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0.2303120768791202</v>
      </c>
      <c r="Q219" s="11">
        <f>2*'OddsRatio_working_3-way'!K219*'OddsRatio_working_3-way'!L219*'OddsRatio_working_3-way'!M219</f>
        <v>7.2999073495759195E-2</v>
      </c>
      <c r="R219" s="11">
        <f t="shared" si="62"/>
        <v>0</v>
      </c>
      <c r="S219" s="11">
        <f t="shared" si="63"/>
        <v>-0.83671378076879022</v>
      </c>
      <c r="T219" s="11">
        <f t="shared" si="64"/>
        <v>-0.26520246617077353</v>
      </c>
      <c r="U219" s="11">
        <f>'OddsRatio_working_3-way'!S219-'OddsRatio_working_3-way'!R219^2/3</f>
        <v>-0.83671378076879022</v>
      </c>
      <c r="V219" s="11">
        <f>'OddsRatio_working_3-way'!S219*'OddsRatio_working_3-way'!R219/3-2*'OddsRatio_working_3-way'!R219^3/27-'OddsRatio_working_3-way'!T219</f>
        <v>0.26520246617077353</v>
      </c>
      <c r="W219" s="11">
        <f>'OddsRatio_working_3-way'!V219^2+4*'OddsRatio_working_3-way'!U219^3/27</f>
        <v>-1.6449120043538379E-2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0.14729347245091912</v>
      </c>
      <c r="Y219" s="11">
        <f>IF('OddsRatio_working_3-way'!W219&gt;=0,IF('OddsRatio_working_3-way'!V219+SQRT('OddsRatio_working_3-way'!W219)&gt;0,0,PI()),ACOS('OddsRatio_working_3-way'!V219/(2*'OddsRatio_working_3-way'!X219)))</f>
        <v>0.45044849576894785</v>
      </c>
      <c r="Z219" s="11">
        <f>'OddsRatio_working_3-way'!X219^(1/3)*COS('OddsRatio_working_3-way'!Y219/3)</f>
        <v>0.52217222876758829</v>
      </c>
      <c r="AA219" s="11">
        <f>'OddsRatio_working_3-way'!X219^(1/3)*COS(('OddsRatio_working_3-way'!Y219+2*PI())/3)</f>
        <v>-0.32950078985707748</v>
      </c>
      <c r="AB219" s="11">
        <f>'OddsRatio_working_3-way'!X219^(1/3)*COS(('OddsRatio_working_3-way'!Y219+4*PI())/3)</f>
        <v>-0.19267143891051094</v>
      </c>
      <c r="AC219" s="11">
        <f>'OddsRatio_working_3-way'!X219^(1/3)*SIN('OddsRatio_working_3-way'!Y219/3)</f>
        <v>7.8998462602042033E-2</v>
      </c>
      <c r="AD219" s="11">
        <f>'OddsRatio_working_3-way'!X219^(1/3)*SIN(('OddsRatio_working_3-way'!Y219+2*PI())/3)</f>
        <v>0.41271518396244988</v>
      </c>
      <c r="AE219" s="11">
        <f>'OddsRatio_working_3-way'!X219^(1/3)*SIN(('OddsRatio_working_3-way'!Y219+4*PI())/3)</f>
        <v>-0.49171364656449185</v>
      </c>
      <c r="AF219" s="11">
        <f>-'OddsRatio_working_3-way'!U219/(3*'OddsRatio_working_3-way'!X219^(1/3))*COS(('OddsRatio_working_3-way'!Y219)/3)</f>
        <v>0.52217222876758818</v>
      </c>
      <c r="AG219" s="11">
        <f>-'OddsRatio_working_3-way'!U219/(3*'OddsRatio_working_3-way'!X219^(1/3))*COS(('OddsRatio_working_3-way'!Y219+2*PI())/3)</f>
        <v>-0.32950078985707737</v>
      </c>
      <c r="AH219" s="11">
        <f>-'OddsRatio_working_3-way'!U219/(3*'OddsRatio_working_3-way'!X219^(1/3))*COS(('OddsRatio_working_3-way'!Y219+4*PI())/3)</f>
        <v>-0.19267143891051092</v>
      </c>
      <c r="AI219" s="11">
        <f>'OddsRatio_working_3-way'!U219/(3*'OddsRatio_working_3-way'!X219^(1/3))*SIN(('OddsRatio_working_3-way'!Y219)/3)</f>
        <v>-7.8998462602042019E-2</v>
      </c>
      <c r="AJ219" s="11">
        <f>'OddsRatio_working_3-way'!U219/(3*'OddsRatio_working_3-way'!X219^(1/3))*SIN(('OddsRatio_working_3-way'!Y219+2*PI())/3)</f>
        <v>-0.41271518396244983</v>
      </c>
      <c r="AK219" s="11">
        <f>'OddsRatio_working_3-way'!U219/(3*'OddsRatio_working_3-way'!X219^(1/3))*SIN(('OddsRatio_working_3-way'!Y219+4*PI())/3)</f>
        <v>0.49171364656449174</v>
      </c>
      <c r="AL219" s="11">
        <f>'OddsRatio_working_3-way'!Z219+'OddsRatio_working_3-way'!AF219</f>
        <v>1.0443444575351766</v>
      </c>
      <c r="AM219" s="11">
        <f>'OddsRatio_working_3-way'!AA219+'OddsRatio_working_3-way'!AG219</f>
        <v>-0.65900157971415485</v>
      </c>
      <c r="AN219" s="11">
        <f>'OddsRatio_working_3-way'!AB219+'OddsRatio_working_3-way'!AH219</f>
        <v>-0.38534287782102183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1.0443444575351766</v>
      </c>
      <c r="AS219" s="11">
        <f>IF(('OddsRatio_working_3-way'!X219=0),IF(Q219&gt;0,-Q219^(1/3),(-Q219)^(1/3)),'OddsRatio_working_3-way'!AM219-'OddsRatio_working_3-way'!R219/3)</f>
        <v>-0.65900157971415485</v>
      </c>
      <c r="AT219" s="11">
        <f>IF(('OddsRatio_working_3-way'!X219=0),IF(Q219&gt;0,-Q219^(1/3),(-Q219)^(1/3)),'OddsRatio_working_3-way'!AN219-'OddsRatio_working_3-way'!R219/3)</f>
        <v>-0.38534287782102183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3.02</v>
      </c>
      <c r="B220" s="4">
        <f>IF('True_Odds_Calculator_3-way'!B221="","",'True_Odds_Calculator_3-way'!B221)</f>
        <v>3.47</v>
      </c>
      <c r="C220" s="4">
        <f>IF('True_Odds_Calculator_3-way'!C221="","",'True_Odds_Calculator_3-way'!C221)</f>
        <v>2.44</v>
      </c>
      <c r="D220" s="9">
        <f t="shared" si="52"/>
        <v>0.32147560813404097</v>
      </c>
      <c r="E220" s="9">
        <f t="shared" si="53"/>
        <v>0.27926318391760102</v>
      </c>
      <c r="F220" s="9">
        <f t="shared" si="54"/>
        <v>0.39926120794835784</v>
      </c>
      <c r="G220" s="9">
        <f t="shared" si="55"/>
        <v>1.0448791628073446</v>
      </c>
      <c r="H220" s="9">
        <f t="shared" si="56"/>
        <v>3.1106559088708363</v>
      </c>
      <c r="I220" s="9">
        <f t="shared" si="57"/>
        <v>3.5808515321341408</v>
      </c>
      <c r="J220" s="9">
        <f t="shared" si="58"/>
        <v>2.5046259944425762</v>
      </c>
      <c r="K220" s="11">
        <f t="shared" si="59"/>
        <v>0.33112582781456956</v>
      </c>
      <c r="L220" s="11">
        <f t="shared" si="60"/>
        <v>0.28818443804034583</v>
      </c>
      <c r="M220" s="11">
        <f t="shared" si="61"/>
        <v>0.4098360655737705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-0.28098592805181866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0.23191479176789309</v>
      </c>
      <c r="Q220" s="11">
        <f>2*'OddsRatio_working_3-way'!K220*'OddsRatio_working_3-way'!L220*'OddsRatio_working_3-way'!M220</f>
        <v>7.821746771261151E-2</v>
      </c>
      <c r="R220" s="11">
        <f t="shared" si="62"/>
        <v>0</v>
      </c>
      <c r="S220" s="11">
        <f t="shared" si="63"/>
        <v>-0.82536087616858878</v>
      </c>
      <c r="T220" s="11">
        <f t="shared" si="64"/>
        <v>-0.27836791776343639</v>
      </c>
      <c r="U220" s="11">
        <f>'OddsRatio_working_3-way'!S220-'OddsRatio_working_3-way'!R220^2/3</f>
        <v>-0.82536087616858878</v>
      </c>
      <c r="V220" s="11">
        <f>'OddsRatio_working_3-way'!S220*'OddsRatio_working_3-way'!R220/3-2*'OddsRatio_working_3-way'!R220^3/27-'OddsRatio_working_3-way'!T220</f>
        <v>0.27836791776343639</v>
      </c>
      <c r="W220" s="11">
        <f>'OddsRatio_working_3-way'!V220^2+4*'OddsRatio_working_3-way'!U220^3/27</f>
        <v>-5.8080151595994028E-3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0.14430584949989958</v>
      </c>
      <c r="Y220" s="11">
        <f>IF('OddsRatio_working_3-way'!W220&gt;=0,IF('OddsRatio_working_3-way'!V220+SQRT('OddsRatio_working_3-way'!W220)&gt;0,0,PI()),ACOS('OddsRatio_working_3-way'!V220/(2*'OddsRatio_working_3-way'!X220)))</f>
        <v>0.26722751089654118</v>
      </c>
      <c r="Z220" s="11">
        <f>'OddsRatio_working_3-way'!X220^(1/3)*COS('OddsRatio_working_3-way'!Y220/3)</f>
        <v>0.5224395814036723</v>
      </c>
      <c r="AA220" s="11">
        <f>'OddsRatio_working_3-way'!X220^(1/3)*COS(('OddsRatio_working_3-way'!Y220+2*PI())/3)</f>
        <v>-0.30162872386288331</v>
      </c>
      <c r="AB220" s="11">
        <f>'OddsRatio_working_3-way'!X220^(1/3)*COS(('OddsRatio_working_3-way'!Y220+4*PI())/3)</f>
        <v>-0.22081085754078905</v>
      </c>
      <c r="AC220" s="11">
        <f>'OddsRatio_working_3-way'!X220^(1/3)*SIN('OddsRatio_working_3-way'!Y220/3)</f>
        <v>4.6660216876392338E-2</v>
      </c>
      <c r="AD220" s="11">
        <f>'OddsRatio_working_3-way'!X220^(1/3)*SIN(('OddsRatio_working_3-way'!Y220+2*PI())/3)</f>
        <v>0.42911584099989214</v>
      </c>
      <c r="AE220" s="11">
        <f>'OddsRatio_working_3-way'!X220^(1/3)*SIN(('OddsRatio_working_3-way'!Y220+4*PI())/3)</f>
        <v>-0.47577605787628446</v>
      </c>
      <c r="AF220" s="11">
        <f>-'OddsRatio_working_3-way'!U220/(3*'OddsRatio_working_3-way'!X220^(1/3))*COS(('OddsRatio_working_3-way'!Y220)/3)</f>
        <v>0.5224395814036723</v>
      </c>
      <c r="AG220" s="11">
        <f>-'OddsRatio_working_3-way'!U220/(3*'OddsRatio_working_3-way'!X220^(1/3))*COS(('OddsRatio_working_3-way'!Y220+2*PI())/3)</f>
        <v>-0.30162872386288331</v>
      </c>
      <c r="AH220" s="11">
        <f>-'OddsRatio_working_3-way'!U220/(3*'OddsRatio_working_3-way'!X220^(1/3))*COS(('OddsRatio_working_3-way'!Y220+4*PI())/3)</f>
        <v>-0.22081085754078905</v>
      </c>
      <c r="AI220" s="11">
        <f>'OddsRatio_working_3-way'!U220/(3*'OddsRatio_working_3-way'!X220^(1/3))*SIN(('OddsRatio_working_3-way'!Y220)/3)</f>
        <v>-4.6660216876392338E-2</v>
      </c>
      <c r="AJ220" s="11">
        <f>'OddsRatio_working_3-way'!U220/(3*'OddsRatio_working_3-way'!X220^(1/3))*SIN(('OddsRatio_working_3-way'!Y220+2*PI())/3)</f>
        <v>-0.42911584099989214</v>
      </c>
      <c r="AK220" s="11">
        <f>'OddsRatio_working_3-way'!U220/(3*'OddsRatio_working_3-way'!X220^(1/3))*SIN(('OddsRatio_working_3-way'!Y220+4*PI())/3)</f>
        <v>0.47577605787628446</v>
      </c>
      <c r="AL220" s="11">
        <f>'OddsRatio_working_3-way'!Z220+'OddsRatio_working_3-way'!AF220</f>
        <v>1.0448791628073446</v>
      </c>
      <c r="AM220" s="11">
        <f>'OddsRatio_working_3-way'!AA220+'OddsRatio_working_3-way'!AG220</f>
        <v>-0.60325744772576662</v>
      </c>
      <c r="AN220" s="11">
        <f>'OddsRatio_working_3-way'!AB220+'OddsRatio_working_3-way'!AH220</f>
        <v>-0.4416217150815781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1.0448791628073446</v>
      </c>
      <c r="AS220" s="11">
        <f>IF(('OddsRatio_working_3-way'!X220=0),IF(Q220&gt;0,-Q220^(1/3),(-Q220)^(1/3)),'OddsRatio_working_3-way'!AM220-'OddsRatio_working_3-way'!R220/3)</f>
        <v>-0.60325744772576662</v>
      </c>
      <c r="AT220" s="11">
        <f>IF(('OddsRatio_working_3-way'!X220=0),IF(Q220&gt;0,-Q220^(1/3),(-Q220)^(1/3)),'OddsRatio_working_3-way'!AN220-'OddsRatio_working_3-way'!R220/3)</f>
        <v>-0.4416217150815781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1.51</v>
      </c>
      <c r="B221" s="4">
        <f>IF('True_Odds_Calculator_3-way'!B222="","",'True_Odds_Calculator_3-way'!B222)</f>
        <v>4.5</v>
      </c>
      <c r="C221" s="4">
        <f>IF('True_Odds_Calculator_3-way'!C222="","",'True_Odds_Calculator_3-way'!C222)</f>
        <v>6.76</v>
      </c>
      <c r="D221" s="9">
        <f t="shared" si="52"/>
        <v>0.64814930993783537</v>
      </c>
      <c r="E221" s="9">
        <f t="shared" si="53"/>
        <v>0.21161910719315311</v>
      </c>
      <c r="F221" s="9">
        <f t="shared" si="54"/>
        <v>0.14023158286901174</v>
      </c>
      <c r="G221" s="9">
        <f t="shared" si="55"/>
        <v>1.0644203477028331</v>
      </c>
      <c r="H221" s="9">
        <f t="shared" si="56"/>
        <v>1.5428543773284444</v>
      </c>
      <c r="I221" s="9">
        <f t="shared" si="57"/>
        <v>4.7254712169599156</v>
      </c>
      <c r="J221" s="9">
        <f t="shared" si="58"/>
        <v>7.1310612027683185</v>
      </c>
      <c r="K221" s="11">
        <f t="shared" si="59"/>
        <v>0.66225165562913912</v>
      </c>
      <c r="L221" s="11">
        <f t="shared" si="60"/>
        <v>0.22222222222222221</v>
      </c>
      <c r="M221" s="11">
        <f t="shared" si="61"/>
        <v>0.14792899408284024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-0.22383322230494929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0.21269555146274455</v>
      </c>
      <c r="Q221" s="11">
        <f>2*'OddsRatio_working_3-way'!K221*'OddsRatio_working_3-way'!L221*'OddsRatio_working_3-way'!M221</f>
        <v>4.3540542776406253E-2</v>
      </c>
      <c r="R221" s="11">
        <f t="shared" si="62"/>
        <v>0</v>
      </c>
      <c r="S221" s="11">
        <f t="shared" si="63"/>
        <v>-0.95024120759414865</v>
      </c>
      <c r="T221" s="11">
        <f t="shared" si="64"/>
        <v>-0.19452225334578274</v>
      </c>
      <c r="U221" s="11">
        <f>'OddsRatio_working_3-way'!S221-'OddsRatio_working_3-way'!R221^2/3</f>
        <v>-0.95024120759414865</v>
      </c>
      <c r="V221" s="11">
        <f>'OddsRatio_working_3-way'!S221*'OddsRatio_working_3-way'!R221/3-2*'OddsRatio_working_3-way'!R221^3/27-'OddsRatio_working_3-way'!T221</f>
        <v>0.19452225334578274</v>
      </c>
      <c r="W221" s="11">
        <f>'OddsRatio_working_3-way'!V221^2+4*'OddsRatio_working_3-way'!U221^3/27</f>
        <v>-8.9276387085328923E-2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0.17826615924794154</v>
      </c>
      <c r="Y221" s="11">
        <f>IF('OddsRatio_working_3-way'!W221&gt;=0,IF('OddsRatio_working_3-way'!V221+SQRT('OddsRatio_working_3-way'!W221)&gt;0,0,PI()),ACOS('OddsRatio_working_3-way'!V221/(2*'OddsRatio_working_3-way'!X221)))</f>
        <v>0.9936973834790197</v>
      </c>
      <c r="Z221" s="11">
        <f>'OddsRatio_working_3-way'!X221^(1/3)*COS('OddsRatio_working_3-way'!Y221/3)</f>
        <v>0.53221017385141656</v>
      </c>
      <c r="AA221" s="11">
        <f>'OddsRatio_working_3-way'!X221^(1/3)*COS(('OddsRatio_working_3-way'!Y221+2*PI())/3)</f>
        <v>-0.42461234239157297</v>
      </c>
      <c r="AB221" s="11">
        <f>'OddsRatio_working_3-way'!X221^(1/3)*COS(('OddsRatio_working_3-way'!Y221+4*PI())/3)</f>
        <v>-0.10759783145984349</v>
      </c>
      <c r="AC221" s="11">
        <f>'OddsRatio_working_3-way'!X221^(1/3)*SIN('OddsRatio_working_3-way'!Y221/3)</f>
        <v>0.18302841322345145</v>
      </c>
      <c r="AD221" s="11">
        <f>'OddsRatio_working_3-way'!X221^(1/3)*SIN(('OddsRatio_working_3-way'!Y221+2*PI())/3)</f>
        <v>0.36939332409613357</v>
      </c>
      <c r="AE221" s="11">
        <f>'OddsRatio_working_3-way'!X221^(1/3)*SIN(('OddsRatio_working_3-way'!Y221+4*PI())/3)</f>
        <v>-0.5524217373195851</v>
      </c>
      <c r="AF221" s="11">
        <f>-'OddsRatio_working_3-way'!U221/(3*'OddsRatio_working_3-way'!X221^(1/3))*COS(('OddsRatio_working_3-way'!Y221)/3)</f>
        <v>0.53221017385141656</v>
      </c>
      <c r="AG221" s="11">
        <f>-'OddsRatio_working_3-way'!U221/(3*'OddsRatio_working_3-way'!X221^(1/3))*COS(('OddsRatio_working_3-way'!Y221+2*PI())/3)</f>
        <v>-0.42461234239157297</v>
      </c>
      <c r="AH221" s="11">
        <f>-'OddsRatio_working_3-way'!U221/(3*'OddsRatio_working_3-way'!X221^(1/3))*COS(('OddsRatio_working_3-way'!Y221+4*PI())/3)</f>
        <v>-0.10759783145984349</v>
      </c>
      <c r="AI221" s="11">
        <f>'OddsRatio_working_3-way'!U221/(3*'OddsRatio_working_3-way'!X221^(1/3))*SIN(('OddsRatio_working_3-way'!Y221)/3)</f>
        <v>-0.18302841322345145</v>
      </c>
      <c r="AJ221" s="11">
        <f>'OddsRatio_working_3-way'!U221/(3*'OddsRatio_working_3-way'!X221^(1/3))*SIN(('OddsRatio_working_3-way'!Y221+2*PI())/3)</f>
        <v>-0.36939332409613357</v>
      </c>
      <c r="AK221" s="11">
        <f>'OddsRatio_working_3-way'!U221/(3*'OddsRatio_working_3-way'!X221^(1/3))*SIN(('OddsRatio_working_3-way'!Y221+4*PI())/3)</f>
        <v>0.5524217373195851</v>
      </c>
      <c r="AL221" s="11">
        <f>'OddsRatio_working_3-way'!Z221+'OddsRatio_working_3-way'!AF221</f>
        <v>1.0644203477028331</v>
      </c>
      <c r="AM221" s="11">
        <f>'OddsRatio_working_3-way'!AA221+'OddsRatio_working_3-way'!AG221</f>
        <v>-0.84922468478314594</v>
      </c>
      <c r="AN221" s="11">
        <f>'OddsRatio_working_3-way'!AB221+'OddsRatio_working_3-way'!AH221</f>
        <v>-0.21519566291968698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1.0644203477028331</v>
      </c>
      <c r="AS221" s="11">
        <f>IF(('OddsRatio_working_3-way'!X221=0),IF(Q221&gt;0,-Q221^(1/3),(-Q221)^(1/3)),'OddsRatio_working_3-way'!AM221-'OddsRatio_working_3-way'!R221/3)</f>
        <v>-0.84922468478314594</v>
      </c>
      <c r="AT221" s="11">
        <f>IF(('OddsRatio_working_3-way'!X221=0),IF(Q221&gt;0,-Q221^(1/3),(-Q221)^(1/3)),'OddsRatio_working_3-way'!AN221-'OddsRatio_working_3-way'!R221/3)</f>
        <v>-0.21519566291968698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1.87</v>
      </c>
      <c r="B222" s="4">
        <f>IF('True_Odds_Calculator_3-way'!B223="","",'True_Odds_Calculator_3-way'!B223)</f>
        <v>3.62</v>
      </c>
      <c r="C222" s="4">
        <f>IF('True_Odds_Calculator_3-way'!C223="","",'True_Odds_Calculator_3-way'!C223)</f>
        <v>4.47</v>
      </c>
      <c r="D222" s="9">
        <f t="shared" si="52"/>
        <v>0.52075023558928191</v>
      </c>
      <c r="E222" s="9">
        <f t="shared" si="53"/>
        <v>0.26514667794882185</v>
      </c>
      <c r="F222" s="9">
        <f t="shared" si="54"/>
        <v>0.21410308646189632</v>
      </c>
      <c r="G222" s="9">
        <f t="shared" si="55"/>
        <v>1.0578234257539658</v>
      </c>
      <c r="H222" s="9">
        <f t="shared" si="56"/>
        <v>1.9203063804059506</v>
      </c>
      <c r="I222" s="9">
        <f t="shared" si="57"/>
        <v>3.7714973754753895</v>
      </c>
      <c r="J222" s="9">
        <f t="shared" si="58"/>
        <v>4.6706472873662603</v>
      </c>
      <c r="K222" s="11">
        <f t="shared" si="59"/>
        <v>0.53475935828876997</v>
      </c>
      <c r="L222" s="11">
        <f t="shared" si="60"/>
        <v>0.27624309392265195</v>
      </c>
      <c r="M222" s="11">
        <f t="shared" si="61"/>
        <v>0.2237136465324385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-0.26139201614529506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0.23001255352996891</v>
      </c>
      <c r="Q222" s="11">
        <f>2*'OddsRatio_working_3-way'!K222*'OddsRatio_working_3-way'!L222*'OddsRatio_working_3-way'!M222</f>
        <v>6.6095561359186483E-2</v>
      </c>
      <c r="R222" s="11">
        <f t="shared" si="62"/>
        <v>0</v>
      </c>
      <c r="S222" s="11">
        <f t="shared" si="63"/>
        <v>-0.87995248256594094</v>
      </c>
      <c r="T222" s="11">
        <f t="shared" si="64"/>
        <v>-0.25285990878331643</v>
      </c>
      <c r="U222" s="11">
        <f>'OddsRatio_working_3-way'!S222-'OddsRatio_working_3-way'!R222^2/3</f>
        <v>-0.87995248256594094</v>
      </c>
      <c r="V222" s="11">
        <f>'OddsRatio_working_3-way'!S222*'OddsRatio_working_3-way'!R222/3-2*'OddsRatio_working_3-way'!R222^3/27-'OddsRatio_working_3-way'!T222</f>
        <v>0.25285990878331643</v>
      </c>
      <c r="W222" s="11">
        <f>'OddsRatio_working_3-way'!V222^2+4*'OddsRatio_working_3-way'!U222^3/27</f>
        <v>-3.7004327783124E-2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0.15885721674905984</v>
      </c>
      <c r="Y222" s="11">
        <f>IF('OddsRatio_working_3-way'!W222&gt;=0,IF('OddsRatio_working_3-way'!V222+SQRT('OddsRatio_working_3-way'!W222)&gt;0,0,PI()),ACOS('OddsRatio_working_3-way'!V222/(2*'OddsRatio_working_3-way'!X222)))</f>
        <v>0.6503504784636992</v>
      </c>
      <c r="Z222" s="11">
        <f>'OddsRatio_working_3-way'!X222^(1/3)*COS('OddsRatio_working_3-way'!Y222/3)</f>
        <v>0.52891171287698291</v>
      </c>
      <c r="AA222" s="11">
        <f>'OddsRatio_working_3-way'!X222^(1/3)*COS(('OddsRatio_working_3-way'!Y222+2*PI())/3)</f>
        <v>-0.36533905933985278</v>
      </c>
      <c r="AB222" s="11">
        <f>'OddsRatio_working_3-way'!X222^(1/3)*COS(('OddsRatio_working_3-way'!Y222+4*PI())/3)</f>
        <v>-0.16357265353713024</v>
      </c>
      <c r="AC222" s="11">
        <f>'OddsRatio_working_3-way'!X222^(1/3)*SIN('OddsRatio_working_3-way'!Y222/3)</f>
        <v>0.1164898887036253</v>
      </c>
      <c r="AD222" s="11">
        <f>'OddsRatio_working_3-way'!X222^(1/3)*SIN(('OddsRatio_working_3-way'!Y222+2*PI())/3)</f>
        <v>0.39980603535879566</v>
      </c>
      <c r="AE222" s="11">
        <f>'OddsRatio_working_3-way'!X222^(1/3)*SIN(('OddsRatio_working_3-way'!Y222+4*PI())/3)</f>
        <v>-0.51629592406242075</v>
      </c>
      <c r="AF222" s="11">
        <f>-'OddsRatio_working_3-way'!U222/(3*'OddsRatio_working_3-way'!X222^(1/3))*COS(('OddsRatio_working_3-way'!Y222)/3)</f>
        <v>0.52891171287698291</v>
      </c>
      <c r="AG222" s="11">
        <f>-'OddsRatio_working_3-way'!U222/(3*'OddsRatio_working_3-way'!X222^(1/3))*COS(('OddsRatio_working_3-way'!Y222+2*PI())/3)</f>
        <v>-0.36533905933985278</v>
      </c>
      <c r="AH222" s="11">
        <f>-'OddsRatio_working_3-way'!U222/(3*'OddsRatio_working_3-way'!X222^(1/3))*COS(('OddsRatio_working_3-way'!Y222+4*PI())/3)</f>
        <v>-0.16357265353713024</v>
      </c>
      <c r="AI222" s="11">
        <f>'OddsRatio_working_3-way'!U222/(3*'OddsRatio_working_3-way'!X222^(1/3))*SIN(('OddsRatio_working_3-way'!Y222)/3)</f>
        <v>-0.1164898887036253</v>
      </c>
      <c r="AJ222" s="11">
        <f>'OddsRatio_working_3-way'!U222/(3*'OddsRatio_working_3-way'!X222^(1/3))*SIN(('OddsRatio_working_3-way'!Y222+2*PI())/3)</f>
        <v>-0.39980603535879566</v>
      </c>
      <c r="AK222" s="11">
        <f>'OddsRatio_working_3-way'!U222/(3*'OddsRatio_working_3-way'!X222^(1/3))*SIN(('OddsRatio_working_3-way'!Y222+4*PI())/3)</f>
        <v>0.51629592406242075</v>
      </c>
      <c r="AL222" s="11">
        <f>'OddsRatio_working_3-way'!Z222+'OddsRatio_working_3-way'!AF222</f>
        <v>1.0578234257539658</v>
      </c>
      <c r="AM222" s="11">
        <f>'OddsRatio_working_3-way'!AA222+'OddsRatio_working_3-way'!AG222</f>
        <v>-0.73067811867970556</v>
      </c>
      <c r="AN222" s="11">
        <f>'OddsRatio_working_3-way'!AB222+'OddsRatio_working_3-way'!AH222</f>
        <v>-0.32714530707426048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1.0578234257539658</v>
      </c>
      <c r="AS222" s="11">
        <f>IF(('OddsRatio_working_3-way'!X222=0),IF(Q222&gt;0,-Q222^(1/3),(-Q222)^(1/3)),'OddsRatio_working_3-way'!AM222-'OddsRatio_working_3-way'!R222/3)</f>
        <v>-0.73067811867970556</v>
      </c>
      <c r="AT222" s="11">
        <f>IF(('OddsRatio_working_3-way'!X222=0),IF(Q222&gt;0,-Q222^(1/3),(-Q222)^(1/3)),'OddsRatio_working_3-way'!AN222-'OddsRatio_working_3-way'!R222/3)</f>
        <v>-0.32714530707426048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1.58</v>
      </c>
      <c r="B223" s="4">
        <f>IF('True_Odds_Calculator_3-way'!B224="","",'True_Odds_Calculator_3-way'!B224)</f>
        <v>3.85</v>
      </c>
      <c r="C223" s="4">
        <f>IF('True_Odds_Calculator_3-way'!C224="","",'True_Odds_Calculator_3-way'!C224)</f>
        <v>6.37</v>
      </c>
      <c r="D223" s="9">
        <f t="shared" si="52"/>
        <v>0.61175608256311675</v>
      </c>
      <c r="E223" s="9">
        <f t="shared" si="53"/>
        <v>0.24280791296750562</v>
      </c>
      <c r="F223" s="9">
        <f t="shared" si="54"/>
        <v>0.14543600446937768</v>
      </c>
      <c r="G223" s="9">
        <f t="shared" si="55"/>
        <v>1.0942041830491935</v>
      </c>
      <c r="H223" s="9">
        <f t="shared" si="56"/>
        <v>1.6346384261685325</v>
      </c>
      <c r="I223" s="9">
        <f t="shared" si="57"/>
        <v>4.1184819216902024</v>
      </c>
      <c r="J223" s="9">
        <f t="shared" si="58"/>
        <v>6.8758764629741682</v>
      </c>
      <c r="K223" s="11">
        <f t="shared" si="59"/>
        <v>0.63291139240506322</v>
      </c>
      <c r="L223" s="11">
        <f t="shared" si="60"/>
        <v>0.25974025974025972</v>
      </c>
      <c r="M223" s="11">
        <f t="shared" si="61"/>
        <v>0.15698587127158556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-0.22908143264640302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0.22710433457010559</v>
      </c>
      <c r="Q223" s="11">
        <f>2*'OddsRatio_working_3-way'!K223*'OddsRatio_working_3-way'!L223*'OddsRatio_working_3-way'!M223</f>
        <v>5.161462149320583E-2</v>
      </c>
      <c r="R223" s="11">
        <f t="shared" si="62"/>
        <v>0</v>
      </c>
      <c r="S223" s="11">
        <f t="shared" si="63"/>
        <v>-0.99136945297810686</v>
      </c>
      <c r="T223" s="11">
        <f t="shared" si="64"/>
        <v>-0.22531123931320618</v>
      </c>
      <c r="U223" s="11">
        <f>'OddsRatio_working_3-way'!S223-'OddsRatio_working_3-way'!R223^2/3</f>
        <v>-0.99136945297810686</v>
      </c>
      <c r="V223" s="11">
        <f>'OddsRatio_working_3-way'!S223*'OddsRatio_working_3-way'!R223/3-2*'OddsRatio_working_3-way'!R223^3/27-'OddsRatio_working_3-way'!T223</f>
        <v>0.22531123931320618</v>
      </c>
      <c r="W223" s="11">
        <f>'OddsRatio_working_3-way'!V223^2+4*'OddsRatio_working_3-way'!U223^3/27</f>
        <v>-9.358020471353759E-2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0.18996404875290906</v>
      </c>
      <c r="Y223" s="11">
        <f>IF('OddsRatio_working_3-way'!W223&gt;=0,IF('OddsRatio_working_3-way'!V223+SQRT('OddsRatio_working_3-way'!W223)&gt;0,0,PI()),ACOS('OddsRatio_working_3-way'!V223/(2*'OddsRatio_working_3-way'!X223)))</f>
        <v>0.93597143993630527</v>
      </c>
      <c r="Z223" s="11">
        <f>'OddsRatio_working_3-way'!X223^(1/3)*COS('OddsRatio_working_3-way'!Y223/3)</f>
        <v>0.54710209152459677</v>
      </c>
      <c r="AA223" s="11">
        <f>'OddsRatio_working_3-way'!X223^(1/3)*COS(('OddsRatio_working_3-way'!Y223+2*PI())/3)</f>
        <v>-0.42636413201994022</v>
      </c>
      <c r="AB223" s="11">
        <f>'OddsRatio_working_3-way'!X223^(1/3)*COS(('OddsRatio_working_3-way'!Y223+4*PI())/3)</f>
        <v>-0.12073795950465671</v>
      </c>
      <c r="AC223" s="11">
        <f>'OddsRatio_working_3-way'!X223^(1/3)*SIN('OddsRatio_working_3-way'!Y223/3)</f>
        <v>0.17645335297309411</v>
      </c>
      <c r="AD223" s="11">
        <f>'OddsRatio_working_3-way'!X223^(1/3)*SIN(('OddsRatio_working_3-way'!Y223+2*PI())/3)</f>
        <v>0.38557763323735278</v>
      </c>
      <c r="AE223" s="11">
        <f>'OddsRatio_working_3-way'!X223^(1/3)*SIN(('OddsRatio_working_3-way'!Y223+4*PI())/3)</f>
        <v>-0.56203098621044678</v>
      </c>
      <c r="AF223" s="11">
        <f>-'OddsRatio_working_3-way'!U223/(3*'OddsRatio_working_3-way'!X223^(1/3))*COS(('OddsRatio_working_3-way'!Y223)/3)</f>
        <v>0.54710209152459677</v>
      </c>
      <c r="AG223" s="11">
        <f>-'OddsRatio_working_3-way'!U223/(3*'OddsRatio_working_3-way'!X223^(1/3))*COS(('OddsRatio_working_3-way'!Y223+2*PI())/3)</f>
        <v>-0.42636413201994022</v>
      </c>
      <c r="AH223" s="11">
        <f>-'OddsRatio_working_3-way'!U223/(3*'OddsRatio_working_3-way'!X223^(1/3))*COS(('OddsRatio_working_3-way'!Y223+4*PI())/3)</f>
        <v>-0.12073795950465671</v>
      </c>
      <c r="AI223" s="11">
        <f>'OddsRatio_working_3-way'!U223/(3*'OddsRatio_working_3-way'!X223^(1/3))*SIN(('OddsRatio_working_3-way'!Y223)/3)</f>
        <v>-0.17645335297309411</v>
      </c>
      <c r="AJ223" s="11">
        <f>'OddsRatio_working_3-way'!U223/(3*'OddsRatio_working_3-way'!X223^(1/3))*SIN(('OddsRatio_working_3-way'!Y223+2*PI())/3)</f>
        <v>-0.38557763323735278</v>
      </c>
      <c r="AK223" s="11">
        <f>'OddsRatio_working_3-way'!U223/(3*'OddsRatio_working_3-way'!X223^(1/3))*SIN(('OddsRatio_working_3-way'!Y223+4*PI())/3)</f>
        <v>0.56203098621044678</v>
      </c>
      <c r="AL223" s="11">
        <f>'OddsRatio_working_3-way'!Z223+'OddsRatio_working_3-way'!AF223</f>
        <v>1.0942041830491935</v>
      </c>
      <c r="AM223" s="11">
        <f>'OddsRatio_working_3-way'!AA223+'OddsRatio_working_3-way'!AG223</f>
        <v>-0.85272826403988045</v>
      </c>
      <c r="AN223" s="11">
        <f>'OddsRatio_working_3-way'!AB223+'OddsRatio_working_3-way'!AH223</f>
        <v>-0.24147591900931342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1.0942041830491935</v>
      </c>
      <c r="AS223" s="11">
        <f>IF(('OddsRatio_working_3-way'!X223=0),IF(Q223&gt;0,-Q223^(1/3),(-Q223)^(1/3)),'OddsRatio_working_3-way'!AM223-'OddsRatio_working_3-way'!R223/3)</f>
        <v>-0.85272826403988045</v>
      </c>
      <c r="AT223" s="11">
        <f>IF(('OddsRatio_working_3-way'!X223=0),IF(Q223&gt;0,-Q223^(1/3),(-Q223)^(1/3)),'OddsRatio_working_3-way'!AN223-'OddsRatio_working_3-way'!R223/3)</f>
        <v>-0.24147591900931342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1.44</v>
      </c>
      <c r="B224" s="4">
        <f>IF('True_Odds_Calculator_3-way'!B225="","",'True_Odds_Calculator_3-way'!B225)</f>
        <v>5.04</v>
      </c>
      <c r="C224" s="4">
        <f>IF('True_Odds_Calculator_3-way'!C225="","",'True_Odds_Calculator_3-way'!C225)</f>
        <v>7.63</v>
      </c>
      <c r="D224" s="9">
        <f t="shared" si="52"/>
        <v>0.68382985342440561</v>
      </c>
      <c r="E224" s="9">
        <f t="shared" si="53"/>
        <v>0.19064931384782721</v>
      </c>
      <c r="F224" s="9">
        <f t="shared" si="54"/>
        <v>0.1255208327277674</v>
      </c>
      <c r="G224" s="9">
        <f t="shared" si="55"/>
        <v>1.0508001534974918</v>
      </c>
      <c r="H224" s="9">
        <f t="shared" si="56"/>
        <v>1.4623520675388963</v>
      </c>
      <c r="I224" s="9">
        <f t="shared" si="57"/>
        <v>5.2452326201298662</v>
      </c>
      <c r="J224" s="9">
        <f t="shared" si="58"/>
        <v>7.9668050176883707</v>
      </c>
      <c r="K224" s="11">
        <f t="shared" si="59"/>
        <v>0.69444444444444442</v>
      </c>
      <c r="L224" s="11">
        <f t="shared" si="60"/>
        <v>0.1984126984126984</v>
      </c>
      <c r="M224" s="11">
        <f t="shared" si="61"/>
        <v>0.13106159895150721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-0.21282860748784749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0.20063028609337041</v>
      </c>
      <c r="Q224" s="11">
        <f>2*'OddsRatio_working_3-way'!K224*'OddsRatio_working_3-way'!L224*'OddsRatio_working_3-way'!M224</f>
        <v>3.6117063203126985E-2</v>
      </c>
      <c r="R224" s="11">
        <f t="shared" si="62"/>
        <v>0</v>
      </c>
      <c r="S224" s="11">
        <f t="shared" si="63"/>
        <v>-0.94268476621417729</v>
      </c>
      <c r="T224" s="11">
        <f t="shared" si="64"/>
        <v>-0.16970022794134604</v>
      </c>
      <c r="U224" s="11">
        <f>'OddsRatio_working_3-way'!S224-'OddsRatio_working_3-way'!R224^2/3</f>
        <v>-0.94268476621417729</v>
      </c>
      <c r="V224" s="11">
        <f>'OddsRatio_working_3-way'!S224*'OddsRatio_working_3-way'!R224/3-2*'OddsRatio_working_3-way'!R224^3/27-'OddsRatio_working_3-way'!T224</f>
        <v>0.16970022794134604</v>
      </c>
      <c r="W224" s="11">
        <f>'OddsRatio_working_3-way'!V224^2+4*'OddsRatio_working_3-way'!U224^3/27</f>
        <v>-9.530866583763245E-2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0.17614399876306974</v>
      </c>
      <c r="Y224" s="11">
        <f>IF('OddsRatio_working_3-way'!W224&gt;=0,IF('OddsRatio_working_3-way'!V224+SQRT('OddsRatio_working_3-way'!W224)&gt;0,0,PI()),ACOS('OddsRatio_working_3-way'!V224/(2*'OddsRatio_working_3-way'!X224)))</f>
        <v>1.068192711663674</v>
      </c>
      <c r="Z224" s="11">
        <f>'OddsRatio_working_3-way'!X224^(1/3)*COS('OddsRatio_working_3-way'!Y224/3)</f>
        <v>0.525400076748746</v>
      </c>
      <c r="AA224" s="11">
        <f>'OddsRatio_working_3-way'!X224^(1/3)*COS(('OddsRatio_working_3-way'!Y224+2*PI())/3)</f>
        <v>-0.43192551242557253</v>
      </c>
      <c r="AB224" s="11">
        <f>'OddsRatio_working_3-way'!X224^(1/3)*COS(('OddsRatio_working_3-way'!Y224+4*PI())/3)</f>
        <v>-9.3474564323173581E-2</v>
      </c>
      <c r="AC224" s="11">
        <f>'OddsRatio_working_3-way'!X224^(1/3)*SIN('OddsRatio_working_3-way'!Y224/3)</f>
        <v>0.19540474599440422</v>
      </c>
      <c r="AD224" s="11">
        <f>'OddsRatio_working_3-way'!X224^(1/3)*SIN(('OddsRatio_working_3-way'!Y224+2*PI())/3)</f>
        <v>0.35730744061750569</v>
      </c>
      <c r="AE224" s="11">
        <f>'OddsRatio_working_3-way'!X224^(1/3)*SIN(('OddsRatio_working_3-way'!Y224+4*PI())/3)</f>
        <v>-0.55271218661190979</v>
      </c>
      <c r="AF224" s="11">
        <f>-'OddsRatio_working_3-way'!U224/(3*'OddsRatio_working_3-way'!X224^(1/3))*COS(('OddsRatio_working_3-way'!Y224)/3)</f>
        <v>0.52540007674874589</v>
      </c>
      <c r="AG224" s="11">
        <f>-'OddsRatio_working_3-way'!U224/(3*'OddsRatio_working_3-way'!X224^(1/3))*COS(('OddsRatio_working_3-way'!Y224+2*PI())/3)</f>
        <v>-0.43192551242557248</v>
      </c>
      <c r="AH224" s="11">
        <f>-'OddsRatio_working_3-way'!U224/(3*'OddsRatio_working_3-way'!X224^(1/3))*COS(('OddsRatio_working_3-way'!Y224+4*PI())/3)</f>
        <v>-9.3474564323173553E-2</v>
      </c>
      <c r="AI224" s="11">
        <f>'OddsRatio_working_3-way'!U224/(3*'OddsRatio_working_3-way'!X224^(1/3))*SIN(('OddsRatio_working_3-way'!Y224)/3)</f>
        <v>-0.19540474599440416</v>
      </c>
      <c r="AJ224" s="11">
        <f>'OddsRatio_working_3-way'!U224/(3*'OddsRatio_working_3-way'!X224^(1/3))*SIN(('OddsRatio_working_3-way'!Y224+2*PI())/3)</f>
        <v>-0.35730744061750563</v>
      </c>
      <c r="AK224" s="11">
        <f>'OddsRatio_working_3-way'!U224/(3*'OddsRatio_working_3-way'!X224^(1/3))*SIN(('OddsRatio_working_3-way'!Y224+4*PI())/3)</f>
        <v>0.55271218661190968</v>
      </c>
      <c r="AL224" s="11">
        <f>'OddsRatio_working_3-way'!Z224+'OddsRatio_working_3-way'!AF224</f>
        <v>1.0508001534974918</v>
      </c>
      <c r="AM224" s="11">
        <f>'OddsRatio_working_3-way'!AA224+'OddsRatio_working_3-way'!AG224</f>
        <v>-0.86385102485114507</v>
      </c>
      <c r="AN224" s="11">
        <f>'OddsRatio_working_3-way'!AB224+'OddsRatio_working_3-way'!AH224</f>
        <v>-0.18694912864634713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1.0508001534974918</v>
      </c>
      <c r="AS224" s="11">
        <f>IF(('OddsRatio_working_3-way'!X224=0),IF(Q224&gt;0,-Q224^(1/3),(-Q224)^(1/3)),'OddsRatio_working_3-way'!AM224-'OddsRatio_working_3-way'!R224/3)</f>
        <v>-0.86385102485114507</v>
      </c>
      <c r="AT224" s="11">
        <f>IF(('OddsRatio_working_3-way'!X224=0),IF(Q224&gt;0,-Q224^(1/3),(-Q224)^(1/3)),'OddsRatio_working_3-way'!AN224-'OddsRatio_working_3-way'!R224/3)</f>
        <v>-0.18694912864634713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2.33</v>
      </c>
      <c r="B225" s="4">
        <f>IF('True_Odds_Calculator_3-way'!B226="","",'True_Odds_Calculator_3-way'!B226)</f>
        <v>3.38</v>
      </c>
      <c r="C225" s="4">
        <f>IF('True_Odds_Calculator_3-way'!C226="","",'True_Odds_Calculator_3-way'!C226)</f>
        <v>3.25</v>
      </c>
      <c r="D225" s="9">
        <f t="shared" si="52"/>
        <v>0.41710143627712304</v>
      </c>
      <c r="E225" s="9">
        <f t="shared" si="53"/>
        <v>0.28565009617949477</v>
      </c>
      <c r="F225" s="9">
        <f t="shared" si="54"/>
        <v>0.29724846754338258</v>
      </c>
      <c r="G225" s="9">
        <f t="shared" si="55"/>
        <v>1.0507506296212581</v>
      </c>
      <c r="H225" s="9">
        <f t="shared" si="56"/>
        <v>2.3974983373962728</v>
      </c>
      <c r="I225" s="9">
        <f t="shared" si="57"/>
        <v>3.5007864984985937</v>
      </c>
      <c r="J225" s="9">
        <f t="shared" si="58"/>
        <v>3.3641889166478305</v>
      </c>
      <c r="K225" s="11">
        <f t="shared" si="59"/>
        <v>0.42918454935622319</v>
      </c>
      <c r="L225" s="11">
        <f t="shared" si="60"/>
        <v>0.29585798816568049</v>
      </c>
      <c r="M225" s="11">
        <f t="shared" si="61"/>
        <v>0.30769230769230771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-0.27826278909398505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0.23285752518553388</v>
      </c>
      <c r="Q225" s="11">
        <f>2*'OddsRatio_working_3-way'!K225*'OddsRatio_working_3-way'!L225*'OddsRatio_working_3-way'!M225</f>
        <v>7.8140109122662393E-2</v>
      </c>
      <c r="R225" s="11">
        <f t="shared" si="62"/>
        <v>0</v>
      </c>
      <c r="S225" s="11">
        <f t="shared" si="63"/>
        <v>-0.83682595845355645</v>
      </c>
      <c r="T225" s="11">
        <f t="shared" si="64"/>
        <v>-0.28081408001797203</v>
      </c>
      <c r="U225" s="11">
        <f>'OddsRatio_working_3-way'!S225-'OddsRatio_working_3-way'!R225^2/3</f>
        <v>-0.83682595845355645</v>
      </c>
      <c r="V225" s="11">
        <f>'OddsRatio_working_3-way'!S225*'OddsRatio_working_3-way'!R225/3-2*'OddsRatio_working_3-way'!R225^3/27-'OddsRatio_working_3-way'!T225</f>
        <v>0.28081408001797203</v>
      </c>
      <c r="W225" s="11">
        <f>'OddsRatio_working_3-way'!V225^2+4*'OddsRatio_working_3-way'!U225^3/27</f>
        <v>-7.9598294588632129E-3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0.14732309475707059</v>
      </c>
      <c r="Y225" s="11">
        <f>IF('OddsRatio_working_3-way'!W225&gt;=0,IF('OddsRatio_working_3-way'!V225+SQRT('OddsRatio_working_3-way'!W225)&gt;0,0,PI()),ACOS('OddsRatio_working_3-way'!V225/(2*'OddsRatio_working_3-way'!X225)))</f>
        <v>0.30762568683117486</v>
      </c>
      <c r="Z225" s="11">
        <f>'OddsRatio_working_3-way'!X225^(1/3)*COS('OddsRatio_working_3-way'!Y225/3)</f>
        <v>0.52537531481062916</v>
      </c>
      <c r="AA225" s="11">
        <f>'OddsRatio_working_3-way'!X225^(1/3)*COS(('OddsRatio_working_3-way'!Y225+2*PI())/3)</f>
        <v>-0.30950724256060325</v>
      </c>
      <c r="AB225" s="11">
        <f>'OddsRatio_working_3-way'!X225^(1/3)*COS(('OddsRatio_working_3-way'!Y225+4*PI())/3)</f>
        <v>-0.21586807225002605</v>
      </c>
      <c r="AC225" s="11">
        <f>'OddsRatio_working_3-way'!X225^(1/3)*SIN('OddsRatio_working_3-way'!Y225/3)</f>
        <v>5.4062600185505148E-2</v>
      </c>
      <c r="AD225" s="11">
        <f>'OddsRatio_working_3-way'!X225^(1/3)*SIN(('OddsRatio_working_3-way'!Y225+2*PI())/3)</f>
        <v>0.42795706905449921</v>
      </c>
      <c r="AE225" s="11">
        <f>'OddsRatio_working_3-way'!X225^(1/3)*SIN(('OddsRatio_working_3-way'!Y225+4*PI())/3)</f>
        <v>-0.48201966924000422</v>
      </c>
      <c r="AF225" s="11">
        <f>-'OddsRatio_working_3-way'!U225/(3*'OddsRatio_working_3-way'!X225^(1/3))*COS(('OddsRatio_working_3-way'!Y225)/3)</f>
        <v>0.52537531481062905</v>
      </c>
      <c r="AG225" s="11">
        <f>-'OddsRatio_working_3-way'!U225/(3*'OddsRatio_working_3-way'!X225^(1/3))*COS(('OddsRatio_working_3-way'!Y225+2*PI())/3)</f>
        <v>-0.30950724256060319</v>
      </c>
      <c r="AH225" s="11">
        <f>-'OddsRatio_working_3-way'!U225/(3*'OddsRatio_working_3-way'!X225^(1/3))*COS(('OddsRatio_working_3-way'!Y225+4*PI())/3)</f>
        <v>-0.21586807225002602</v>
      </c>
      <c r="AI225" s="11">
        <f>'OddsRatio_working_3-way'!U225/(3*'OddsRatio_working_3-way'!X225^(1/3))*SIN(('OddsRatio_working_3-way'!Y225)/3)</f>
        <v>-5.4062600185505134E-2</v>
      </c>
      <c r="AJ225" s="11">
        <f>'OddsRatio_working_3-way'!U225/(3*'OddsRatio_working_3-way'!X225^(1/3))*SIN(('OddsRatio_working_3-way'!Y225+2*PI())/3)</f>
        <v>-0.42795706905449915</v>
      </c>
      <c r="AK225" s="11">
        <f>'OddsRatio_working_3-way'!U225/(3*'OddsRatio_working_3-way'!X225^(1/3))*SIN(('OddsRatio_working_3-way'!Y225+4*PI())/3)</f>
        <v>0.48201966924000411</v>
      </c>
      <c r="AL225" s="11">
        <f>'OddsRatio_working_3-way'!Z225+'OddsRatio_working_3-way'!AF225</f>
        <v>1.0507506296212581</v>
      </c>
      <c r="AM225" s="11">
        <f>'OddsRatio_working_3-way'!AA225+'OddsRatio_working_3-way'!AG225</f>
        <v>-0.61901448512120649</v>
      </c>
      <c r="AN225" s="11">
        <f>'OddsRatio_working_3-way'!AB225+'OddsRatio_working_3-way'!AH225</f>
        <v>-0.43173614450005204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1.0507506296212581</v>
      </c>
      <c r="AS225" s="11">
        <f>IF(('OddsRatio_working_3-way'!X225=0),IF(Q225&gt;0,-Q225^(1/3),(-Q225)^(1/3)),'OddsRatio_working_3-way'!AM225-'OddsRatio_working_3-way'!R225/3)</f>
        <v>-0.61901448512120649</v>
      </c>
      <c r="AT225" s="11">
        <f>IF(('OddsRatio_working_3-way'!X225=0),IF(Q225&gt;0,-Q225^(1/3),(-Q225)^(1/3)),'OddsRatio_working_3-way'!AN225-'OddsRatio_working_3-way'!R225/3)</f>
        <v>-0.43173614450005204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2.68</v>
      </c>
      <c r="B226" s="4">
        <f>IF('True_Odds_Calculator_3-way'!B227="","",'True_Odds_Calculator_3-way'!B227)</f>
        <v>3.13</v>
      </c>
      <c r="C226" s="4">
        <f>IF('True_Odds_Calculator_3-way'!C227="","",'True_Odds_Calculator_3-way'!C227)</f>
        <v>3.04</v>
      </c>
      <c r="D226" s="9">
        <f t="shared" si="52"/>
        <v>0.36561922128886254</v>
      </c>
      <c r="E226" s="9">
        <f t="shared" si="53"/>
        <v>0.31251551523965432</v>
      </c>
      <c r="F226" s="9">
        <f t="shared" si="54"/>
        <v>0.32186526347148298</v>
      </c>
      <c r="G226" s="9">
        <f t="shared" si="55"/>
        <v>1.0327892637716189</v>
      </c>
      <c r="H226" s="9">
        <f t="shared" si="56"/>
        <v>2.7350859631363202</v>
      </c>
      <c r="I226" s="9">
        <f t="shared" si="57"/>
        <v>3.1998411318335482</v>
      </c>
      <c r="J226" s="9">
        <f t="shared" si="58"/>
        <v>3.106890098094103</v>
      </c>
      <c r="K226" s="11">
        <f t="shared" si="59"/>
        <v>0.37313432835820892</v>
      </c>
      <c r="L226" s="11">
        <f t="shared" si="60"/>
        <v>0.31948881789137379</v>
      </c>
      <c r="M226" s="11">
        <f t="shared" si="61"/>
        <v>0.32894736842105265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-0.28626373764270951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0.22940514344370297</v>
      </c>
      <c r="Q226" s="11">
        <f>2*'OddsRatio_working_3-way'!K226*'OddsRatio_working_3-way'!L226*'OddsRatio_working_3-way'!M226</f>
        <v>7.8429108869642036E-2</v>
      </c>
      <c r="R226" s="11">
        <f t="shared" si="62"/>
        <v>0</v>
      </c>
      <c r="S226" s="11">
        <f t="shared" si="63"/>
        <v>-0.80137688878368274</v>
      </c>
      <c r="T226" s="11">
        <f t="shared" si="64"/>
        <v>-0.27397500471237018</v>
      </c>
      <c r="U226" s="11">
        <f>'OddsRatio_working_3-way'!S226-'OddsRatio_working_3-way'!R226^2/3</f>
        <v>-0.80137688878368274</v>
      </c>
      <c r="V226" s="11">
        <f>'OddsRatio_working_3-way'!S226*'OddsRatio_working_3-way'!R226/3-2*'OddsRatio_working_3-way'!R226^3/27-'OddsRatio_working_3-way'!T226</f>
        <v>0.27397500471237018</v>
      </c>
      <c r="W226" s="11">
        <f>'OddsRatio_working_3-way'!V226^2+4*'OddsRatio_working_3-way'!U226^3/27</f>
        <v>-1.1818714668629798E-3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0.13806173861175863</v>
      </c>
      <c r="Y226" s="11">
        <f>IF('OddsRatio_working_3-way'!W226&gt;=0,IF('OddsRatio_working_3-way'!V226+SQRT('OddsRatio_working_3-way'!W226)&gt;0,0,PI()),ACOS('OddsRatio_working_3-way'!V226/(2*'OddsRatio_working_3-way'!X226)))</f>
        <v>0.12482748834978996</v>
      </c>
      <c r="Z226" s="11">
        <f>'OddsRatio_working_3-way'!X226^(1/3)*COS('OddsRatio_working_3-way'!Y226/3)</f>
        <v>0.51639463188580959</v>
      </c>
      <c r="AA226" s="11">
        <f>'OddsRatio_working_3-way'!X226^(1/3)*COS(('OddsRatio_working_3-way'!Y226+2*PI())/3)</f>
        <v>-0.27681613211258049</v>
      </c>
      <c r="AB226" s="11">
        <f>'OddsRatio_working_3-way'!X226^(1/3)*COS(('OddsRatio_working_3-way'!Y226+4*PI())/3)</f>
        <v>-0.23957849977322918</v>
      </c>
      <c r="AC226" s="11">
        <f>'OddsRatio_working_3-way'!X226^(1/3)*SIN('OddsRatio_working_3-way'!Y226/3)</f>
        <v>2.1499157055108867E-2</v>
      </c>
      <c r="AD226" s="11">
        <f>'OddsRatio_working_3-way'!X226^(1/3)*SIN(('OddsRatio_working_3-way'!Y226+2*PI())/3)</f>
        <v>0.43646129106347031</v>
      </c>
      <c r="AE226" s="11">
        <f>'OddsRatio_working_3-way'!X226^(1/3)*SIN(('OddsRatio_working_3-way'!Y226+4*PI())/3)</f>
        <v>-0.45796044811857917</v>
      </c>
      <c r="AF226" s="11">
        <f>-'OddsRatio_working_3-way'!U226/(3*'OddsRatio_working_3-way'!X226^(1/3))*COS(('OddsRatio_working_3-way'!Y226)/3)</f>
        <v>0.51639463188580936</v>
      </c>
      <c r="AG226" s="11">
        <f>-'OddsRatio_working_3-way'!U226/(3*'OddsRatio_working_3-way'!X226^(1/3))*COS(('OddsRatio_working_3-way'!Y226+2*PI())/3)</f>
        <v>-0.27681613211258038</v>
      </c>
      <c r="AH226" s="11">
        <f>-'OddsRatio_working_3-way'!U226/(3*'OddsRatio_working_3-way'!X226^(1/3))*COS(('OddsRatio_working_3-way'!Y226+4*PI())/3)</f>
        <v>-0.23957849977322906</v>
      </c>
      <c r="AI226" s="11">
        <f>'OddsRatio_working_3-way'!U226/(3*'OddsRatio_working_3-way'!X226^(1/3))*SIN(('OddsRatio_working_3-way'!Y226)/3)</f>
        <v>-2.149915705510886E-2</v>
      </c>
      <c r="AJ226" s="11">
        <f>'OddsRatio_working_3-way'!U226/(3*'OddsRatio_working_3-way'!X226^(1/3))*SIN(('OddsRatio_working_3-way'!Y226+2*PI())/3)</f>
        <v>-0.43646129106347015</v>
      </c>
      <c r="AK226" s="11">
        <f>'OddsRatio_working_3-way'!U226/(3*'OddsRatio_working_3-way'!X226^(1/3))*SIN(('OddsRatio_working_3-way'!Y226+4*PI())/3)</f>
        <v>0.45796044811857894</v>
      </c>
      <c r="AL226" s="11">
        <f>'OddsRatio_working_3-way'!Z226+'OddsRatio_working_3-way'!AF226</f>
        <v>1.0327892637716189</v>
      </c>
      <c r="AM226" s="11">
        <f>'OddsRatio_working_3-way'!AA226+'OddsRatio_working_3-way'!AG226</f>
        <v>-0.55363226422516087</v>
      </c>
      <c r="AN226" s="11">
        <f>'OddsRatio_working_3-way'!AB226+'OddsRatio_working_3-way'!AH226</f>
        <v>-0.47915699954645824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1.0327892637716189</v>
      </c>
      <c r="AS226" s="11">
        <f>IF(('OddsRatio_working_3-way'!X226=0),IF(Q226&gt;0,-Q226^(1/3),(-Q226)^(1/3)),'OddsRatio_working_3-way'!AM226-'OddsRatio_working_3-way'!R226/3)</f>
        <v>-0.55363226422516087</v>
      </c>
      <c r="AT226" s="11">
        <f>IF(('OddsRatio_working_3-way'!X226=0),IF(Q226&gt;0,-Q226^(1/3),(-Q226)^(1/3)),'OddsRatio_working_3-way'!AN226-'OddsRatio_working_3-way'!R226/3)</f>
        <v>-0.47915699954645824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2.16</v>
      </c>
      <c r="B227" s="4">
        <f>IF('True_Odds_Calculator_3-way'!B228="","",'True_Odds_Calculator_3-way'!B228)</f>
        <v>3.24</v>
      </c>
      <c r="C227" s="4">
        <f>IF('True_Odds_Calculator_3-way'!C228="","",'True_Odds_Calculator_3-way'!C228)</f>
        <v>3.74</v>
      </c>
      <c r="D227" s="9">
        <f t="shared" si="52"/>
        <v>0.44813541135720247</v>
      </c>
      <c r="E227" s="9">
        <f t="shared" si="53"/>
        <v>0.29603246300140823</v>
      </c>
      <c r="F227" s="9">
        <f t="shared" si="54"/>
        <v>0.25583212564138957</v>
      </c>
      <c r="G227" s="9">
        <f t="shared" si="55"/>
        <v>1.0616106716406852</v>
      </c>
      <c r="H227" s="9">
        <f t="shared" si="56"/>
        <v>2.2314683791031946</v>
      </c>
      <c r="I227" s="9">
        <f t="shared" si="57"/>
        <v>3.378007904475135</v>
      </c>
      <c r="J227" s="9">
        <f t="shared" si="58"/>
        <v>3.9088132402954785</v>
      </c>
      <c r="K227" s="11">
        <f t="shared" si="59"/>
        <v>0.46296296296296291</v>
      </c>
      <c r="L227" s="11">
        <f t="shared" si="60"/>
        <v>0.30864197530864196</v>
      </c>
      <c r="M227" s="11">
        <f t="shared" si="61"/>
        <v>0.26737967914438499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-0.27201083700720607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0.23458379485975703</v>
      </c>
      <c r="Q227" s="11">
        <f>2*'OddsRatio_working_3-way'!K227*'OddsRatio_working_3-way'!L227*'OddsRatio_working_3-way'!M227</f>
        <v>7.6411659563438775E-2</v>
      </c>
      <c r="R227" s="11">
        <f t="shared" si="62"/>
        <v>0</v>
      </c>
      <c r="S227" s="11">
        <f t="shared" si="63"/>
        <v>-0.8624060623494294</v>
      </c>
      <c r="T227" s="11">
        <f t="shared" si="64"/>
        <v>-0.28091402682391836</v>
      </c>
      <c r="U227" s="11">
        <f>'OddsRatio_working_3-way'!S227-'OddsRatio_working_3-way'!R227^2/3</f>
        <v>-0.8624060623494294</v>
      </c>
      <c r="V227" s="11">
        <f>'OddsRatio_working_3-way'!S227*'OddsRatio_working_3-way'!R227/3-2*'OddsRatio_working_3-way'!R227^3/27-'OddsRatio_working_3-way'!T227</f>
        <v>0.28091402682391836</v>
      </c>
      <c r="W227" s="11">
        <f>'OddsRatio_working_3-way'!V227^2+4*'OddsRatio_working_3-way'!U227^3/27</f>
        <v>-1.6110942280369675E-2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0.15412951757109894</v>
      </c>
      <c r="Y227" s="11">
        <f>IF('OddsRatio_working_3-way'!W227&gt;=0,IF('OddsRatio_working_3-way'!V227+SQRT('OddsRatio_working_3-way'!W227)&gt;0,0,PI()),ACOS('OddsRatio_working_3-way'!V227/(2*'OddsRatio_working_3-way'!X227)))</f>
        <v>0.42438506576169743</v>
      </c>
      <c r="Z227" s="11">
        <f>'OddsRatio_working_3-way'!X227^(1/3)*COS('OddsRatio_working_3-way'!Y227/3)</f>
        <v>0.53080533582034273</v>
      </c>
      <c r="AA227" s="11">
        <f>'OddsRatio_working_3-way'!X227^(1/3)*COS(('OddsRatio_working_3-way'!Y227+2*PI())/3)</f>
        <v>-0.33086859176256378</v>
      </c>
      <c r="AB227" s="11">
        <f>'OddsRatio_working_3-way'!X227^(1/3)*COS(('OddsRatio_working_3-way'!Y227+4*PI())/3)</f>
        <v>-0.19993674405777889</v>
      </c>
      <c r="AC227" s="11">
        <f>'OddsRatio_working_3-way'!X227^(1/3)*SIN('OddsRatio_working_3-way'!Y227/3)</f>
        <v>7.559353751785261E-2</v>
      </c>
      <c r="AD227" s="11">
        <f>'OddsRatio_working_3-way'!X227^(1/3)*SIN(('OddsRatio_working_3-way'!Y227+2*PI())/3)</f>
        <v>0.42189413652582064</v>
      </c>
      <c r="AE227" s="11">
        <f>'OddsRatio_working_3-way'!X227^(1/3)*SIN(('OddsRatio_working_3-way'!Y227+4*PI())/3)</f>
        <v>-0.49748767404367322</v>
      </c>
      <c r="AF227" s="11">
        <f>-'OddsRatio_working_3-way'!U227/(3*'OddsRatio_working_3-way'!X227^(1/3))*COS(('OddsRatio_working_3-way'!Y227)/3)</f>
        <v>0.53080533582034262</v>
      </c>
      <c r="AG227" s="11">
        <f>-'OddsRatio_working_3-way'!U227/(3*'OddsRatio_working_3-way'!X227^(1/3))*COS(('OddsRatio_working_3-way'!Y227+2*PI())/3)</f>
        <v>-0.33086859176256372</v>
      </c>
      <c r="AH227" s="11">
        <f>-'OddsRatio_working_3-way'!U227/(3*'OddsRatio_working_3-way'!X227^(1/3))*COS(('OddsRatio_working_3-way'!Y227+4*PI())/3)</f>
        <v>-0.19993674405777886</v>
      </c>
      <c r="AI227" s="11">
        <f>'OddsRatio_working_3-way'!U227/(3*'OddsRatio_working_3-way'!X227^(1/3))*SIN(('OddsRatio_working_3-way'!Y227)/3)</f>
        <v>-7.5593537517852596E-2</v>
      </c>
      <c r="AJ227" s="11">
        <f>'OddsRatio_working_3-way'!U227/(3*'OddsRatio_working_3-way'!X227^(1/3))*SIN(('OddsRatio_working_3-way'!Y227+2*PI())/3)</f>
        <v>-0.42189413652582053</v>
      </c>
      <c r="AK227" s="11">
        <f>'OddsRatio_working_3-way'!U227/(3*'OddsRatio_working_3-way'!X227^(1/3))*SIN(('OddsRatio_working_3-way'!Y227+4*PI())/3)</f>
        <v>0.49748767404367311</v>
      </c>
      <c r="AL227" s="11">
        <f>'OddsRatio_working_3-way'!Z227+'OddsRatio_working_3-way'!AF227</f>
        <v>1.0616106716406852</v>
      </c>
      <c r="AM227" s="11">
        <f>'OddsRatio_working_3-way'!AA227+'OddsRatio_working_3-way'!AG227</f>
        <v>-0.66173718352512756</v>
      </c>
      <c r="AN227" s="11">
        <f>'OddsRatio_working_3-way'!AB227+'OddsRatio_working_3-way'!AH227</f>
        <v>-0.39987348811555778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1.0616106716406852</v>
      </c>
      <c r="AS227" s="11">
        <f>IF(('OddsRatio_working_3-way'!X227=0),IF(Q227&gt;0,-Q227^(1/3),(-Q227)^(1/3)),'OddsRatio_working_3-way'!AM227-'OddsRatio_working_3-way'!R227/3)</f>
        <v>-0.66173718352512756</v>
      </c>
      <c r="AT227" s="11">
        <f>IF(('OddsRatio_working_3-way'!X227=0),IF(Q227&gt;0,-Q227^(1/3),(-Q227)^(1/3)),'OddsRatio_working_3-way'!AN227-'OddsRatio_working_3-way'!R227/3)</f>
        <v>-0.39987348811555778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2.92</v>
      </c>
      <c r="B228" s="4">
        <f>IF('True_Odds_Calculator_3-way'!B229="","",'True_Odds_Calculator_3-way'!B229)</f>
        <v>3.45</v>
      </c>
      <c r="C228" s="4">
        <f>IF('True_Odds_Calculator_3-way'!C229="","",'True_Odds_Calculator_3-way'!C229)</f>
        <v>2.5</v>
      </c>
      <c r="D228" s="9">
        <f t="shared" si="52"/>
        <v>0.33162183382596844</v>
      </c>
      <c r="E228" s="9">
        <f t="shared" si="53"/>
        <v>0.27996772596535496</v>
      </c>
      <c r="F228" s="9">
        <f t="shared" si="54"/>
        <v>0.38841044020867677</v>
      </c>
      <c r="G228" s="9">
        <f t="shared" si="55"/>
        <v>1.0497307255056303</v>
      </c>
      <c r="H228" s="9">
        <f t="shared" si="56"/>
        <v>3.0154829929708105</v>
      </c>
      <c r="I228" s="9">
        <f t="shared" si="57"/>
        <v>3.5718402774887936</v>
      </c>
      <c r="J228" s="9">
        <f t="shared" si="58"/>
        <v>2.5745960882584455</v>
      </c>
      <c r="K228" s="11">
        <f t="shared" si="59"/>
        <v>0.34246575342465752</v>
      </c>
      <c r="L228" s="11">
        <f t="shared" si="60"/>
        <v>0.28985507246376813</v>
      </c>
      <c r="M228" s="11">
        <f t="shared" si="61"/>
        <v>0.4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-0.28016676593210255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0.23307524320031764</v>
      </c>
      <c r="Q228" s="11">
        <f>2*'OddsRatio_working_3-way'!K228*'OddsRatio_working_3-way'!L228*'OddsRatio_working_3-way'!M228</f>
        <v>7.9412348620210446E-2</v>
      </c>
      <c r="R228" s="11">
        <f t="shared" si="62"/>
        <v>0</v>
      </c>
      <c r="S228" s="11">
        <f t="shared" si="63"/>
        <v>-0.83191609977324232</v>
      </c>
      <c r="T228" s="11">
        <f t="shared" si="64"/>
        <v>-0.28344671201814048</v>
      </c>
      <c r="U228" s="11">
        <f>'OddsRatio_working_3-way'!S228-'OddsRatio_working_3-way'!R228^2/3</f>
        <v>-0.83191609977324232</v>
      </c>
      <c r="V228" s="11">
        <f>'OddsRatio_working_3-way'!S228*'OddsRatio_working_3-way'!R228/3-2*'OddsRatio_working_3-way'!R228^3/27-'OddsRatio_working_3-way'!T228</f>
        <v>0.28344671201814048</v>
      </c>
      <c r="W228" s="11">
        <f>'OddsRatio_working_3-way'!V228^2+4*'OddsRatio_working_3-way'!U228^3/27</f>
        <v>-4.9551691968714451E-3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0.14602842852572073</v>
      </c>
      <c r="Y228" s="11">
        <f>IF('OddsRatio_working_3-way'!W228&gt;=0,IF('OddsRatio_working_3-way'!V228+SQRT('OddsRatio_working_3-way'!W228)&gt;0,0,PI()),ACOS('OddsRatio_working_3-way'!V228/(2*'OddsRatio_working_3-way'!X228)))</f>
        <v>0.24342170318659151</v>
      </c>
      <c r="Z228" s="11">
        <f>'OddsRatio_working_3-way'!X228^(1/3)*COS('OddsRatio_working_3-way'!Y228/3)</f>
        <v>0.52486536275281526</v>
      </c>
      <c r="AA228" s="11">
        <f>'OddsRatio_working_3-way'!X228^(1/3)*COS(('OddsRatio_working_3-way'!Y228+2*PI())/3)</f>
        <v>-0.29939601699533402</v>
      </c>
      <c r="AB228" s="11">
        <f>'OddsRatio_working_3-way'!X228^(1/3)*COS(('OddsRatio_working_3-way'!Y228+4*PI())/3)</f>
        <v>-0.22546934575748112</v>
      </c>
      <c r="AC228" s="11">
        <f>'OddsRatio_working_3-way'!X228^(1/3)*SIN('OddsRatio_working_3-way'!Y228/3)</f>
        <v>4.2681583539467362E-2</v>
      </c>
      <c r="AD228" s="11">
        <f>'OddsRatio_working_3-way'!X228^(1/3)*SIN(('OddsRatio_working_3-way'!Y228+2*PI())/3)</f>
        <v>0.43320594594073908</v>
      </c>
      <c r="AE228" s="11">
        <f>'OddsRatio_working_3-way'!X228^(1/3)*SIN(('OddsRatio_working_3-way'!Y228+4*PI())/3)</f>
        <v>-0.47588752948020641</v>
      </c>
      <c r="AF228" s="11">
        <f>-'OddsRatio_working_3-way'!U228/(3*'OddsRatio_working_3-way'!X228^(1/3))*COS(('OddsRatio_working_3-way'!Y228)/3)</f>
        <v>0.52486536275281503</v>
      </c>
      <c r="AG228" s="11">
        <f>-'OddsRatio_working_3-way'!U228/(3*'OddsRatio_working_3-way'!X228^(1/3))*COS(('OddsRatio_working_3-way'!Y228+2*PI())/3)</f>
        <v>-0.29939601699533391</v>
      </c>
      <c r="AH228" s="11">
        <f>-'OddsRatio_working_3-way'!U228/(3*'OddsRatio_working_3-way'!X228^(1/3))*COS(('OddsRatio_working_3-way'!Y228+4*PI())/3)</f>
        <v>-0.22546934575748104</v>
      </c>
      <c r="AI228" s="11">
        <f>'OddsRatio_working_3-way'!U228/(3*'OddsRatio_working_3-way'!X228^(1/3))*SIN(('OddsRatio_working_3-way'!Y228)/3)</f>
        <v>-4.2681583539467341E-2</v>
      </c>
      <c r="AJ228" s="11">
        <f>'OddsRatio_working_3-way'!U228/(3*'OddsRatio_working_3-way'!X228^(1/3))*SIN(('OddsRatio_working_3-way'!Y228+2*PI())/3)</f>
        <v>-0.43320594594073886</v>
      </c>
      <c r="AK228" s="11">
        <f>'OddsRatio_working_3-way'!U228/(3*'OddsRatio_working_3-way'!X228^(1/3))*SIN(('OddsRatio_working_3-way'!Y228+4*PI())/3)</f>
        <v>0.47588752948020618</v>
      </c>
      <c r="AL228" s="11">
        <f>'OddsRatio_working_3-way'!Z228+'OddsRatio_working_3-way'!AF228</f>
        <v>1.0497307255056303</v>
      </c>
      <c r="AM228" s="11">
        <f>'OddsRatio_working_3-way'!AA228+'OddsRatio_working_3-way'!AG228</f>
        <v>-0.59879203399066794</v>
      </c>
      <c r="AN228" s="11">
        <f>'OddsRatio_working_3-way'!AB228+'OddsRatio_working_3-way'!AH228</f>
        <v>-0.45093869151496213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1.0497307255056303</v>
      </c>
      <c r="AS228" s="11">
        <f>IF(('OddsRatio_working_3-way'!X228=0),IF(Q228&gt;0,-Q228^(1/3),(-Q228)^(1/3)),'OddsRatio_working_3-way'!AM228-'OddsRatio_working_3-way'!R228/3)</f>
        <v>-0.59879203399066794</v>
      </c>
      <c r="AT228" s="11">
        <f>IF(('OddsRatio_working_3-way'!X228=0),IF(Q228&gt;0,-Q228^(1/3),(-Q228)^(1/3)),'OddsRatio_working_3-way'!AN228-'OddsRatio_working_3-way'!R228/3)</f>
        <v>-0.45093869151496213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3.41</v>
      </c>
      <c r="B229" s="4">
        <f>IF('True_Odds_Calculator_3-way'!B230="","",'True_Odds_Calculator_3-way'!B230)</f>
        <v>3.52</v>
      </c>
      <c r="C229" s="4">
        <f>IF('True_Odds_Calculator_3-way'!C230="","",'True_Odds_Calculator_3-way'!C230)</f>
        <v>2.19</v>
      </c>
      <c r="D229" s="9">
        <f t="shared" si="52"/>
        <v>0.28260095475677816</v>
      </c>
      <c r="E229" s="9">
        <f t="shared" si="53"/>
        <v>0.27364076448703195</v>
      </c>
      <c r="F229" s="9">
        <f t="shared" si="54"/>
        <v>0.44375828075618995</v>
      </c>
      <c r="G229" s="9">
        <f t="shared" si="55"/>
        <v>1.0533437604245739</v>
      </c>
      <c r="H229" s="9">
        <f t="shared" si="56"/>
        <v>3.5385584626232234</v>
      </c>
      <c r="I229" s="9">
        <f t="shared" si="57"/>
        <v>3.654426276269926</v>
      </c>
      <c r="J229" s="9">
        <f t="shared" si="58"/>
        <v>2.2534790749052429</v>
      </c>
      <c r="K229" s="11">
        <f t="shared" si="59"/>
        <v>0.29325513196480935</v>
      </c>
      <c r="L229" s="11">
        <f t="shared" si="60"/>
        <v>0.28409090909090912</v>
      </c>
      <c r="M229" s="11">
        <f t="shared" si="61"/>
        <v>0.45662100456621008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-0.27493079471045168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0.23281462842785303</v>
      </c>
      <c r="Q229" s="11">
        <f>2*'OddsRatio_working_3-way'!K229*'OddsRatio_working_3-way'!L229*'OddsRatio_working_3-way'!M229</f>
        <v>7.6083211904527132E-2</v>
      </c>
      <c r="R229" s="11">
        <f t="shared" si="62"/>
        <v>0</v>
      </c>
      <c r="S229" s="11">
        <f t="shared" si="63"/>
        <v>-0.8468117537471419</v>
      </c>
      <c r="T229" s="11">
        <f t="shared" si="64"/>
        <v>-0.27673586723762805</v>
      </c>
      <c r="U229" s="11">
        <f>'OddsRatio_working_3-way'!S229-'OddsRatio_working_3-way'!R229^2/3</f>
        <v>-0.8468117537471419</v>
      </c>
      <c r="V229" s="11">
        <f>'OddsRatio_working_3-way'!S229*'OddsRatio_working_3-way'!R229/3-2*'OddsRatio_working_3-way'!R229^3/27-'OddsRatio_working_3-way'!T229</f>
        <v>0.27673586723762805</v>
      </c>
      <c r="W229" s="11">
        <f>'OddsRatio_working_3-way'!V229^2+4*'OddsRatio_working_3-way'!U229^3/27</f>
        <v>-1.3378795246432151E-2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0.14996794279294678</v>
      </c>
      <c r="Y229" s="11">
        <f>IF('OddsRatio_working_3-way'!W229&gt;=0,IF('OddsRatio_working_3-way'!V229+SQRT('OddsRatio_working_3-way'!W229)&gt;0,0,PI()),ACOS('OddsRatio_working_3-way'!V229/(2*'OddsRatio_working_3-way'!X229)))</f>
        <v>0.39589945165668894</v>
      </c>
      <c r="Z229" s="11">
        <f>'OddsRatio_working_3-way'!X229^(1/3)*COS('OddsRatio_working_3-way'!Y229/3)</f>
        <v>0.52667188021228695</v>
      </c>
      <c r="AA229" s="11">
        <f>'OddsRatio_working_3-way'!X229^(1/3)*COS(('OddsRatio_working_3-way'!Y229+2*PI())/3)</f>
        <v>-0.32387920052401575</v>
      </c>
      <c r="AB229" s="11">
        <f>'OddsRatio_working_3-way'!X229^(1/3)*COS(('OddsRatio_working_3-way'!Y229+4*PI())/3)</f>
        <v>-0.20279267968827139</v>
      </c>
      <c r="AC229" s="11">
        <f>'OddsRatio_working_3-way'!X229^(1/3)*SIN('OddsRatio_working_3-way'!Y229/3)</f>
        <v>6.9909335399752429E-2</v>
      </c>
      <c r="AD229" s="11">
        <f>'OddsRatio_working_3-way'!X229^(1/3)*SIN(('OddsRatio_working_3-way'!Y229+2*PI())/3)</f>
        <v>0.42115656002287921</v>
      </c>
      <c r="AE229" s="11">
        <f>'OddsRatio_working_3-way'!X229^(1/3)*SIN(('OddsRatio_working_3-way'!Y229+4*PI())/3)</f>
        <v>-0.49106589542263146</v>
      </c>
      <c r="AF229" s="11">
        <f>-'OddsRatio_working_3-way'!U229/(3*'OddsRatio_working_3-way'!X229^(1/3))*COS(('OddsRatio_working_3-way'!Y229)/3)</f>
        <v>0.52667188021228695</v>
      </c>
      <c r="AG229" s="11">
        <f>-'OddsRatio_working_3-way'!U229/(3*'OddsRatio_working_3-way'!X229^(1/3))*COS(('OddsRatio_working_3-way'!Y229+2*PI())/3)</f>
        <v>-0.32387920052401575</v>
      </c>
      <c r="AH229" s="11">
        <f>-'OddsRatio_working_3-way'!U229/(3*'OddsRatio_working_3-way'!X229^(1/3))*COS(('OddsRatio_working_3-way'!Y229+4*PI())/3)</f>
        <v>-0.20279267968827139</v>
      </c>
      <c r="AI229" s="11">
        <f>'OddsRatio_working_3-way'!U229/(3*'OddsRatio_working_3-way'!X229^(1/3))*SIN(('OddsRatio_working_3-way'!Y229)/3)</f>
        <v>-6.9909335399752429E-2</v>
      </c>
      <c r="AJ229" s="11">
        <f>'OddsRatio_working_3-way'!U229/(3*'OddsRatio_working_3-way'!X229^(1/3))*SIN(('OddsRatio_working_3-way'!Y229+2*PI())/3)</f>
        <v>-0.42115656002287921</v>
      </c>
      <c r="AK229" s="11">
        <f>'OddsRatio_working_3-way'!U229/(3*'OddsRatio_working_3-way'!X229^(1/3))*SIN(('OddsRatio_working_3-way'!Y229+4*PI())/3)</f>
        <v>0.49106589542263146</v>
      </c>
      <c r="AL229" s="11">
        <f>'OddsRatio_working_3-way'!Z229+'OddsRatio_working_3-way'!AF229</f>
        <v>1.0533437604245739</v>
      </c>
      <c r="AM229" s="11">
        <f>'OddsRatio_working_3-way'!AA229+'OddsRatio_working_3-way'!AG229</f>
        <v>-0.64775840104803151</v>
      </c>
      <c r="AN229" s="11">
        <f>'OddsRatio_working_3-way'!AB229+'OddsRatio_working_3-way'!AH229</f>
        <v>-0.40558535937654278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1.0533437604245739</v>
      </c>
      <c r="AS229" s="11">
        <f>IF(('OddsRatio_working_3-way'!X229=0),IF(Q229&gt;0,-Q229^(1/3),(-Q229)^(1/3)),'OddsRatio_working_3-way'!AM229-'OddsRatio_working_3-way'!R229/3)</f>
        <v>-0.64775840104803151</v>
      </c>
      <c r="AT229" s="11">
        <f>IF(('OddsRatio_working_3-way'!X229=0),IF(Q229&gt;0,-Q229^(1/3),(-Q229)^(1/3)),'OddsRatio_working_3-way'!AN229-'OddsRatio_working_3-way'!R229/3)</f>
        <v>-0.40558535937654278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1.82</v>
      </c>
      <c r="B2" s="4">
        <f>IF('True_Odds_Calculator_2-way'!B3="","",'True_Odds_Calculator_2-way'!B3)</f>
        <v>2.0499999999999998</v>
      </c>
      <c r="C2" s="4">
        <f t="shared" ref="C2:C65" si="0">IF(A2="","",((1/A2)+(1/B2))-1)</f>
        <v>3.7255427499329974E-2</v>
      </c>
      <c r="D2" s="4">
        <f>IF(A2="","",(2*A2)/(2-($C2*A2)))</f>
        <v>1.8838677101741985</v>
      </c>
      <c r="E2" s="4">
        <f>IF(B2="","",(2*B2)/(2-($C2*B2)))</f>
        <v>2.1313910311339619</v>
      </c>
      <c r="G2" s="4">
        <f t="shared" ref="G2:G65" si="1">IF(A2="","",C2+1)</f>
        <v>1.03725542749933</v>
      </c>
    </row>
    <row r="3" spans="1:7" x14ac:dyDescent="0.2">
      <c r="A3" s="4">
        <f>IF('True_Odds_Calculator_2-way'!A4="","",'True_Odds_Calculator_2-way'!A4)</f>
        <v>1.89</v>
      </c>
      <c r="B3" s="4">
        <f>IF('True_Odds_Calculator_2-way'!B4="","",'True_Odds_Calculator_2-way'!B4)</f>
        <v>1.98</v>
      </c>
      <c r="C3" s="4">
        <f t="shared" si="0"/>
        <v>3.4151034151034265E-2</v>
      </c>
      <c r="D3" s="4">
        <f t="shared" ref="D3:D66" si="2">IF(A3="","",(2*A3)/(2-($C3*A3)))</f>
        <v>1.9530295913574449</v>
      </c>
      <c r="E3" s="4">
        <f t="shared" ref="E3:E66" si="3">IF(B3="","",(2*B3)/(2-($C3*B3)))</f>
        <v>2.0492853622474128</v>
      </c>
      <c r="G3" s="4">
        <f t="shared" si="1"/>
        <v>1.0341510341510343</v>
      </c>
    </row>
    <row r="4" spans="1:7" x14ac:dyDescent="0.2">
      <c r="A4" s="4">
        <f>IF('True_Odds_Calculator_2-way'!A5="","",'True_Odds_Calculator_2-way'!A5)</f>
        <v>1.85</v>
      </c>
      <c r="B4" s="4">
        <f>IF('True_Odds_Calculator_2-way'!B5="","",'True_Odds_Calculator_2-way'!B5)</f>
        <v>2.0299999999999998</v>
      </c>
      <c r="C4" s="4">
        <f t="shared" si="0"/>
        <v>3.315137797896428E-2</v>
      </c>
      <c r="D4" s="4">
        <f t="shared" si="2"/>
        <v>1.9085249650616189</v>
      </c>
      <c r="E4" s="4">
        <f t="shared" si="3"/>
        <v>2.1006852188505105</v>
      </c>
      <c r="G4" s="4">
        <f t="shared" si="1"/>
        <v>1.0331513779789643</v>
      </c>
    </row>
    <row r="5" spans="1:7" x14ac:dyDescent="0.2">
      <c r="A5" s="4">
        <f>IF('True_Odds_Calculator_2-way'!A6="","",'True_Odds_Calculator_2-way'!A6)</f>
        <v>1.91</v>
      </c>
      <c r="B5" s="4">
        <f>IF('True_Odds_Calculator_2-way'!B6="","",'True_Odds_Calculator_2-way'!B6)</f>
        <v>1.95</v>
      </c>
      <c r="C5" s="4">
        <f t="shared" si="0"/>
        <v>3.6380722244596653E-2</v>
      </c>
      <c r="D5" s="4">
        <f t="shared" si="2"/>
        <v>1.9787488378270688</v>
      </c>
      <c r="E5" s="4">
        <f t="shared" si="3"/>
        <v>2.0217125797258788</v>
      </c>
      <c r="G5" s="4">
        <f t="shared" si="1"/>
        <v>1.0363807222445967</v>
      </c>
    </row>
    <row r="6" spans="1:7" x14ac:dyDescent="0.2">
      <c r="A6" s="4">
        <f>IF('True_Odds_Calculator_2-way'!A7="","",'True_Odds_Calculator_2-way'!A7)</f>
        <v>1.93</v>
      </c>
      <c r="B6" s="4">
        <f>IF('True_Odds_Calculator_2-way'!B7="","",'True_Odds_Calculator_2-way'!B7)</f>
        <v>1.93</v>
      </c>
      <c r="C6" s="4">
        <f t="shared" si="0"/>
        <v>3.62694300518136E-2</v>
      </c>
      <c r="D6" s="4">
        <f t="shared" si="2"/>
        <v>2.0000000000000004</v>
      </c>
      <c r="E6" s="4">
        <f t="shared" si="3"/>
        <v>2.0000000000000004</v>
      </c>
      <c r="G6" s="4">
        <f t="shared" si="1"/>
        <v>1.0362694300518136</v>
      </c>
    </row>
    <row r="7" spans="1:7" x14ac:dyDescent="0.2">
      <c r="A7" s="4">
        <f>IF('True_Odds_Calculator_2-way'!A8="","",'True_Odds_Calculator_2-way'!A8)</f>
        <v>1.81</v>
      </c>
      <c r="B7" s="4">
        <f>IF('True_Odds_Calculator_2-way'!B8="","",'True_Odds_Calculator_2-way'!B8)</f>
        <v>2.0699999999999998</v>
      </c>
      <c r="C7" s="4">
        <f t="shared" si="0"/>
        <v>3.5577975284917462E-2</v>
      </c>
      <c r="D7" s="4">
        <f t="shared" si="2"/>
        <v>1.8702173858786533</v>
      </c>
      <c r="E7" s="4">
        <f t="shared" si="3"/>
        <v>2.1491381535549374</v>
      </c>
      <c r="G7" s="4">
        <f t="shared" si="1"/>
        <v>1.0355779752849175</v>
      </c>
    </row>
    <row r="8" spans="1:7" x14ac:dyDescent="0.2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1.87</v>
      </c>
      <c r="C8" s="4">
        <f t="shared" si="0"/>
        <v>3.22717960997152E-2</v>
      </c>
      <c r="D8" s="4">
        <f t="shared" si="2"/>
        <v>2.0773758532069522</v>
      </c>
      <c r="E8" s="4">
        <f t="shared" si="3"/>
        <v>1.9281811886013285</v>
      </c>
      <c r="G8" s="4">
        <f t="shared" si="1"/>
        <v>1.0322717960997152</v>
      </c>
    </row>
    <row r="9" spans="1:7" x14ac:dyDescent="0.2">
      <c r="A9" s="4">
        <f>IF('True_Odds_Calculator_2-way'!A10="","",'True_Odds_Calculator_2-way'!A10)</f>
        <v>1.74</v>
      </c>
      <c r="B9" s="4">
        <f>IF('True_Odds_Calculator_2-way'!B10="","",'True_Odds_Calculator_2-way'!B10)</f>
        <v>2.16</v>
      </c>
      <c r="C9" s="4">
        <f t="shared" si="0"/>
        <v>3.7675606641123682E-2</v>
      </c>
      <c r="D9" s="4">
        <f t="shared" si="2"/>
        <v>1.7989661114302122</v>
      </c>
      <c r="E9" s="4">
        <f t="shared" si="3"/>
        <v>2.2516175413371671</v>
      </c>
      <c r="G9" s="4">
        <f t="shared" si="1"/>
        <v>1.0376756066411237</v>
      </c>
    </row>
    <row r="10" spans="1:7" x14ac:dyDescent="0.2">
      <c r="A10" s="4">
        <f>IF('True_Odds_Calculator_2-way'!A11="","",'True_Odds_Calculator_2-way'!A11)</f>
        <v>1.65</v>
      </c>
      <c r="B10" s="4">
        <f>IF('True_Odds_Calculator_2-way'!B11="","",'True_Odds_Calculator_2-way'!B11)</f>
        <v>2.2999999999999998</v>
      </c>
      <c r="C10" s="4">
        <f t="shared" si="0"/>
        <v>4.0843214756258295E-2</v>
      </c>
      <c r="D10" s="4">
        <f t="shared" si="2"/>
        <v>1.7075365579302588</v>
      </c>
      <c r="E10" s="4">
        <f t="shared" si="3"/>
        <v>2.4133545310015898</v>
      </c>
      <c r="G10" s="4">
        <f t="shared" si="1"/>
        <v>1.0408432147562583</v>
      </c>
    </row>
    <row r="11" spans="1:7" x14ac:dyDescent="0.2">
      <c r="A11" s="4">
        <f>IF('True_Odds_Calculator_2-way'!A12="","",'True_Odds_Calculator_2-way'!A12)</f>
        <v>1.83</v>
      </c>
      <c r="B11" s="4">
        <f>IF('True_Odds_Calculator_2-way'!B12="","",'True_Odds_Calculator_2-way'!B12)</f>
        <v>2.0499999999999998</v>
      </c>
      <c r="C11" s="4">
        <f t="shared" si="0"/>
        <v>3.4252965480474407E-2</v>
      </c>
      <c r="D11" s="4">
        <f t="shared" si="2"/>
        <v>1.8892106257081707</v>
      </c>
      <c r="E11" s="4">
        <f t="shared" si="3"/>
        <v>2.1245929491717397</v>
      </c>
      <c r="G11" s="4">
        <f t="shared" si="1"/>
        <v>1.0342529654804744</v>
      </c>
    </row>
    <row r="12" spans="1:7" x14ac:dyDescent="0.2">
      <c r="A12" s="4">
        <f>IF('True_Odds_Calculator_2-way'!A13="","",'True_Odds_Calculator_2-way'!A13)</f>
        <v>1.98</v>
      </c>
      <c r="B12" s="4">
        <f>IF('True_Odds_Calculator_2-way'!B13="","",'True_Odds_Calculator_2-way'!B13)</f>
        <v>1.89</v>
      </c>
      <c r="C12" s="4">
        <f t="shared" si="0"/>
        <v>3.4151034151034265E-2</v>
      </c>
      <c r="D12" s="4">
        <f t="shared" si="2"/>
        <v>2.0492853622474128</v>
      </c>
      <c r="E12" s="4">
        <f t="shared" si="3"/>
        <v>1.9530295913574449</v>
      </c>
      <c r="G12" s="4">
        <f t="shared" si="1"/>
        <v>1.0341510341510343</v>
      </c>
    </row>
    <row r="13" spans="1:7" x14ac:dyDescent="0.2">
      <c r="A13" s="4">
        <f>IF('True_Odds_Calculator_2-way'!A14="","",'True_Odds_Calculator_2-way'!A14)</f>
        <v>2.2999999999999998</v>
      </c>
      <c r="B13" s="4">
        <f>IF('True_Odds_Calculator_2-way'!B14="","",'True_Odds_Calculator_2-way'!B14)</f>
        <v>1.66</v>
      </c>
      <c r="C13" s="4">
        <f t="shared" si="0"/>
        <v>3.7192247249869137E-2</v>
      </c>
      <c r="D13" s="4">
        <f t="shared" si="2"/>
        <v>2.402769037130271</v>
      </c>
      <c r="E13" s="4">
        <f t="shared" si="3"/>
        <v>1.7128757290264693</v>
      </c>
      <c r="G13" s="4">
        <f t="shared" si="1"/>
        <v>1.0371922472498691</v>
      </c>
    </row>
    <row r="14" spans="1:7" x14ac:dyDescent="0.2">
      <c r="A14" s="4">
        <f>IF('True_Odds_Calculator_2-way'!A15="","",'True_Odds_Calculator_2-way'!A15)</f>
        <v>1.97</v>
      </c>
      <c r="B14" s="4">
        <f>IF('True_Odds_Calculator_2-way'!B15="","",'True_Odds_Calculator_2-way'!B15)</f>
        <v>1.9</v>
      </c>
      <c r="C14" s="4">
        <f t="shared" si="0"/>
        <v>3.3930002671653803E-2</v>
      </c>
      <c r="D14" s="4">
        <f t="shared" si="2"/>
        <v>2.0381159814865235</v>
      </c>
      <c r="E14" s="4">
        <f t="shared" si="3"/>
        <v>1.9632835038027801</v>
      </c>
      <c r="G14" s="4">
        <f t="shared" si="1"/>
        <v>1.0339300026716538</v>
      </c>
    </row>
    <row r="15" spans="1:7" x14ac:dyDescent="0.2">
      <c r="A15" s="4">
        <f>IF('True_Odds_Calculator_2-way'!A16="","",'True_Odds_Calculator_2-way'!A16)</f>
        <v>2.04</v>
      </c>
      <c r="B15" s="4">
        <f>IF('True_Odds_Calculator_2-way'!B16="","",'True_Odds_Calculator_2-way'!B16)</f>
        <v>1.83</v>
      </c>
      <c r="C15" s="4">
        <f t="shared" si="0"/>
        <v>3.6644165863066513E-2</v>
      </c>
      <c r="D15" s="4">
        <f t="shared" si="2"/>
        <v>2.119209809264305</v>
      </c>
      <c r="E15" s="4">
        <f t="shared" si="3"/>
        <v>1.8934875228241022</v>
      </c>
      <c r="G15" s="4">
        <f t="shared" si="1"/>
        <v>1.0366441658630665</v>
      </c>
    </row>
    <row r="16" spans="1:7" x14ac:dyDescent="0.2">
      <c r="A16" s="4">
        <f>IF('True_Odds_Calculator_2-way'!A17="","",'True_Odds_Calculator_2-way'!A17)</f>
        <v>2.2400000000000002</v>
      </c>
      <c r="B16" s="4">
        <f>IF('True_Odds_Calculator_2-way'!B17="","",'True_Odds_Calculator_2-way'!B17)</f>
        <v>1.69</v>
      </c>
      <c r="C16" s="4">
        <f t="shared" si="0"/>
        <v>3.8144547759932479E-2</v>
      </c>
      <c r="D16" s="4">
        <f t="shared" si="2"/>
        <v>2.3399678575843743</v>
      </c>
      <c r="E16" s="4">
        <f t="shared" si="3"/>
        <v>1.7462865578005351</v>
      </c>
      <c r="G16" s="4">
        <f t="shared" si="1"/>
        <v>1.0381445477599325</v>
      </c>
    </row>
    <row r="17" spans="1:7" x14ac:dyDescent="0.2">
      <c r="A17" s="4">
        <f>IF('True_Odds_Calculator_2-way'!A18="","",'True_Odds_Calculator_2-way'!A18)</f>
        <v>2.16</v>
      </c>
      <c r="B17" s="4">
        <f>IF('True_Odds_Calculator_2-way'!B18="","",'True_Odds_Calculator_2-way'!B18)</f>
        <v>1.74</v>
      </c>
      <c r="C17" s="4">
        <f t="shared" si="0"/>
        <v>3.7675606641123682E-2</v>
      </c>
      <c r="D17" s="4">
        <f t="shared" si="2"/>
        <v>2.2516175413371671</v>
      </c>
      <c r="E17" s="4">
        <f t="shared" si="3"/>
        <v>1.7989661114302122</v>
      </c>
      <c r="G17" s="4">
        <f t="shared" si="1"/>
        <v>1.0376756066411237</v>
      </c>
    </row>
    <row r="18" spans="1:7" x14ac:dyDescent="0.2">
      <c r="A18" s="4">
        <f>IF('True_Odds_Calculator_2-way'!A19="","",'True_Odds_Calculator_2-way'!A19)</f>
        <v>2.23</v>
      </c>
      <c r="B18" s="4">
        <f>IF('True_Odds_Calculator_2-way'!B19="","",'True_Odds_Calculator_2-way'!B19)</f>
        <v>1.69</v>
      </c>
      <c r="C18" s="4">
        <f t="shared" si="0"/>
        <v>4.0146469604903645E-2</v>
      </c>
      <c r="D18" s="4">
        <f t="shared" si="2"/>
        <v>2.3344999535416733</v>
      </c>
      <c r="E18" s="4">
        <f t="shared" si="3"/>
        <v>1.7493443498038854</v>
      </c>
      <c r="G18" s="4">
        <f t="shared" si="1"/>
        <v>1.0401464696049036</v>
      </c>
    </row>
    <row r="19" spans="1:7" x14ac:dyDescent="0.2">
      <c r="A19" s="4">
        <f>IF('True_Odds_Calculator_2-way'!A20="","",'True_Odds_Calculator_2-way'!A20)</f>
        <v>2.14</v>
      </c>
      <c r="B19" s="4">
        <f>IF('True_Odds_Calculator_2-way'!B20="","",'True_Odds_Calculator_2-way'!B20)</f>
        <v>1.75</v>
      </c>
      <c r="C19" s="4">
        <f t="shared" si="0"/>
        <v>3.8718291054739673E-2</v>
      </c>
      <c r="D19" s="4">
        <f t="shared" si="2"/>
        <v>2.2324888226527575</v>
      </c>
      <c r="E19" s="4">
        <f t="shared" si="3"/>
        <v>1.81136638452237</v>
      </c>
      <c r="G19" s="4">
        <f t="shared" si="1"/>
        <v>1.0387182910547397</v>
      </c>
    </row>
    <row r="20" spans="1:7" x14ac:dyDescent="0.2">
      <c r="A20" s="4">
        <f>IF('True_Odds_Calculator_2-way'!A21="","",'True_Odds_Calculator_2-way'!A21)</f>
        <v>2.36</v>
      </c>
      <c r="B20" s="4">
        <f>IF('True_Odds_Calculator_2-way'!B21="","",'True_Odds_Calculator_2-way'!B21)</f>
        <v>1.63</v>
      </c>
      <c r="C20" s="4">
        <f t="shared" si="0"/>
        <v>3.7225746074659449E-2</v>
      </c>
      <c r="D20" s="4">
        <f t="shared" si="2"/>
        <v>2.4684291581108826</v>
      </c>
      <c r="E20" s="4">
        <f t="shared" si="3"/>
        <v>1.6809998252053835</v>
      </c>
      <c r="G20" s="4">
        <f t="shared" si="1"/>
        <v>1.0372257460746594</v>
      </c>
    </row>
    <row r="21" spans="1:7" x14ac:dyDescent="0.2">
      <c r="A21" s="4">
        <f>IF('True_Odds_Calculator_2-way'!A22="","",'True_Odds_Calculator_2-way'!A22)</f>
        <v>1.88</v>
      </c>
      <c r="B21" s="4">
        <f>IF('True_Odds_Calculator_2-way'!B22="","",'True_Odds_Calculator_2-way'!B22)</f>
        <v>1.95</v>
      </c>
      <c r="C21" s="4">
        <f t="shared" si="0"/>
        <v>4.4735406437534042E-2</v>
      </c>
      <c r="D21" s="4">
        <f t="shared" si="2"/>
        <v>1.9625267665952888</v>
      </c>
      <c r="E21" s="4">
        <f t="shared" si="3"/>
        <v>2.0389321468298109</v>
      </c>
      <c r="G21" s="4">
        <f t="shared" si="1"/>
        <v>1.044735406437534</v>
      </c>
    </row>
    <row r="22" spans="1:7" x14ac:dyDescent="0.2">
      <c r="A22" s="4">
        <f>IF('True_Odds_Calculator_2-way'!A23="","",'True_Odds_Calculator_2-way'!A23)</f>
        <v>1.85</v>
      </c>
      <c r="B22" s="4">
        <f>IF('True_Odds_Calculator_2-way'!B23="","",'True_Odds_Calculator_2-way'!B23)</f>
        <v>1.97</v>
      </c>
      <c r="C22" s="4">
        <f t="shared" si="0"/>
        <v>4.8154753738510081E-2</v>
      </c>
      <c r="D22" s="4">
        <f t="shared" si="2"/>
        <v>1.9362465134812061</v>
      </c>
      <c r="E22" s="4">
        <f t="shared" si="3"/>
        <v>2.0680947652149242</v>
      </c>
      <c r="G22" s="4">
        <f t="shared" si="1"/>
        <v>1.0481547537385101</v>
      </c>
    </row>
    <row r="23" spans="1:7" x14ac:dyDescent="0.2">
      <c r="A23" s="4">
        <f>IF('True_Odds_Calculator_2-way'!A24="","",'True_Odds_Calculator_2-way'!A24)</f>
        <v>1.77</v>
      </c>
      <c r="B23" s="4">
        <f>IF('True_Odds_Calculator_2-way'!B24="","",'True_Odds_Calculator_2-way'!B24)</f>
        <v>2.04</v>
      </c>
      <c r="C23" s="4">
        <f t="shared" si="0"/>
        <v>5.5167829843801863E-2</v>
      </c>
      <c r="D23" s="4">
        <f t="shared" si="2"/>
        <v>1.8608534322820036</v>
      </c>
      <c r="E23" s="4">
        <f t="shared" si="3"/>
        <v>2.1616379310344827</v>
      </c>
      <c r="G23" s="4">
        <f t="shared" si="1"/>
        <v>1.0551678298438019</v>
      </c>
    </row>
    <row r="24" spans="1:7" x14ac:dyDescent="0.2">
      <c r="A24" s="4">
        <f>IF('True_Odds_Calculator_2-way'!A25="","",'True_Odds_Calculator_2-way'!A25)</f>
        <v>1.75</v>
      </c>
      <c r="B24" s="4">
        <f>IF('True_Odds_Calculator_2-way'!B25="","",'True_Odds_Calculator_2-way'!B25)</f>
        <v>2.11</v>
      </c>
      <c r="C24" s="4">
        <f t="shared" si="0"/>
        <v>4.5362220717670931E-2</v>
      </c>
      <c r="D24" s="4">
        <f t="shared" si="2"/>
        <v>1.8223318938926589</v>
      </c>
      <c r="E24" s="4">
        <f t="shared" si="3"/>
        <v>2.2160540135033755</v>
      </c>
      <c r="G24" s="4">
        <f t="shared" si="1"/>
        <v>1.0453622207176709</v>
      </c>
    </row>
    <row r="25" spans="1:7" x14ac:dyDescent="0.2">
      <c r="A25" s="4">
        <f>IF('True_Odds_Calculator_2-way'!A26="","",'True_Odds_Calculator_2-way'!A26)</f>
        <v>2.02</v>
      </c>
      <c r="B25" s="4">
        <f>IF('True_Odds_Calculator_2-way'!B26="","",'True_Odds_Calculator_2-way'!B26)</f>
        <v>1.83</v>
      </c>
      <c r="C25" s="4">
        <f t="shared" si="0"/>
        <v>4.1497592382188975E-2</v>
      </c>
      <c r="D25" s="4">
        <f t="shared" si="2"/>
        <v>2.1083670792220381</v>
      </c>
      <c r="E25" s="4">
        <f t="shared" si="3"/>
        <v>1.9022281685792208</v>
      </c>
      <c r="G25" s="4">
        <f t="shared" si="1"/>
        <v>1.041497592382189</v>
      </c>
    </row>
    <row r="26" spans="1:7" x14ac:dyDescent="0.2">
      <c r="A26" s="4">
        <f>IF('True_Odds_Calculator_2-way'!A27="","",'True_Odds_Calculator_2-way'!A27)</f>
        <v>2.13</v>
      </c>
      <c r="B26" s="4">
        <f>IF('True_Odds_Calculator_2-way'!B27="","",'True_Odds_Calculator_2-way'!B27)</f>
        <v>1.73</v>
      </c>
      <c r="C26" s="4">
        <f t="shared" si="0"/>
        <v>4.7518250156042274E-2</v>
      </c>
      <c r="D26" s="4">
        <f t="shared" si="2"/>
        <v>2.243538616091814</v>
      </c>
      <c r="E26" s="4">
        <f t="shared" si="3"/>
        <v>1.8041567725036107</v>
      </c>
      <c r="G26" s="4">
        <f t="shared" si="1"/>
        <v>1.0475182501560423</v>
      </c>
    </row>
    <row r="27" spans="1:7" x14ac:dyDescent="0.2">
      <c r="A27" s="4">
        <f>IF('True_Odds_Calculator_2-way'!A28="","",'True_Odds_Calculator_2-way'!A28)</f>
        <v>2.0699999999999998</v>
      </c>
      <c r="B27" s="4">
        <f>IF('True_Odds_Calculator_2-way'!B28="","",'True_Odds_Calculator_2-way'!B28)</f>
        <v>1.78</v>
      </c>
      <c r="C27" s="4">
        <f t="shared" si="0"/>
        <v>4.4889540248602255E-2</v>
      </c>
      <c r="D27" s="4">
        <f t="shared" si="2"/>
        <v>2.1708596005420371</v>
      </c>
      <c r="E27" s="4">
        <f t="shared" si="3"/>
        <v>1.8540733658732955</v>
      </c>
      <c r="G27" s="4">
        <f t="shared" si="1"/>
        <v>1.0448895402486023</v>
      </c>
    </row>
    <row r="28" spans="1:7" x14ac:dyDescent="0.2">
      <c r="A28" s="4">
        <f>IF('True_Odds_Calculator_2-way'!A29="","",'True_Odds_Calculator_2-way'!A29)</f>
        <v>2</v>
      </c>
      <c r="B28" s="4">
        <f>IF('True_Odds_Calculator_2-way'!B29="","",'True_Odds_Calculator_2-way'!B29)</f>
        <v>1.84</v>
      </c>
      <c r="C28" s="4">
        <f t="shared" si="0"/>
        <v>4.3478260869565188E-2</v>
      </c>
      <c r="D28" s="4">
        <f t="shared" si="2"/>
        <v>2.0909090909090908</v>
      </c>
      <c r="E28" s="4">
        <f t="shared" si="3"/>
        <v>1.9166666666666665</v>
      </c>
      <c r="G28" s="4">
        <f t="shared" si="1"/>
        <v>1.0434782608695652</v>
      </c>
    </row>
    <row r="29" spans="1:7" x14ac:dyDescent="0.2">
      <c r="A29" s="4">
        <f>IF('True_Odds_Calculator_2-way'!A30="","",'True_Odds_Calculator_2-way'!A30)</f>
        <v>2.29</v>
      </c>
      <c r="B29" s="4">
        <f>IF('True_Odds_Calculator_2-way'!B30="","",'True_Odds_Calculator_2-way'!B30)</f>
        <v>1.68</v>
      </c>
      <c r="C29" s="4">
        <f t="shared" si="0"/>
        <v>3.1919317945518833E-2</v>
      </c>
      <c r="D29" s="4">
        <f t="shared" si="2"/>
        <v>2.3768688990485605</v>
      </c>
      <c r="E29" s="4">
        <f t="shared" si="3"/>
        <v>1.7262855604415328</v>
      </c>
      <c r="G29" s="4">
        <f t="shared" si="1"/>
        <v>1.0319193179455188</v>
      </c>
    </row>
    <row r="30" spans="1:7" x14ac:dyDescent="0.2">
      <c r="A30" s="4">
        <f>IF('True_Odds_Calculator_2-way'!A31="","",'True_Odds_Calculator_2-way'!A31)</f>
        <v>1.54</v>
      </c>
      <c r="B30" s="4">
        <f>IF('True_Odds_Calculator_2-way'!B31="","",'True_Odds_Calculator_2-way'!B31)</f>
        <v>2.58</v>
      </c>
      <c r="C30" s="4">
        <f t="shared" si="0"/>
        <v>3.6947548575455569E-2</v>
      </c>
      <c r="D30" s="4">
        <f t="shared" si="2"/>
        <v>1.5850953482805394</v>
      </c>
      <c r="E30" s="4">
        <f t="shared" si="3"/>
        <v>2.7091231419609985</v>
      </c>
      <c r="G30" s="4">
        <f t="shared" si="1"/>
        <v>1.0369475485754556</v>
      </c>
    </row>
    <row r="31" spans="1:7" x14ac:dyDescent="0.2">
      <c r="A31" s="4">
        <f>IF('True_Odds_Calculator_2-way'!A32="","",'True_Odds_Calculator_2-way'!A32)</f>
        <v>1.75</v>
      </c>
      <c r="B31" s="4">
        <f>IF('True_Odds_Calculator_2-way'!B32="","",'True_Odds_Calculator_2-way'!B32)</f>
        <v>2.2000000000000002</v>
      </c>
      <c r="C31" s="4">
        <f t="shared" si="0"/>
        <v>2.5974025974025983E-2</v>
      </c>
      <c r="D31" s="4">
        <f t="shared" si="2"/>
        <v>1.7906976744186047</v>
      </c>
      <c r="E31" s="4">
        <f t="shared" si="3"/>
        <v>2.2647058823529416</v>
      </c>
      <c r="G31" s="4">
        <f t="shared" si="1"/>
        <v>1.025974025974026</v>
      </c>
    </row>
    <row r="32" spans="1:7" x14ac:dyDescent="0.2">
      <c r="A32" s="4">
        <f>IF('True_Odds_Calculator_2-way'!A33="","",'True_Odds_Calculator_2-way'!A33)</f>
        <v>1.68</v>
      </c>
      <c r="B32" s="4">
        <f>IF('True_Odds_Calculator_2-way'!B33="","",'True_Odds_Calculator_2-way'!B33)</f>
        <v>2.29</v>
      </c>
      <c r="C32" s="4">
        <f t="shared" si="0"/>
        <v>3.1919317945518833E-2</v>
      </c>
      <c r="D32" s="4">
        <f t="shared" si="2"/>
        <v>1.7262855604415328</v>
      </c>
      <c r="E32" s="4">
        <f t="shared" si="3"/>
        <v>2.3768688990485605</v>
      </c>
      <c r="G32" s="4">
        <f t="shared" si="1"/>
        <v>1.0319193179455188</v>
      </c>
    </row>
    <row r="33" spans="1:7" x14ac:dyDescent="0.2">
      <c r="A33" s="4">
        <f>IF('True_Odds_Calculator_2-way'!A34="","",'True_Odds_Calculator_2-way'!A34)</f>
        <v>1.94</v>
      </c>
      <c r="B33" s="4">
        <f>IF('True_Odds_Calculator_2-way'!B34="","",'True_Odds_Calculator_2-way'!B34)</f>
        <v>1.94</v>
      </c>
      <c r="C33" s="4">
        <f t="shared" si="0"/>
        <v>3.0927835051546504E-2</v>
      </c>
      <c r="D33" s="4">
        <f t="shared" si="2"/>
        <v>2.0000000000000004</v>
      </c>
      <c r="E33" s="4">
        <f t="shared" si="3"/>
        <v>2.0000000000000004</v>
      </c>
      <c r="G33" s="4">
        <f t="shared" si="1"/>
        <v>1.0309278350515465</v>
      </c>
    </row>
    <row r="34" spans="1:7" x14ac:dyDescent="0.2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2.6612966911474523E-2</v>
      </c>
      <c r="D34" s="4">
        <f t="shared" si="2"/>
        <v>2.065236891462122</v>
      </c>
      <c r="E34" s="4">
        <f t="shared" si="3"/>
        <v>1.9387583250401901</v>
      </c>
      <c r="G34" s="4">
        <f t="shared" si="1"/>
        <v>1.0266129669114745</v>
      </c>
    </row>
    <row r="35" spans="1:7" x14ac:dyDescent="0.2">
      <c r="A35" s="4">
        <f>IF('True_Odds_Calculator_2-way'!A36="","",'True_Odds_Calculator_2-way'!A36)</f>
        <v>2.25</v>
      </c>
      <c r="B35" s="4">
        <f>IF('True_Odds_Calculator_2-way'!B36="","",'True_Odds_Calculator_2-way'!B36)</f>
        <v>1.71</v>
      </c>
      <c r="C35" s="4">
        <f t="shared" si="0"/>
        <v>2.9239766081871288E-2</v>
      </c>
      <c r="D35" s="4">
        <f t="shared" si="2"/>
        <v>2.3265306122448979</v>
      </c>
      <c r="E35" s="4">
        <f t="shared" si="3"/>
        <v>1.7538461538461536</v>
      </c>
      <c r="G35" s="4">
        <f t="shared" si="1"/>
        <v>1.0292397660818713</v>
      </c>
    </row>
    <row r="36" spans="1:7" x14ac:dyDescent="0.2">
      <c r="A36" s="4">
        <f>IF('True_Odds_Calculator_2-way'!A37="","",'True_Odds_Calculator_2-way'!A37)</f>
        <v>2.21</v>
      </c>
      <c r="B36" s="4">
        <f>IF('True_Odds_Calculator_2-way'!B37="","",'True_Odds_Calculator_2-way'!B37)</f>
        <v>1.74</v>
      </c>
      <c r="C36" s="4">
        <f t="shared" si="0"/>
        <v>2.720133146096626E-2</v>
      </c>
      <c r="D36" s="4">
        <f t="shared" si="2"/>
        <v>2.2784855128281092</v>
      </c>
      <c r="E36" s="4">
        <f t="shared" si="3"/>
        <v>1.7821754646150993</v>
      </c>
      <c r="G36" s="4">
        <f t="shared" si="1"/>
        <v>1.0272013314609663</v>
      </c>
    </row>
    <row r="37" spans="1:7" x14ac:dyDescent="0.2">
      <c r="A37" s="4">
        <f>IF('True_Odds_Calculator_2-way'!A38="","",'True_Odds_Calculator_2-way'!A38)</f>
        <v>2.02</v>
      </c>
      <c r="B37" s="4">
        <f>IF('True_Odds_Calculator_2-way'!B38="","",'True_Odds_Calculator_2-way'!B38)</f>
        <v>1.88</v>
      </c>
      <c r="C37" s="4">
        <f t="shared" si="0"/>
        <v>2.6964398567516312E-2</v>
      </c>
      <c r="D37" s="4">
        <f t="shared" si="2"/>
        <v>2.0765529308836395</v>
      </c>
      <c r="E37" s="4">
        <f t="shared" si="3"/>
        <v>1.9288906948394962</v>
      </c>
      <c r="G37" s="4">
        <f t="shared" si="1"/>
        <v>1.0269643985675163</v>
      </c>
    </row>
    <row r="38" spans="1:7" x14ac:dyDescent="0.2">
      <c r="A38" s="4">
        <f>IF('True_Odds_Calculator_2-way'!A39="","",'True_Odds_Calculator_2-way'!A39)</f>
        <v>1.69</v>
      </c>
      <c r="B38" s="4">
        <f>IF('True_Odds_Calculator_2-way'!B39="","",'True_Odds_Calculator_2-way'!B39)</f>
        <v>2.25</v>
      </c>
      <c r="C38" s="4">
        <f t="shared" si="0"/>
        <v>3.6160420775805502E-2</v>
      </c>
      <c r="D38" s="4">
        <f t="shared" si="2"/>
        <v>1.7432664756446994</v>
      </c>
      <c r="E38" s="4">
        <f t="shared" si="3"/>
        <v>2.3454124903623752</v>
      </c>
      <c r="G38" s="4">
        <f t="shared" si="1"/>
        <v>1.0361604207758055</v>
      </c>
    </row>
    <row r="39" spans="1:7" x14ac:dyDescent="0.2">
      <c r="A39" s="4">
        <f>IF('True_Odds_Calculator_2-way'!A40="","",'True_Odds_Calculator_2-way'!A40)</f>
        <v>1.73</v>
      </c>
      <c r="B39" s="4">
        <f>IF('True_Odds_Calculator_2-way'!B40="","",'True_Odds_Calculator_2-way'!B40)</f>
        <v>2.19</v>
      </c>
      <c r="C39" s="4">
        <f t="shared" si="0"/>
        <v>3.4655686647135031E-2</v>
      </c>
      <c r="D39" s="4">
        <f t="shared" si="2"/>
        <v>1.7834631769717797</v>
      </c>
      <c r="E39" s="4">
        <f t="shared" si="3"/>
        <v>2.2763841740018629</v>
      </c>
      <c r="G39" s="4">
        <f t="shared" si="1"/>
        <v>1.034655686647135</v>
      </c>
    </row>
    <row r="40" spans="1:7" x14ac:dyDescent="0.2">
      <c r="A40" s="4">
        <f>IF('True_Odds_Calculator_2-way'!A41="","",'True_Odds_Calculator_2-way'!A41)</f>
        <v>2.42</v>
      </c>
      <c r="B40" s="4">
        <f>IF('True_Odds_Calculator_2-way'!B41="","",'True_Odds_Calculator_2-way'!B41)</f>
        <v>1.61</v>
      </c>
      <c r="C40" s="4">
        <f t="shared" si="0"/>
        <v>3.4341152918228035E-2</v>
      </c>
      <c r="D40" s="4">
        <f t="shared" si="2"/>
        <v>2.5249173741170372</v>
      </c>
      <c r="E40" s="4">
        <f t="shared" si="3"/>
        <v>1.655773235306617</v>
      </c>
      <c r="G40" s="4">
        <f t="shared" si="1"/>
        <v>1.034341152918228</v>
      </c>
    </row>
    <row r="41" spans="1:7" x14ac:dyDescent="0.2">
      <c r="A41" s="4">
        <f>IF('True_Odds_Calculator_2-way'!A42="","",'True_Odds_Calculator_2-way'!A42)</f>
        <v>2.21</v>
      </c>
      <c r="B41" s="4">
        <f>IF('True_Odds_Calculator_2-way'!B42="","",'True_Odds_Calculator_2-way'!B42)</f>
        <v>1.68</v>
      </c>
      <c r="C41" s="4">
        <f t="shared" si="0"/>
        <v>4.772678302090072E-2</v>
      </c>
      <c r="D41" s="4">
        <f t="shared" si="2"/>
        <v>2.3330400904863642</v>
      </c>
      <c r="E41" s="4">
        <f t="shared" si="3"/>
        <v>1.7501649853870085</v>
      </c>
      <c r="G41" s="4">
        <f t="shared" si="1"/>
        <v>1.0477267830209007</v>
      </c>
    </row>
    <row r="42" spans="1:7" x14ac:dyDescent="0.2">
      <c r="A42" s="4">
        <f>IF('True_Odds_Calculator_2-way'!A43="","",'True_Odds_Calculator_2-way'!A43)</f>
        <v>2.6</v>
      </c>
      <c r="B42" s="4">
        <f>IF('True_Odds_Calculator_2-way'!B43="","",'True_Odds_Calculator_2-way'!B43)</f>
        <v>1.55</v>
      </c>
      <c r="C42" s="4">
        <f t="shared" si="0"/>
        <v>2.9776674937965097E-2</v>
      </c>
      <c r="D42" s="4">
        <f t="shared" si="2"/>
        <v>2.7046979865771807</v>
      </c>
      <c r="E42" s="4">
        <f t="shared" si="3"/>
        <v>1.5866141732283463</v>
      </c>
      <c r="G42" s="4">
        <f t="shared" si="1"/>
        <v>1.0297766749379651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1.72</v>
      </c>
      <c r="B44" s="4">
        <f>IF('True_Odds_Calculator_2-way'!B45="","",'True_Odds_Calculator_2-way'!B45)</f>
        <v>2.2000000000000002</v>
      </c>
      <c r="C44" s="4">
        <f t="shared" si="0"/>
        <v>3.5940803382663811E-2</v>
      </c>
      <c r="D44" s="4">
        <f t="shared" si="2"/>
        <v>1.7748592870544089</v>
      </c>
      <c r="E44" s="4">
        <f t="shared" si="3"/>
        <v>2.2905569007263922</v>
      </c>
      <c r="G44" s="4">
        <f t="shared" si="1"/>
        <v>1.0359408033826638</v>
      </c>
    </row>
    <row r="45" spans="1:7" x14ac:dyDescent="0.2">
      <c r="A45" s="4">
        <f>IF('True_Odds_Calculator_2-way'!A46="","",'True_Odds_Calculator_2-way'!A46)</f>
        <v>1.75</v>
      </c>
      <c r="B45" s="4">
        <f>IF('True_Odds_Calculator_2-way'!B46="","",'True_Odds_Calculator_2-way'!B46)</f>
        <v>2.11</v>
      </c>
      <c r="C45" s="4">
        <f t="shared" si="0"/>
        <v>4.5362220717670931E-2</v>
      </c>
      <c r="D45" s="4">
        <f t="shared" si="2"/>
        <v>1.8223318938926589</v>
      </c>
      <c r="E45" s="4">
        <f t="shared" si="3"/>
        <v>2.2160540135033755</v>
      </c>
      <c r="G45" s="4">
        <f t="shared" si="1"/>
        <v>1.0453622207176709</v>
      </c>
    </row>
    <row r="46" spans="1:7" x14ac:dyDescent="0.2">
      <c r="A46" s="4">
        <f>IF('True_Odds_Calculator_2-way'!A47="","",'True_Odds_Calculator_2-way'!A47)</f>
        <v>1.7</v>
      </c>
      <c r="B46" s="4">
        <f>IF('True_Odds_Calculator_2-way'!B47="","",'True_Odds_Calculator_2-way'!B47)</f>
        <v>2.1800000000000002</v>
      </c>
      <c r="C46" s="4">
        <f t="shared" si="0"/>
        <v>4.6950890447922333E-2</v>
      </c>
      <c r="D46" s="4">
        <f t="shared" si="2"/>
        <v>1.7706641184902054</v>
      </c>
      <c r="E46" s="4">
        <f t="shared" si="3"/>
        <v>2.2975821450712961</v>
      </c>
      <c r="G46" s="4">
        <f t="shared" si="1"/>
        <v>1.0469508904479223</v>
      </c>
    </row>
    <row r="47" spans="1:7" x14ac:dyDescent="0.2">
      <c r="A47" s="4">
        <f>IF('True_Odds_Calculator_2-way'!A48="","",'True_Odds_Calculator_2-way'!A48)</f>
        <v>2.27</v>
      </c>
      <c r="B47" s="4">
        <f>IF('True_Odds_Calculator_2-way'!B48="","",'True_Odds_Calculator_2-way'!B48)</f>
        <v>1.65</v>
      </c>
      <c r="C47" s="4">
        <f t="shared" si="0"/>
        <v>4.658924042183954E-2</v>
      </c>
      <c r="D47" s="4">
        <f t="shared" si="2"/>
        <v>2.3967365221564547</v>
      </c>
      <c r="E47" s="4">
        <f t="shared" si="3"/>
        <v>1.7159546443706333</v>
      </c>
      <c r="G47" s="4">
        <f t="shared" si="1"/>
        <v>1.0465892404218395</v>
      </c>
    </row>
    <row r="48" spans="1:7" x14ac:dyDescent="0.2">
      <c r="A48" s="4">
        <f>IF('True_Odds_Calculator_2-way'!A49="","",'True_Odds_Calculator_2-way'!A49)</f>
        <v>1.63</v>
      </c>
      <c r="B48" s="4">
        <f>IF('True_Odds_Calculator_2-way'!B49="","",'True_Odds_Calculator_2-way'!B49)</f>
        <v>2.31</v>
      </c>
      <c r="C48" s="4">
        <f t="shared" si="0"/>
        <v>4.6397365415770331E-2</v>
      </c>
      <c r="D48" s="4">
        <f t="shared" si="2"/>
        <v>1.6940588936629699</v>
      </c>
      <c r="E48" s="4">
        <f t="shared" si="3"/>
        <v>2.4407999222117787</v>
      </c>
      <c r="G48" s="4">
        <f t="shared" si="1"/>
        <v>1.0463973654157703</v>
      </c>
    </row>
    <row r="49" spans="1:7" x14ac:dyDescent="0.2">
      <c r="A49" s="4">
        <f>IF('True_Odds_Calculator_2-way'!A50="","",'True_Odds_Calculator_2-way'!A50)</f>
        <v>1.34</v>
      </c>
      <c r="B49" s="4">
        <f>IF('True_Odds_Calculator_2-way'!B50="","",'True_Odds_Calculator_2-way'!B50)</f>
        <v>3.44</v>
      </c>
      <c r="C49" s="4">
        <f t="shared" si="0"/>
        <v>3.6966331135022568E-2</v>
      </c>
      <c r="D49" s="4">
        <f t="shared" si="2"/>
        <v>1.3740312388219864</v>
      </c>
      <c r="E49" s="4">
        <f t="shared" si="3"/>
        <v>3.6735734778450748</v>
      </c>
      <c r="G49" s="4">
        <f t="shared" si="1"/>
        <v>1.0369663311350226</v>
      </c>
    </row>
    <row r="50" spans="1:7" x14ac:dyDescent="0.2">
      <c r="A50" s="4">
        <f>IF('True_Odds_Calculator_2-way'!A51="","",'True_Odds_Calculator_2-way'!A51)</f>
        <v>1.48</v>
      </c>
      <c r="B50" s="4">
        <f>IF('True_Odds_Calculator_2-way'!B51="","",'True_Odds_Calculator_2-way'!B51)</f>
        <v>2.78</v>
      </c>
      <c r="C50" s="4">
        <f t="shared" si="0"/>
        <v>3.538790589150298E-2</v>
      </c>
      <c r="D50" s="4">
        <f t="shared" si="2"/>
        <v>1.5197990543735225</v>
      </c>
      <c r="E50" s="4">
        <f t="shared" si="3"/>
        <v>2.9238203524729958</v>
      </c>
      <c r="G50" s="4">
        <f t="shared" si="1"/>
        <v>1.035387905891503</v>
      </c>
    </row>
    <row r="51" spans="1:7" x14ac:dyDescent="0.2">
      <c r="A51" s="4">
        <f>IF('True_Odds_Calculator_2-way'!A52="","",'True_Odds_Calculator_2-way'!A52)</f>
        <v>1.67</v>
      </c>
      <c r="B51" s="4">
        <f>IF('True_Odds_Calculator_2-way'!B52="","",'True_Odds_Calculator_2-way'!B52)</f>
        <v>2.33</v>
      </c>
      <c r="C51" s="4">
        <f t="shared" si="0"/>
        <v>2.7986944565804084E-2</v>
      </c>
      <c r="D51" s="4">
        <f t="shared" si="2"/>
        <v>1.7099602293950913</v>
      </c>
      <c r="E51" s="4">
        <f t="shared" si="3"/>
        <v>2.4085296029216061</v>
      </c>
      <c r="G51" s="4">
        <f t="shared" si="1"/>
        <v>1.0279869445658041</v>
      </c>
    </row>
    <row r="52" spans="1:7" x14ac:dyDescent="0.2">
      <c r="A52" s="4">
        <f>IF('True_Odds_Calculator_2-way'!A53="","",'True_Odds_Calculator_2-way'!A53)</f>
        <v>2.15</v>
      </c>
      <c r="B52" s="4">
        <f>IF('True_Odds_Calculator_2-way'!B53="","",'True_Odds_Calculator_2-way'!B53)</f>
        <v>1.77</v>
      </c>
      <c r="C52" s="4">
        <f t="shared" si="0"/>
        <v>3.0088030482196881E-2</v>
      </c>
      <c r="D52" s="4">
        <f t="shared" si="2"/>
        <v>2.2218654211064077</v>
      </c>
      <c r="E52" s="4">
        <f t="shared" si="3"/>
        <v>1.8184207382630511</v>
      </c>
      <c r="G52" s="4">
        <f t="shared" si="1"/>
        <v>1.0300880304821969</v>
      </c>
    </row>
    <row r="53" spans="1:7" x14ac:dyDescent="0.2">
      <c r="A53" s="4">
        <f>IF('True_Odds_Calculator_2-way'!A54="","",'True_Odds_Calculator_2-way'!A54)</f>
        <v>1.52</v>
      </c>
      <c r="B53" s="4">
        <f>IF('True_Odds_Calculator_2-way'!B54="","",'True_Odds_Calculator_2-way'!B54)</f>
        <v>2.67</v>
      </c>
      <c r="C53" s="4">
        <f t="shared" si="0"/>
        <v>3.2426572048097846E-2</v>
      </c>
      <c r="D53" s="4">
        <f t="shared" si="2"/>
        <v>1.5584056524076493</v>
      </c>
      <c r="E53" s="4">
        <f t="shared" si="3"/>
        <v>2.7908128180442859</v>
      </c>
      <c r="G53" s="4">
        <f t="shared" si="1"/>
        <v>1.0324265720480978</v>
      </c>
    </row>
    <row r="54" spans="1:7" x14ac:dyDescent="0.2">
      <c r="A54" s="4">
        <f>IF('True_Odds_Calculator_2-way'!A55="","",'True_Odds_Calculator_2-way'!A55)</f>
        <v>1.93</v>
      </c>
      <c r="B54" s="4">
        <f>IF('True_Odds_Calculator_2-way'!B55="","",'True_Odds_Calculator_2-way'!B55)</f>
        <v>1.98</v>
      </c>
      <c r="C54" s="4">
        <f t="shared" si="0"/>
        <v>2.3185220076411994E-2</v>
      </c>
      <c r="D54" s="4">
        <f t="shared" si="2"/>
        <v>1.974169551066798</v>
      </c>
      <c r="E54" s="4">
        <f t="shared" si="3"/>
        <v>2.0265153523890338</v>
      </c>
      <c r="G54" s="4">
        <f t="shared" si="1"/>
        <v>1.023185220076412</v>
      </c>
    </row>
    <row r="55" spans="1:7" x14ac:dyDescent="0.2">
      <c r="A55" s="4">
        <f>IF('True_Odds_Calculator_2-way'!A56="","",'True_Odds_Calculator_2-way'!A56)</f>
        <v>1.65</v>
      </c>
      <c r="B55" s="4">
        <f>IF('True_Odds_Calculator_2-way'!B56="","",'True_Odds_Calculator_2-way'!B56)</f>
        <v>2.34</v>
      </c>
      <c r="C55" s="4">
        <f t="shared" si="0"/>
        <v>3.3411033411033575E-2</v>
      </c>
      <c r="D55" s="4">
        <f t="shared" si="2"/>
        <v>1.6967699406723797</v>
      </c>
      <c r="E55" s="4">
        <f t="shared" si="3"/>
        <v>2.4351939451277205</v>
      </c>
      <c r="G55" s="4">
        <f t="shared" si="1"/>
        <v>1.0334110334110336</v>
      </c>
    </row>
    <row r="56" spans="1:7" x14ac:dyDescent="0.2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1.88</v>
      </c>
      <c r="C56" s="4">
        <f t="shared" si="0"/>
        <v>2.9427331427966497E-2</v>
      </c>
      <c r="D56" s="4">
        <f t="shared" si="2"/>
        <v>2.0712563034422273</v>
      </c>
      <c r="E56" s="4">
        <f t="shared" si="3"/>
        <v>1.9334834220221038</v>
      </c>
      <c r="G56" s="4">
        <f t="shared" si="1"/>
        <v>1.0294273314279665</v>
      </c>
    </row>
    <row r="57" spans="1:7" x14ac:dyDescent="0.2">
      <c r="A57" s="4">
        <f>IF('True_Odds_Calculator_2-way'!A58="","",'True_Odds_Calculator_2-way'!A58)</f>
        <v>1.57</v>
      </c>
      <c r="B57" s="4">
        <f>IF('True_Odds_Calculator_2-way'!B58="","",'True_Odds_Calculator_2-way'!B58)</f>
        <v>2.52</v>
      </c>
      <c r="C57" s="4">
        <f t="shared" si="0"/>
        <v>3.3768071984632497E-2</v>
      </c>
      <c r="D57" s="4">
        <f t="shared" si="2"/>
        <v>1.6127506929724442</v>
      </c>
      <c r="E57" s="4">
        <f t="shared" si="3"/>
        <v>2.6319850984566258</v>
      </c>
      <c r="G57" s="4">
        <f t="shared" si="1"/>
        <v>1.0337680719846325</v>
      </c>
    </row>
    <row r="58" spans="1:7" x14ac:dyDescent="0.2">
      <c r="A58" s="4">
        <f>IF('True_Odds_Calculator_2-way'!A59="","",'True_Odds_Calculator_2-way'!A59)</f>
        <v>1.67</v>
      </c>
      <c r="B58" s="4">
        <f>IF('True_Odds_Calculator_2-way'!B59="","",'True_Odds_Calculator_2-way'!B59)</f>
        <v>2.2999999999999998</v>
      </c>
      <c r="C58" s="4">
        <f t="shared" si="0"/>
        <v>3.3585003905233002E-2</v>
      </c>
      <c r="D58" s="4">
        <f t="shared" si="2"/>
        <v>1.7181838514873629</v>
      </c>
      <c r="E58" s="4">
        <f t="shared" si="3"/>
        <v>2.3924011211460603</v>
      </c>
      <c r="G58" s="4">
        <f t="shared" si="1"/>
        <v>1.033585003905233</v>
      </c>
    </row>
    <row r="59" spans="1:7" x14ac:dyDescent="0.2">
      <c r="A59" s="4">
        <f>IF('True_Odds_Calculator_2-way'!A60="","",'True_Odds_Calculator_2-way'!A60)</f>
        <v>1.56</v>
      </c>
      <c r="B59" s="4">
        <f>IF('True_Odds_Calculator_2-way'!B60="","",'True_Odds_Calculator_2-way'!B60)</f>
        <v>2.5299999999999998</v>
      </c>
      <c r="C59" s="4">
        <f t="shared" si="0"/>
        <v>3.6282558021688338E-2</v>
      </c>
      <c r="D59" s="4">
        <f t="shared" si="2"/>
        <v>1.6054344288968434</v>
      </c>
      <c r="E59" s="4">
        <f t="shared" si="3"/>
        <v>2.6517065305025525</v>
      </c>
      <c r="G59" s="4">
        <f t="shared" si="1"/>
        <v>1.0362825580216883</v>
      </c>
    </row>
    <row r="60" spans="1:7" x14ac:dyDescent="0.2">
      <c r="A60" s="4">
        <f>IF('True_Odds_Calculator_2-way'!A61="","",'True_Odds_Calculator_2-way'!A61)</f>
        <v>1.78</v>
      </c>
      <c r="B60" s="4">
        <f>IF('True_Odds_Calculator_2-way'!B61="","",'True_Odds_Calculator_2-way'!B61)</f>
        <v>2.14</v>
      </c>
      <c r="C60" s="4">
        <f t="shared" si="0"/>
        <v>2.908747243515708E-2</v>
      </c>
      <c r="D60" s="4">
        <f t="shared" si="2"/>
        <v>1.8273049985608751</v>
      </c>
      <c r="E60" s="4">
        <f t="shared" si="3"/>
        <v>2.2087440565928333</v>
      </c>
      <c r="G60" s="4">
        <f t="shared" si="1"/>
        <v>1.0290874724351571</v>
      </c>
    </row>
    <row r="61" spans="1:7" x14ac:dyDescent="0.2">
      <c r="A61" s="4">
        <f>IF('True_Odds_Calculator_2-way'!A62="","",'True_Odds_Calculator_2-way'!A62)</f>
        <v>1.58</v>
      </c>
      <c r="B61" s="4">
        <f>IF('True_Odds_Calculator_2-way'!B62="","",'True_Odds_Calculator_2-way'!B62)</f>
        <v>2.4900000000000002</v>
      </c>
      <c r="C61" s="4">
        <f t="shared" si="0"/>
        <v>3.4517818107874465E-2</v>
      </c>
      <c r="D61" s="4">
        <f t="shared" si="2"/>
        <v>1.6242929689112753</v>
      </c>
      <c r="E61" s="4">
        <f t="shared" si="3"/>
        <v>2.6018120494676276</v>
      </c>
      <c r="G61" s="4">
        <f t="shared" si="1"/>
        <v>1.0345178181078745</v>
      </c>
    </row>
    <row r="62" spans="1:7" x14ac:dyDescent="0.2">
      <c r="A62" s="4">
        <f>IF('True_Odds_Calculator_2-way'!A63="","",'True_Odds_Calculator_2-way'!A63)</f>
        <v>1.4</v>
      </c>
      <c r="B62" s="4">
        <f>IF('True_Odds_Calculator_2-way'!B63="","",'True_Odds_Calculator_2-way'!B63)</f>
        <v>3.08</v>
      </c>
      <c r="C62" s="4">
        <f t="shared" si="0"/>
        <v>3.8961038961038863E-2</v>
      </c>
      <c r="D62" s="4">
        <f t="shared" si="2"/>
        <v>1.4392523364485981</v>
      </c>
      <c r="E62" s="4">
        <f t="shared" si="3"/>
        <v>3.2765957446808507</v>
      </c>
      <c r="G62" s="4">
        <f t="shared" si="1"/>
        <v>1.0389610389610389</v>
      </c>
    </row>
    <row r="63" spans="1:7" x14ac:dyDescent="0.2">
      <c r="A63" s="4">
        <f>IF('True_Odds_Calculator_2-way'!A64="","",'True_Odds_Calculator_2-way'!A64)</f>
        <v>1.72</v>
      </c>
      <c r="B63" s="4">
        <f>IF('True_Odds_Calculator_2-way'!B64="","",'True_Odds_Calculator_2-way'!B64)</f>
        <v>2.23</v>
      </c>
      <c r="C63" s="4">
        <f t="shared" si="0"/>
        <v>2.982584211075201E-2</v>
      </c>
      <c r="D63" s="4">
        <f t="shared" si="2"/>
        <v>1.7652798232695142</v>
      </c>
      <c r="E63" s="4">
        <f t="shared" si="3"/>
        <v>2.3067115708443593</v>
      </c>
      <c r="G63" s="4">
        <f t="shared" si="1"/>
        <v>1.029825842110752</v>
      </c>
    </row>
    <row r="64" spans="1:7" x14ac:dyDescent="0.2">
      <c r="A64" s="4">
        <f>IF('True_Odds_Calculator_2-way'!A65="","",'True_Odds_Calculator_2-way'!A65)</f>
        <v>2.33</v>
      </c>
      <c r="B64" s="4">
        <f>IF('True_Odds_Calculator_2-way'!B65="","",'True_Odds_Calculator_2-way'!B65)</f>
        <v>1.65</v>
      </c>
      <c r="C64" s="4">
        <f t="shared" si="0"/>
        <v>3.5245155416829377E-2</v>
      </c>
      <c r="D64" s="4">
        <f t="shared" si="2"/>
        <v>2.4297677358192451</v>
      </c>
      <c r="E64" s="4">
        <f t="shared" si="3"/>
        <v>1.6994142999226434</v>
      </c>
      <c r="G64" s="4">
        <f t="shared" si="1"/>
        <v>1.0352451554168294</v>
      </c>
    </row>
    <row r="65" spans="1:7" x14ac:dyDescent="0.2">
      <c r="A65" s="4">
        <f>IF('True_Odds_Calculator_2-way'!A66="","",'True_Odds_Calculator_2-way'!A66)</f>
        <v>2.16</v>
      </c>
      <c r="B65" s="4">
        <f>IF('True_Odds_Calculator_2-way'!B66="","",'True_Odds_Calculator_2-way'!B66)</f>
        <v>1.76</v>
      </c>
      <c r="C65" s="4">
        <f t="shared" si="0"/>
        <v>3.1144781144781142E-2</v>
      </c>
      <c r="D65" s="4">
        <f t="shared" si="2"/>
        <v>2.235183443085607</v>
      </c>
      <c r="E65" s="4">
        <f t="shared" si="3"/>
        <v>1.8095963442498098</v>
      </c>
      <c r="G65" s="4">
        <f t="shared" si="1"/>
        <v>1.0311447811447811</v>
      </c>
    </row>
    <row r="66" spans="1:7" x14ac:dyDescent="0.2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ref="C66:C129" si="4">IF(A66="","",((1/A66)+(1/B66))-1)</f>
        <v>2.861071447458885E-2</v>
      </c>
      <c r="D66" s="4">
        <f t="shared" si="2"/>
        <v>1.9636533568721115</v>
      </c>
      <c r="E66" s="4">
        <f t="shared" si="3"/>
        <v>2.0377175494369308</v>
      </c>
      <c r="G66" s="4">
        <f t="shared" ref="G66:G129" si="5">IF(A66="","",C66+1)</f>
        <v>1.0286107144745888</v>
      </c>
    </row>
    <row r="67" spans="1:7" x14ac:dyDescent="0.2">
      <c r="A67" s="4">
        <f>IF('True_Odds_Calculator_2-way'!A68="","",'True_Odds_Calculator_2-way'!A68)</f>
        <v>2.44</v>
      </c>
      <c r="B67" s="4">
        <f>IF('True_Odds_Calculator_2-way'!B68="","",'True_Odds_Calculator_2-way'!B68)</f>
        <v>1.6</v>
      </c>
      <c r="C67" s="4">
        <f t="shared" si="4"/>
        <v>3.4836065573770503E-2</v>
      </c>
      <c r="D67" s="4">
        <f t="shared" ref="D67:D130" si="6">IF(A67="","",(2*A67)/(2-($C67*A67)))</f>
        <v>2.548302872062663</v>
      </c>
      <c r="E67" s="4">
        <f t="shared" ref="E67:E130" si="7">IF(B67="","",(2*B67)/(2-($C67*B67)))</f>
        <v>1.6458684654300169</v>
      </c>
      <c r="G67" s="4">
        <f t="shared" si="5"/>
        <v>1.0348360655737705</v>
      </c>
    </row>
    <row r="68" spans="1:7" x14ac:dyDescent="0.2">
      <c r="A68" s="4">
        <f>IF('True_Odds_Calculator_2-way'!A69="","",'True_Odds_Calculator_2-way'!A69)</f>
        <v>2.0699999999999998</v>
      </c>
      <c r="B68" s="4">
        <f>IF('True_Odds_Calculator_2-way'!B69="","",'True_Odds_Calculator_2-way'!B69)</f>
        <v>1.83</v>
      </c>
      <c r="C68" s="4">
        <f t="shared" si="4"/>
        <v>2.9539874871307603E-2</v>
      </c>
      <c r="D68" s="4">
        <f t="shared" si="6"/>
        <v>2.1352836729517204</v>
      </c>
      <c r="E68" s="4">
        <f t="shared" si="7"/>
        <v>1.8808371192373576</v>
      </c>
      <c r="G68" s="4">
        <f t="shared" si="5"/>
        <v>1.0295398748713076</v>
      </c>
    </row>
    <row r="69" spans="1:7" x14ac:dyDescent="0.2">
      <c r="A69" s="4">
        <f>IF('True_Odds_Calculator_2-way'!A70="","",'True_Odds_Calculator_2-way'!A70)</f>
        <v>1.77</v>
      </c>
      <c r="B69" s="4">
        <f>IF('True_Odds_Calculator_2-way'!B70="","",'True_Odds_Calculator_2-way'!B70)</f>
        <v>2.14</v>
      </c>
      <c r="C69" s="4">
        <f t="shared" si="4"/>
        <v>3.2261471038597556E-2</v>
      </c>
      <c r="D69" s="4">
        <f t="shared" si="6"/>
        <v>1.822021261243927</v>
      </c>
      <c r="E69" s="4">
        <f t="shared" si="7"/>
        <v>2.216513546725964</v>
      </c>
      <c r="G69" s="4">
        <f t="shared" si="5"/>
        <v>1.0322614710385976</v>
      </c>
    </row>
    <row r="70" spans="1:7" x14ac:dyDescent="0.2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1.74</v>
      </c>
      <c r="C70" s="4">
        <f t="shared" si="4"/>
        <v>3.3428240008436028E-2</v>
      </c>
      <c r="D70" s="4">
        <f t="shared" si="6"/>
        <v>2.2624358821424311</v>
      </c>
      <c r="E70" s="4">
        <f t="shared" si="7"/>
        <v>1.7921194368326561</v>
      </c>
      <c r="G70" s="4">
        <f t="shared" si="5"/>
        <v>1.033428240008436</v>
      </c>
    </row>
    <row r="71" spans="1:7" x14ac:dyDescent="0.2">
      <c r="A71" s="4">
        <f>IF('True_Odds_Calculator_2-way'!A72="","",'True_Odds_Calculator_2-way'!A72)</f>
        <v>2.09</v>
      </c>
      <c r="B71" s="4">
        <f>IF('True_Odds_Calculator_2-way'!B72="","",'True_Odds_Calculator_2-way'!B72)</f>
        <v>1.8</v>
      </c>
      <c r="C71" s="4">
        <f t="shared" si="4"/>
        <v>3.4024455077086735E-2</v>
      </c>
      <c r="D71" s="4">
        <f t="shared" si="6"/>
        <v>2.1670506912442398</v>
      </c>
      <c r="E71" s="4">
        <f t="shared" si="7"/>
        <v>1.8568608094768018</v>
      </c>
      <c r="G71" s="4">
        <f t="shared" si="5"/>
        <v>1.0340244550770867</v>
      </c>
    </row>
    <row r="72" spans="1:7" x14ac:dyDescent="0.2">
      <c r="A72" s="4">
        <f>IF('True_Odds_Calculator_2-way'!A73="","",'True_Odds_Calculator_2-way'!A73)</f>
        <v>2.36</v>
      </c>
      <c r="B72" s="4">
        <f>IF('True_Odds_Calculator_2-way'!B73="","",'True_Odds_Calculator_2-way'!B73)</f>
        <v>1.64</v>
      </c>
      <c r="C72" s="4">
        <f t="shared" si="4"/>
        <v>3.3484911120297722E-2</v>
      </c>
      <c r="D72" s="4">
        <f t="shared" si="6"/>
        <v>2.4570848146267141</v>
      </c>
      <c r="E72" s="4">
        <f t="shared" si="7"/>
        <v>1.6863018473335656</v>
      </c>
      <c r="G72" s="4">
        <f t="shared" si="5"/>
        <v>1.0334849111202977</v>
      </c>
    </row>
    <row r="73" spans="1:7" x14ac:dyDescent="0.2">
      <c r="A73" s="4">
        <f>IF('True_Odds_Calculator_2-way'!A74="","",'True_Odds_Calculator_2-way'!A74)</f>
        <v>2.41</v>
      </c>
      <c r="B73" s="4">
        <f>IF('True_Odds_Calculator_2-way'!B74="","",'True_Odds_Calculator_2-way'!B74)</f>
        <v>1.62</v>
      </c>
      <c r="C73" s="4">
        <f t="shared" si="4"/>
        <v>3.2221709953383471E-2</v>
      </c>
      <c r="D73" s="4">
        <f t="shared" si="6"/>
        <v>2.5073534133966988</v>
      </c>
      <c r="E73" s="4">
        <f t="shared" si="7"/>
        <v>1.6634144263133228</v>
      </c>
      <c r="G73" s="4">
        <f t="shared" si="5"/>
        <v>1.0322217099533835</v>
      </c>
    </row>
    <row r="74" spans="1:7" x14ac:dyDescent="0.2">
      <c r="A74" s="4">
        <f>IF('True_Odds_Calculator_2-way'!A75="","",'True_Odds_Calculator_2-way'!A75)</f>
        <v>1.92</v>
      </c>
      <c r="B74" s="4">
        <f>IF('True_Odds_Calculator_2-way'!B75="","",'True_Odds_Calculator_2-way'!B75)</f>
        <v>1.97</v>
      </c>
      <c r="C74" s="4">
        <f t="shared" si="4"/>
        <v>2.844754653130277E-2</v>
      </c>
      <c r="D74" s="4">
        <f t="shared" si="6"/>
        <v>1.9739066903246005</v>
      </c>
      <c r="E74" s="4">
        <f t="shared" si="7"/>
        <v>2.0267924123888115</v>
      </c>
      <c r="G74" s="4">
        <f t="shared" si="5"/>
        <v>1.0284475465313028</v>
      </c>
    </row>
    <row r="75" spans="1:7" x14ac:dyDescent="0.2">
      <c r="A75" s="4">
        <f>IF('True_Odds_Calculator_2-way'!A76="","",'True_Odds_Calculator_2-way'!A76)</f>
        <v>1.78</v>
      </c>
      <c r="B75" s="4">
        <f>IF('True_Odds_Calculator_2-way'!B76="","",'True_Odds_Calculator_2-way'!B76)</f>
        <v>2.06</v>
      </c>
      <c r="C75" s="4">
        <f t="shared" si="4"/>
        <v>4.7234646012872306E-2</v>
      </c>
      <c r="D75" s="4">
        <f t="shared" si="6"/>
        <v>1.8581129015911626</v>
      </c>
      <c r="E75" s="4">
        <f t="shared" si="7"/>
        <v>2.165347820951931</v>
      </c>
      <c r="G75" s="4">
        <f t="shared" si="5"/>
        <v>1.0472346460128723</v>
      </c>
    </row>
    <row r="76" spans="1:7" x14ac:dyDescent="0.2">
      <c r="A76" s="4">
        <f>IF('True_Odds_Calculator_2-way'!A77="","",'True_Odds_Calculator_2-way'!A77)</f>
        <v>1.8</v>
      </c>
      <c r="B76" s="4">
        <f>IF('True_Odds_Calculator_2-way'!B77="","",'True_Odds_Calculator_2-way'!B77)</f>
        <v>2.0299999999999998</v>
      </c>
      <c r="C76" s="4">
        <f t="shared" si="4"/>
        <v>4.816639299397929E-2</v>
      </c>
      <c r="D76" s="4">
        <f t="shared" si="6"/>
        <v>1.8815653964984556</v>
      </c>
      <c r="E76" s="4">
        <f t="shared" si="7"/>
        <v>2.1343457943925235</v>
      </c>
      <c r="G76" s="4">
        <f t="shared" si="5"/>
        <v>1.0481663929939793</v>
      </c>
    </row>
    <row r="77" spans="1:7" x14ac:dyDescent="0.2">
      <c r="A77" s="4">
        <f>IF('True_Odds_Calculator_2-way'!A78="","",'True_Odds_Calculator_2-way'!A78)</f>
        <v>2.04</v>
      </c>
      <c r="B77" s="4">
        <f>IF('True_Odds_Calculator_2-way'!B78="","",'True_Odds_Calculator_2-way'!B78)</f>
        <v>1.81</v>
      </c>
      <c r="C77" s="4">
        <f t="shared" si="4"/>
        <v>4.2682266276676373E-2</v>
      </c>
      <c r="D77" s="4">
        <f t="shared" si="6"/>
        <v>2.1328558225508316</v>
      </c>
      <c r="E77" s="4">
        <f t="shared" si="7"/>
        <v>1.8827248623291861</v>
      </c>
      <c r="G77" s="4">
        <f t="shared" si="5"/>
        <v>1.0426822662766764</v>
      </c>
    </row>
    <row r="78" spans="1:7" x14ac:dyDescent="0.2">
      <c r="A78" s="4">
        <f>IF('True_Odds_Calculator_2-way'!A79="","",'True_Odds_Calculator_2-way'!A79)</f>
        <v>2.02</v>
      </c>
      <c r="B78" s="4">
        <f>IF('True_Odds_Calculator_2-way'!B79="","",'True_Odds_Calculator_2-way'!B79)</f>
        <v>1.83</v>
      </c>
      <c r="C78" s="4">
        <f t="shared" si="4"/>
        <v>4.1497592382188975E-2</v>
      </c>
      <c r="D78" s="4">
        <f t="shared" si="6"/>
        <v>2.1083670792220381</v>
      </c>
      <c r="E78" s="4">
        <f t="shared" si="7"/>
        <v>1.9022281685792208</v>
      </c>
      <c r="G78" s="4">
        <f t="shared" si="5"/>
        <v>1.041497592382189</v>
      </c>
    </row>
    <row r="79" spans="1:7" x14ac:dyDescent="0.2">
      <c r="A79" s="4">
        <f>IF('True_Odds_Calculator_2-way'!A80="","",'True_Odds_Calculator_2-way'!A80)</f>
        <v>2.25</v>
      </c>
      <c r="B79" s="4">
        <f>IF('True_Odds_Calculator_2-way'!B80="","",'True_Odds_Calculator_2-way'!B80)</f>
        <v>1.66</v>
      </c>
      <c r="C79" s="4">
        <f t="shared" si="4"/>
        <v>4.685408299866145E-2</v>
      </c>
      <c r="D79" s="4">
        <f t="shared" si="6"/>
        <v>2.375198728139905</v>
      </c>
      <c r="E79" s="4">
        <f t="shared" si="7"/>
        <v>1.7271676300578036</v>
      </c>
      <c r="G79" s="4">
        <f t="shared" si="5"/>
        <v>1.0468540829986615</v>
      </c>
    </row>
    <row r="80" spans="1:7" x14ac:dyDescent="0.2">
      <c r="A80" s="4">
        <f>IF('True_Odds_Calculator_2-way'!A81="","",'True_Odds_Calculator_2-way'!A81)</f>
        <v>1.83</v>
      </c>
      <c r="B80" s="4">
        <f>IF('True_Odds_Calculator_2-way'!B81="","",'True_Odds_Calculator_2-way'!B81)</f>
        <v>2.0099999999999998</v>
      </c>
      <c r="C80" s="4">
        <f t="shared" si="4"/>
        <v>4.3960525242639381E-2</v>
      </c>
      <c r="D80" s="4">
        <f t="shared" si="6"/>
        <v>1.9066946582691862</v>
      </c>
      <c r="E80" s="4">
        <f t="shared" si="7"/>
        <v>2.1029071263184975</v>
      </c>
      <c r="G80" s="4">
        <f t="shared" si="5"/>
        <v>1.0439605252426394</v>
      </c>
    </row>
    <row r="81" spans="1:7" x14ac:dyDescent="0.2">
      <c r="A81" s="4">
        <f>IF('True_Odds_Calculator_2-way'!A82="","",'True_Odds_Calculator_2-way'!A82)</f>
        <v>1.8</v>
      </c>
      <c r="B81" s="4">
        <f>IF('True_Odds_Calculator_2-way'!B82="","",'True_Odds_Calculator_2-way'!B82)</f>
        <v>2.04</v>
      </c>
      <c r="C81" s="4">
        <f t="shared" si="4"/>
        <v>4.5751633986928164E-2</v>
      </c>
      <c r="D81" s="4">
        <f t="shared" si="6"/>
        <v>1.8773006134969328</v>
      </c>
      <c r="E81" s="4">
        <f t="shared" si="7"/>
        <v>2.13986013986014</v>
      </c>
      <c r="G81" s="4">
        <f t="shared" si="5"/>
        <v>1.0457516339869282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2.1</v>
      </c>
      <c r="C82" s="4">
        <f t="shared" si="4"/>
        <v>4.761904761904745E-2</v>
      </c>
      <c r="D82" s="4">
        <f t="shared" si="6"/>
        <v>1.8260869565217388</v>
      </c>
      <c r="E82" s="4">
        <f t="shared" si="7"/>
        <v>2.2105263157894735</v>
      </c>
      <c r="G82" s="4">
        <f t="shared" si="5"/>
        <v>1.0476190476190474</v>
      </c>
    </row>
    <row r="83" spans="1:7" x14ac:dyDescent="0.2">
      <c r="A83" s="4">
        <f>IF('True_Odds_Calculator_2-way'!A84="","",'True_Odds_Calculator_2-way'!A84)</f>
        <v>1.75</v>
      </c>
      <c r="B83" s="4">
        <f>IF('True_Odds_Calculator_2-way'!B84="","",'True_Odds_Calculator_2-way'!B84)</f>
        <v>2.1</v>
      </c>
      <c r="C83" s="4">
        <f t="shared" si="4"/>
        <v>4.761904761904745E-2</v>
      </c>
      <c r="D83" s="4">
        <f t="shared" si="6"/>
        <v>1.8260869565217388</v>
      </c>
      <c r="E83" s="4">
        <f t="shared" si="7"/>
        <v>2.2105263157894735</v>
      </c>
      <c r="G83" s="4">
        <f t="shared" si="5"/>
        <v>1.0476190476190474</v>
      </c>
    </row>
    <row r="84" spans="1:7" x14ac:dyDescent="0.2">
      <c r="A84" s="4">
        <f>IF('True_Odds_Calculator_2-way'!A85="","",'True_Odds_Calculator_2-way'!A85)</f>
        <v>1.78</v>
      </c>
      <c r="B84" s="4">
        <f>IF('True_Odds_Calculator_2-way'!B85="","",'True_Odds_Calculator_2-way'!B85)</f>
        <v>2.0699999999999998</v>
      </c>
      <c r="C84" s="4">
        <f t="shared" si="4"/>
        <v>4.4889540248602255E-2</v>
      </c>
      <c r="D84" s="4">
        <f t="shared" si="6"/>
        <v>1.8540733658732955</v>
      </c>
      <c r="E84" s="4">
        <f t="shared" si="7"/>
        <v>2.1708596005420371</v>
      </c>
      <c r="G84" s="4">
        <f t="shared" si="5"/>
        <v>1.0448895402486023</v>
      </c>
    </row>
    <row r="85" spans="1:7" x14ac:dyDescent="0.2">
      <c r="A85" s="4">
        <f>IF('True_Odds_Calculator_2-way'!A86="","",'True_Odds_Calculator_2-way'!A86)</f>
        <v>2.0699999999999998</v>
      </c>
      <c r="B85" s="4">
        <f>IF('True_Odds_Calculator_2-way'!B86="","",'True_Odds_Calculator_2-way'!B86)</f>
        <v>1.77</v>
      </c>
      <c r="C85" s="4">
        <f t="shared" si="4"/>
        <v>4.8063538852042953E-2</v>
      </c>
      <c r="D85" s="4">
        <f t="shared" si="6"/>
        <v>2.1783643984660661</v>
      </c>
      <c r="E85" s="4">
        <f t="shared" si="7"/>
        <v>1.848633921138273</v>
      </c>
      <c r="G85" s="4">
        <f t="shared" si="5"/>
        <v>1.048063538852043</v>
      </c>
    </row>
    <row r="86" spans="1:7" x14ac:dyDescent="0.2">
      <c r="A86" s="4">
        <f>IF('True_Odds_Calculator_2-way'!A87="","",'True_Odds_Calculator_2-way'!A87)</f>
        <v>1.79</v>
      </c>
      <c r="B86" s="4">
        <f>IF('True_Odds_Calculator_2-way'!B87="","",'True_Odds_Calculator_2-way'!B87)</f>
        <v>2.0499999999999998</v>
      </c>
      <c r="C86" s="4">
        <f t="shared" si="4"/>
        <v>4.6464095925875526E-2</v>
      </c>
      <c r="D86" s="4">
        <f t="shared" si="6"/>
        <v>1.8676676421936633</v>
      </c>
      <c r="E86" s="4">
        <f t="shared" si="7"/>
        <v>2.1525150315295498</v>
      </c>
      <c r="G86" s="4">
        <f t="shared" si="5"/>
        <v>1.0464640959258755</v>
      </c>
    </row>
    <row r="87" spans="1:7" x14ac:dyDescent="0.2">
      <c r="A87" s="4">
        <f>IF('True_Odds_Calculator_2-way'!A88="","",'True_Odds_Calculator_2-way'!A88)</f>
        <v>2.04</v>
      </c>
      <c r="B87" s="4">
        <f>IF('True_Odds_Calculator_2-way'!B88="","",'True_Odds_Calculator_2-way'!B88)</f>
        <v>1.81</v>
      </c>
      <c r="C87" s="4">
        <f t="shared" si="4"/>
        <v>4.2682266276676373E-2</v>
      </c>
      <c r="D87" s="4">
        <f t="shared" si="6"/>
        <v>2.1328558225508316</v>
      </c>
      <c r="E87" s="4">
        <f t="shared" si="7"/>
        <v>1.8827248623291861</v>
      </c>
      <c r="G87" s="4">
        <f t="shared" si="5"/>
        <v>1.0426822662766764</v>
      </c>
    </row>
    <row r="88" spans="1:7" x14ac:dyDescent="0.2">
      <c r="A88" s="4">
        <f>IF('True_Odds_Calculator_2-way'!A89="","",'True_Odds_Calculator_2-way'!A89)</f>
        <v>2.04</v>
      </c>
      <c r="B88" s="4">
        <f>IF('True_Odds_Calculator_2-way'!B89="","",'True_Odds_Calculator_2-way'!B89)</f>
        <v>1.81</v>
      </c>
      <c r="C88" s="4">
        <f t="shared" si="4"/>
        <v>4.2682266276676373E-2</v>
      </c>
      <c r="D88" s="4">
        <f t="shared" si="6"/>
        <v>2.1328558225508316</v>
      </c>
      <c r="E88" s="4">
        <f t="shared" si="7"/>
        <v>1.8827248623291861</v>
      </c>
      <c r="G88" s="4">
        <f t="shared" si="5"/>
        <v>1.0426822662766764</v>
      </c>
    </row>
    <row r="89" spans="1:7" x14ac:dyDescent="0.2">
      <c r="A89" s="4">
        <f>IF('True_Odds_Calculator_2-way'!A90="","",'True_Odds_Calculator_2-way'!A90)</f>
        <v>1.98</v>
      </c>
      <c r="B89" s="4">
        <f>IF('True_Odds_Calculator_2-way'!B90="","",'True_Odds_Calculator_2-way'!B90)</f>
        <v>1.86</v>
      </c>
      <c r="C89" s="4">
        <f t="shared" si="4"/>
        <v>4.2684913652655698E-2</v>
      </c>
      <c r="D89" s="4">
        <f t="shared" si="6"/>
        <v>2.0673627484001349</v>
      </c>
      <c r="E89" s="4">
        <f t="shared" si="7"/>
        <v>1.9368886083938153</v>
      </c>
      <c r="G89" s="4">
        <f t="shared" si="5"/>
        <v>1.0426849136526557</v>
      </c>
    </row>
    <row r="90" spans="1:7" x14ac:dyDescent="0.2">
      <c r="A90" s="4">
        <f>IF('True_Odds_Calculator_2-way'!A91="","",'True_Odds_Calculator_2-way'!A91)</f>
        <v>2.27</v>
      </c>
      <c r="B90" s="4">
        <f>IF('True_Odds_Calculator_2-way'!B91="","",'True_Odds_Calculator_2-way'!B91)</f>
        <v>1.65</v>
      </c>
      <c r="C90" s="4">
        <f t="shared" si="4"/>
        <v>4.658924042183954E-2</v>
      </c>
      <c r="D90" s="4">
        <f t="shared" si="6"/>
        <v>2.3967365221564547</v>
      </c>
      <c r="E90" s="4">
        <f t="shared" si="7"/>
        <v>1.7159546443706333</v>
      </c>
      <c r="G90" s="4">
        <f t="shared" si="5"/>
        <v>1.0465892404218395</v>
      </c>
    </row>
    <row r="91" spans="1:7" x14ac:dyDescent="0.2">
      <c r="A91" s="4">
        <f>IF('True_Odds_Calculator_2-way'!A92="","",'True_Odds_Calculator_2-way'!A92)</f>
        <v>2.13</v>
      </c>
      <c r="B91" s="4">
        <f>IF('True_Odds_Calculator_2-way'!B92="","",'True_Odds_Calculator_2-way'!B92)</f>
        <v>1.74</v>
      </c>
      <c r="C91" s="4">
        <f t="shared" si="4"/>
        <v>4.4196211753278369E-2</v>
      </c>
      <c r="D91" s="4">
        <f t="shared" si="6"/>
        <v>2.2352089741270129</v>
      </c>
      <c r="E91" s="4">
        <f t="shared" si="7"/>
        <v>1.8095796103705875</v>
      </c>
      <c r="G91" s="4">
        <f t="shared" si="5"/>
        <v>1.0441962117532784</v>
      </c>
    </row>
    <row r="92" spans="1:7" x14ac:dyDescent="0.2">
      <c r="A92" s="4">
        <f>IF('True_Odds_Calculator_2-way'!A93="","",'True_Odds_Calculator_2-way'!A93)</f>
        <v>1.9</v>
      </c>
      <c r="B92" s="4">
        <f>IF('True_Odds_Calculator_2-way'!B93="","",'True_Odds_Calculator_2-way'!B93)</f>
        <v>1.93</v>
      </c>
      <c r="C92" s="4">
        <f t="shared" si="4"/>
        <v>4.445050449959087E-2</v>
      </c>
      <c r="D92" s="4">
        <f t="shared" si="6"/>
        <v>1.9837706248309437</v>
      </c>
      <c r="E92" s="4">
        <f t="shared" si="7"/>
        <v>2.0164971130052241</v>
      </c>
      <c r="G92" s="4">
        <f t="shared" si="5"/>
        <v>1.0444505044995909</v>
      </c>
    </row>
    <row r="93" spans="1:7" x14ac:dyDescent="0.2">
      <c r="A93" s="4">
        <f>IF('True_Odds_Calculator_2-way'!A94="","",'True_Odds_Calculator_2-way'!A94)</f>
        <v>1.97</v>
      </c>
      <c r="B93" s="4">
        <f>IF('True_Odds_Calculator_2-way'!B94="","",'True_Odds_Calculator_2-way'!B94)</f>
        <v>1.87</v>
      </c>
      <c r="C93" s="4">
        <f t="shared" si="4"/>
        <v>4.2373571486739481E-2</v>
      </c>
      <c r="D93" s="4">
        <f t="shared" si="6"/>
        <v>2.0558051284913081</v>
      </c>
      <c r="E93" s="4">
        <f t="shared" si="7"/>
        <v>1.9471444805623825</v>
      </c>
      <c r="G93" s="4">
        <f t="shared" si="5"/>
        <v>1.0423735714867395</v>
      </c>
    </row>
    <row r="94" spans="1:7" x14ac:dyDescent="0.2">
      <c r="A94" s="4">
        <f>IF('True_Odds_Calculator_2-way'!A95="","",'True_Odds_Calculator_2-way'!A95)</f>
        <v>2.17</v>
      </c>
      <c r="B94" s="4">
        <f>IF('True_Odds_Calculator_2-way'!B95="","",'True_Odds_Calculator_2-way'!B95)</f>
        <v>1.7</v>
      </c>
      <c r="C94" s="4">
        <f t="shared" si="4"/>
        <v>4.9064787205204574E-2</v>
      </c>
      <c r="D94" s="4">
        <f t="shared" si="6"/>
        <v>2.2920161540851192</v>
      </c>
      <c r="E94" s="4">
        <f t="shared" si="7"/>
        <v>1.773984130800673</v>
      </c>
      <c r="G94" s="4">
        <f t="shared" si="5"/>
        <v>1.0490647872052046</v>
      </c>
    </row>
    <row r="95" spans="1:7" x14ac:dyDescent="0.2">
      <c r="A95" s="4">
        <f>IF('True_Odds_Calculator_2-way'!A96="","",'True_Odds_Calculator_2-way'!A96)</f>
        <v>2.08</v>
      </c>
      <c r="B95" s="4">
        <f>IF('True_Odds_Calculator_2-way'!B96="","",'True_Odds_Calculator_2-way'!B96)</f>
        <v>1.77</v>
      </c>
      <c r="C95" s="4">
        <f t="shared" si="4"/>
        <v>4.5740982181660117E-2</v>
      </c>
      <c r="D95" s="4">
        <f t="shared" si="6"/>
        <v>2.1838889547989084</v>
      </c>
      <c r="E95" s="4">
        <f t="shared" si="7"/>
        <v>1.8446738150115241</v>
      </c>
      <c r="G95" s="4">
        <f t="shared" si="5"/>
        <v>1.0457409821816601</v>
      </c>
    </row>
    <row r="96" spans="1:7" x14ac:dyDescent="0.2">
      <c r="A96" s="4">
        <f>IF('True_Odds_Calculator_2-way'!A97="","",'True_Odds_Calculator_2-way'!A97)</f>
        <v>1.79</v>
      </c>
      <c r="B96" s="4">
        <f>IF('True_Odds_Calculator_2-way'!B97="","",'True_Odds_Calculator_2-way'!B97)</f>
        <v>2.04</v>
      </c>
      <c r="C96" s="4">
        <f t="shared" si="4"/>
        <v>4.8855296308467411E-2</v>
      </c>
      <c r="D96" s="4">
        <f t="shared" si="6"/>
        <v>1.8718474472011479</v>
      </c>
      <c r="E96" s="4">
        <f t="shared" si="7"/>
        <v>2.1469896519285041</v>
      </c>
      <c r="G96" s="4">
        <f t="shared" si="5"/>
        <v>1.0488552963084674</v>
      </c>
    </row>
    <row r="97" spans="1:7" x14ac:dyDescent="0.2">
      <c r="A97" s="4">
        <f>IF('True_Odds_Calculator_2-way'!A98="","",'True_Odds_Calculator_2-way'!A98)</f>
        <v>2.36</v>
      </c>
      <c r="B97" s="4">
        <f>IF('True_Odds_Calculator_2-way'!B98="","",'True_Odds_Calculator_2-way'!B98)</f>
        <v>1.61</v>
      </c>
      <c r="C97" s="4">
        <f t="shared" si="4"/>
        <v>4.4846825981682326E-2</v>
      </c>
      <c r="D97" s="4">
        <f t="shared" si="6"/>
        <v>2.4918677859391396</v>
      </c>
      <c r="E97" s="4">
        <f t="shared" si="7"/>
        <v>1.6703006857745737</v>
      </c>
      <c r="G97" s="4">
        <f t="shared" si="5"/>
        <v>1.0448468259816823</v>
      </c>
    </row>
    <row r="98" spans="1:7" x14ac:dyDescent="0.2">
      <c r="A98" s="4">
        <f>IF('True_Odds_Calculator_2-way'!A99="","",'True_Odds_Calculator_2-way'!A99)</f>
        <v>2.31</v>
      </c>
      <c r="B98" s="4">
        <f>IF('True_Odds_Calculator_2-way'!B99="","",'True_Odds_Calculator_2-way'!B99)</f>
        <v>1.63</v>
      </c>
      <c r="C98" s="4">
        <f t="shared" si="4"/>
        <v>4.6397365415770331E-2</v>
      </c>
      <c r="D98" s="4">
        <f t="shared" si="6"/>
        <v>2.4407999222117787</v>
      </c>
      <c r="E98" s="4">
        <f t="shared" si="7"/>
        <v>1.6940588936629699</v>
      </c>
      <c r="G98" s="4">
        <f t="shared" si="5"/>
        <v>1.0463973654157703</v>
      </c>
    </row>
    <row r="99" spans="1:7" x14ac:dyDescent="0.2">
      <c r="A99" s="4">
        <f>IF('True_Odds_Calculator_2-way'!A100="","",'True_Odds_Calculator_2-way'!A100)</f>
        <v>1.67</v>
      </c>
      <c r="B99" s="4">
        <f>IF('True_Odds_Calculator_2-way'!B100="","",'True_Odds_Calculator_2-way'!B100)</f>
        <v>2.19</v>
      </c>
      <c r="C99" s="4">
        <f t="shared" si="4"/>
        <v>5.5423399775790916E-2</v>
      </c>
      <c r="D99" s="4">
        <f t="shared" si="6"/>
        <v>1.7510353577669786</v>
      </c>
      <c r="E99" s="4">
        <f t="shared" si="7"/>
        <v>2.3314952347560003</v>
      </c>
      <c r="G99" s="4">
        <f t="shared" si="5"/>
        <v>1.0554233997757909</v>
      </c>
    </row>
    <row r="100" spans="1:7" x14ac:dyDescent="0.2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1.85</v>
      </c>
      <c r="C100" s="4">
        <f t="shared" si="4"/>
        <v>5.0744622173193532E-2</v>
      </c>
      <c r="D100" s="4">
        <f t="shared" si="6"/>
        <v>2.0625711035267349</v>
      </c>
      <c r="E100" s="4">
        <f t="shared" si="7"/>
        <v>1.9411134903640255</v>
      </c>
      <c r="G100" s="4">
        <f t="shared" si="5"/>
        <v>1.0507446221731935</v>
      </c>
    </row>
    <row r="101" spans="1:7" x14ac:dyDescent="0.2">
      <c r="A101" s="4">
        <f>IF('True_Odds_Calculator_2-way'!A102="","",'True_Odds_Calculator_2-way'!A102)</f>
        <v>1.93</v>
      </c>
      <c r="B101" s="4">
        <f>IF('True_Odds_Calculator_2-way'!B102="","",'True_Odds_Calculator_2-way'!B102)</f>
        <v>1.88</v>
      </c>
      <c r="C101" s="4">
        <f t="shared" si="4"/>
        <v>5.0049608642928067E-2</v>
      </c>
      <c r="D101" s="4">
        <f t="shared" si="6"/>
        <v>2.027945450480662</v>
      </c>
      <c r="E101" s="4">
        <f t="shared" si="7"/>
        <v>1.9728142670726401</v>
      </c>
      <c r="G101" s="4">
        <f t="shared" si="5"/>
        <v>1.0500496086429281</v>
      </c>
    </row>
    <row r="102" spans="1:7" x14ac:dyDescent="0.2">
      <c r="A102" s="4">
        <f>IF('True_Odds_Calculator_2-way'!A103="","",'True_Odds_Calculator_2-way'!A103)</f>
        <v>1.7</v>
      </c>
      <c r="B102" s="4">
        <f>IF('True_Odds_Calculator_2-way'!B103="","",'True_Odds_Calculator_2-way'!B103)</f>
        <v>2.14</v>
      </c>
      <c r="C102" s="4">
        <f t="shared" si="4"/>
        <v>5.5525013743815244E-2</v>
      </c>
      <c r="D102" s="4">
        <f t="shared" si="6"/>
        <v>1.7842079450711132</v>
      </c>
      <c r="E102" s="4">
        <f t="shared" si="7"/>
        <v>2.2751719824890557</v>
      </c>
      <c r="G102" s="4">
        <f t="shared" si="5"/>
        <v>1.0555250137438152</v>
      </c>
    </row>
    <row r="103" spans="1:7" x14ac:dyDescent="0.2">
      <c r="A103" s="4">
        <f>IF('True_Odds_Calculator_2-way'!A104="","",'True_Odds_Calculator_2-way'!A104)</f>
        <v>1.78</v>
      </c>
      <c r="B103" s="4">
        <f>IF('True_Odds_Calculator_2-way'!B104="","",'True_Odds_Calculator_2-way'!B104)</f>
        <v>2.02</v>
      </c>
      <c r="C103" s="4">
        <f t="shared" si="4"/>
        <v>5.6847257759483849E-2</v>
      </c>
      <c r="D103" s="4">
        <f t="shared" si="6"/>
        <v>1.8748566065283139</v>
      </c>
      <c r="E103" s="4">
        <f t="shared" si="7"/>
        <v>2.1430444629872452</v>
      </c>
      <c r="G103" s="4">
        <f t="shared" si="5"/>
        <v>1.0568472577594838</v>
      </c>
    </row>
    <row r="104" spans="1:7" x14ac:dyDescent="0.2">
      <c r="A104" s="4">
        <f>IF('True_Odds_Calculator_2-way'!A105="","",'True_Odds_Calculator_2-way'!A105)</f>
        <v>2</v>
      </c>
      <c r="B104" s="4">
        <f>IF('True_Odds_Calculator_2-way'!B105="","",'True_Odds_Calculator_2-way'!B105)</f>
        <v>1.81</v>
      </c>
      <c r="C104" s="4">
        <f t="shared" si="4"/>
        <v>5.2486187845303789E-2</v>
      </c>
      <c r="D104" s="4">
        <f t="shared" si="6"/>
        <v>2.1107871720116615</v>
      </c>
      <c r="E104" s="4">
        <f t="shared" si="7"/>
        <v>1.9002624671916009</v>
      </c>
      <c r="G104" s="4">
        <f t="shared" si="5"/>
        <v>1.0524861878453038</v>
      </c>
    </row>
    <row r="105" spans="1:7" x14ac:dyDescent="0.2">
      <c r="A105" s="4">
        <f>IF('True_Odds_Calculator_2-way'!A106="","",'True_Odds_Calculator_2-way'!A106)</f>
        <v>1.81</v>
      </c>
      <c r="B105" s="4">
        <f>IF('True_Odds_Calculator_2-way'!B106="","",'True_Odds_Calculator_2-way'!B106)</f>
        <v>1.99</v>
      </c>
      <c r="C105" s="4">
        <f t="shared" si="4"/>
        <v>5.4998750659374096E-2</v>
      </c>
      <c r="D105" s="4">
        <f t="shared" si="6"/>
        <v>1.9048097517121023</v>
      </c>
      <c r="E105" s="4">
        <f t="shared" si="7"/>
        <v>2.1052047108331626</v>
      </c>
      <c r="G105" s="4">
        <f t="shared" si="5"/>
        <v>1.0549987506593741</v>
      </c>
    </row>
    <row r="106" spans="1:7" x14ac:dyDescent="0.2">
      <c r="A106" s="4">
        <f>IF('True_Odds_Calculator_2-way'!A107="","",'True_Odds_Calculator_2-way'!A107)</f>
        <v>1.84</v>
      </c>
      <c r="B106" s="4">
        <f>IF('True_Odds_Calculator_2-way'!B107="","",'True_Odds_Calculator_2-way'!B107)</f>
        <v>1.96</v>
      </c>
      <c r="C106" s="4">
        <f t="shared" si="4"/>
        <v>5.3682342502218372E-2</v>
      </c>
      <c r="D106" s="4">
        <f t="shared" si="6"/>
        <v>1.9355946758265352</v>
      </c>
      <c r="E106" s="4">
        <f t="shared" si="7"/>
        <v>2.0688389169343737</v>
      </c>
      <c r="G106" s="4">
        <f t="shared" si="5"/>
        <v>1.0536823425022184</v>
      </c>
    </row>
    <row r="107" spans="1:7" x14ac:dyDescent="0.2">
      <c r="A107" s="4">
        <f>IF('True_Odds_Calculator_2-way'!A108="","",'True_Odds_Calculator_2-way'!A108)</f>
        <v>2.1</v>
      </c>
      <c r="B107" s="4">
        <f>IF('True_Odds_Calculator_2-way'!B108="","",'True_Odds_Calculator_2-way'!B108)</f>
        <v>1.72</v>
      </c>
      <c r="C107" s="4">
        <f t="shared" si="4"/>
        <v>5.75858250276855E-2</v>
      </c>
      <c r="D107" s="4">
        <f t="shared" si="6"/>
        <v>2.2351485148514851</v>
      </c>
      <c r="E107" s="4">
        <f t="shared" si="7"/>
        <v>1.8096192384769538</v>
      </c>
      <c r="G107" s="4">
        <f t="shared" si="5"/>
        <v>1.0575858250276855</v>
      </c>
    </row>
    <row r="108" spans="1:7" x14ac:dyDescent="0.2">
      <c r="A108" s="4">
        <f>IF('True_Odds_Calculator_2-way'!A109="","",'True_Odds_Calculator_2-way'!A109)</f>
        <v>1.76</v>
      </c>
      <c r="B108" s="4">
        <f>IF('True_Odds_Calculator_2-way'!B109="","",'True_Odds_Calculator_2-way'!B109)</f>
        <v>2.04</v>
      </c>
      <c r="C108" s="4">
        <f t="shared" si="4"/>
        <v>5.8377896613190705E-2</v>
      </c>
      <c r="D108" s="4">
        <f t="shared" si="6"/>
        <v>1.8553121124431584</v>
      </c>
      <c r="E108" s="4">
        <f t="shared" si="7"/>
        <v>2.1691638472692123</v>
      </c>
      <c r="G108" s="4">
        <f t="shared" si="5"/>
        <v>1.0583778966131907</v>
      </c>
    </row>
    <row r="109" spans="1:7" x14ac:dyDescent="0.2">
      <c r="A109" s="4">
        <f>IF('True_Odds_Calculator_2-way'!A110="","",'True_Odds_Calculator_2-way'!A110)</f>
        <v>1.66</v>
      </c>
      <c r="B109" s="4">
        <f>IF('True_Odds_Calculator_2-way'!B110="","",'True_Odds_Calculator_2-way'!B110)</f>
        <v>2.21</v>
      </c>
      <c r="C109" s="4">
        <f t="shared" si="4"/>
        <v>5.4898326337022407E-2</v>
      </c>
      <c r="D109" s="4">
        <f t="shared" si="6"/>
        <v>1.7392499881477268</v>
      </c>
      <c r="E109" s="4">
        <f t="shared" si="7"/>
        <v>2.3527223754248703</v>
      </c>
      <c r="G109" s="4">
        <f t="shared" si="5"/>
        <v>1.0548983263370224</v>
      </c>
    </row>
    <row r="110" spans="1:7" x14ac:dyDescent="0.2">
      <c r="A110" s="4">
        <f>IF('True_Odds_Calculator_2-way'!A111="","",'True_Odds_Calculator_2-way'!A111)</f>
        <v>1.83</v>
      </c>
      <c r="B110" s="4">
        <f>IF('True_Odds_Calculator_2-way'!B111="","",'True_Odds_Calculator_2-way'!B111)</f>
        <v>2.08</v>
      </c>
      <c r="C110" s="4">
        <f t="shared" si="4"/>
        <v>2.7217318200924545E-2</v>
      </c>
      <c r="D110" s="4">
        <f t="shared" si="6"/>
        <v>1.8767379942806428</v>
      </c>
      <c r="E110" s="4">
        <f t="shared" si="7"/>
        <v>2.1405916094927453</v>
      </c>
      <c r="G110" s="4">
        <f t="shared" si="5"/>
        <v>1.0272173182009245</v>
      </c>
    </row>
    <row r="111" spans="1:7" x14ac:dyDescent="0.2">
      <c r="A111" s="4">
        <f>IF('True_Odds_Calculator_2-way'!A112="","",'True_Odds_Calculator_2-way'!A112)</f>
        <v>2.36</v>
      </c>
      <c r="B111" s="4">
        <f>IF('True_Odds_Calculator_2-way'!B112="","",'True_Odds_Calculator_2-way'!B112)</f>
        <v>1.65</v>
      </c>
      <c r="C111" s="4">
        <f t="shared" si="4"/>
        <v>2.9789419619928204E-2</v>
      </c>
      <c r="D111" s="4">
        <f t="shared" si="6"/>
        <v>2.4459798994974875</v>
      </c>
      <c r="E111" s="4">
        <f t="shared" si="7"/>
        <v>1.691572545612511</v>
      </c>
      <c r="G111" s="4">
        <f t="shared" si="5"/>
        <v>1.0297894196199282</v>
      </c>
    </row>
    <row r="112" spans="1:7" x14ac:dyDescent="0.2">
      <c r="A112" s="4">
        <f>IF('True_Odds_Calculator_2-way'!A113="","",'True_Odds_Calculator_2-way'!A113)</f>
        <v>2.9</v>
      </c>
      <c r="B112" s="4">
        <f>IF('True_Odds_Calculator_2-way'!B113="","",'True_Odds_Calculator_2-way'!B113)</f>
        <v>1.41</v>
      </c>
      <c r="C112" s="4">
        <f t="shared" si="4"/>
        <v>5.4047444362924857E-2</v>
      </c>
      <c r="D112" s="4">
        <f t="shared" si="6"/>
        <v>3.1465948441708345</v>
      </c>
      <c r="E112" s="4">
        <f t="shared" si="7"/>
        <v>1.4658540957160779</v>
      </c>
      <c r="G112" s="4">
        <f t="shared" si="5"/>
        <v>1.0540474443629249</v>
      </c>
    </row>
    <row r="113" spans="1:7" x14ac:dyDescent="0.2">
      <c r="A113" s="4">
        <f>IF('True_Odds_Calculator_2-way'!A114="","",'True_Odds_Calculator_2-way'!A114)</f>
        <v>2.57</v>
      </c>
      <c r="B113" s="4">
        <f>IF('True_Odds_Calculator_2-way'!B114="","",'True_Odds_Calculator_2-way'!B114)</f>
        <v>1.52</v>
      </c>
      <c r="C113" s="4">
        <f t="shared" si="4"/>
        <v>4.6999795207864015E-2</v>
      </c>
      <c r="D113" s="4">
        <f t="shared" si="6"/>
        <v>2.7351911496989216</v>
      </c>
      <c r="E113" s="4">
        <f t="shared" si="7"/>
        <v>1.5763053829392302</v>
      </c>
      <c r="G113" s="4">
        <f t="shared" si="5"/>
        <v>1.046999795207864</v>
      </c>
    </row>
    <row r="114" spans="1:7" x14ac:dyDescent="0.2">
      <c r="A114" s="4">
        <f>IF('True_Odds_Calculator_2-way'!A115="","",'True_Odds_Calculator_2-way'!A115)</f>
        <v>2.67</v>
      </c>
      <c r="B114" s="4">
        <f>IF('True_Odds_Calculator_2-way'!B115="","",'True_Odds_Calculator_2-way'!B115)</f>
        <v>1.49</v>
      </c>
      <c r="C114" s="4">
        <f t="shared" si="4"/>
        <v>4.5672774803307892E-2</v>
      </c>
      <c r="D114" s="4">
        <f t="shared" si="6"/>
        <v>2.8433691884358359</v>
      </c>
      <c r="E114" s="4">
        <f t="shared" si="7"/>
        <v>1.542484927204699</v>
      </c>
      <c r="G114" s="4">
        <f t="shared" si="5"/>
        <v>1.0456727748033079</v>
      </c>
    </row>
    <row r="115" spans="1:7" x14ac:dyDescent="0.2">
      <c r="A115" s="4">
        <f>IF('True_Odds_Calculator_2-way'!A116="","",'True_Odds_Calculator_2-way'!A116)</f>
        <v>2.29</v>
      </c>
      <c r="B115" s="4">
        <f>IF('True_Odds_Calculator_2-way'!B116="","",'True_Odds_Calculator_2-way'!B116)</f>
        <v>1.64</v>
      </c>
      <c r="C115" s="4">
        <f t="shared" si="4"/>
        <v>4.6437320268399196E-2</v>
      </c>
      <c r="D115" s="4">
        <f t="shared" si="6"/>
        <v>2.4185986604842866</v>
      </c>
      <c r="E115" s="4">
        <f t="shared" si="7"/>
        <v>1.7049210096241147</v>
      </c>
      <c r="G115" s="4">
        <f t="shared" si="5"/>
        <v>1.0464373202683992</v>
      </c>
    </row>
    <row r="116" spans="1:7" x14ac:dyDescent="0.2">
      <c r="A116" s="4">
        <f>IF('True_Odds_Calculator_2-way'!A117="","",'True_Odds_Calculator_2-way'!A117)</f>
        <v>2.23</v>
      </c>
      <c r="B116" s="4">
        <f>IF('True_Odds_Calculator_2-way'!B117="","",'True_Odds_Calculator_2-way'!B117)</f>
        <v>1.67</v>
      </c>
      <c r="C116" s="4">
        <f t="shared" si="4"/>
        <v>4.7232888483123459E-2</v>
      </c>
      <c r="D116" s="4">
        <f t="shared" si="6"/>
        <v>2.3539711134287793</v>
      </c>
      <c r="E116" s="4">
        <f t="shared" si="7"/>
        <v>1.7385681940197473</v>
      </c>
      <c r="G116" s="4">
        <f t="shared" si="5"/>
        <v>1.0472328884831235</v>
      </c>
    </row>
    <row r="117" spans="1:7" x14ac:dyDescent="0.2">
      <c r="A117" s="4">
        <f>IF('True_Odds_Calculator_2-way'!A118="","",'True_Odds_Calculator_2-way'!A118)</f>
        <v>2.0499999999999998</v>
      </c>
      <c r="B117" s="4">
        <f>IF('True_Odds_Calculator_2-way'!B118="","",'True_Odds_Calculator_2-way'!B118)</f>
        <v>1.8</v>
      </c>
      <c r="C117" s="4">
        <f t="shared" si="4"/>
        <v>4.3360433604336057E-2</v>
      </c>
      <c r="D117" s="4">
        <f t="shared" si="6"/>
        <v>2.1453488372093021</v>
      </c>
      <c r="E117" s="4">
        <f t="shared" si="7"/>
        <v>1.8730964467005078</v>
      </c>
      <c r="G117" s="4">
        <f t="shared" si="5"/>
        <v>1.0433604336043361</v>
      </c>
    </row>
    <row r="118" spans="1:7" x14ac:dyDescent="0.2">
      <c r="A118" s="4">
        <f>IF('True_Odds_Calculator_2-way'!A119="","",'True_Odds_Calculator_2-way'!A119)</f>
        <v>2.2200000000000002</v>
      </c>
      <c r="B118" s="4">
        <f>IF('True_Odds_Calculator_2-way'!B119="","",'True_Odds_Calculator_2-way'!B119)</f>
        <v>1.68</v>
      </c>
      <c r="C118" s="4">
        <f t="shared" si="4"/>
        <v>4.5688545688545634E-2</v>
      </c>
      <c r="D118" s="4">
        <f t="shared" si="6"/>
        <v>2.3386004514672689</v>
      </c>
      <c r="E118" s="4">
        <f t="shared" si="7"/>
        <v>1.7470489038785832</v>
      </c>
      <c r="G118" s="4">
        <f t="shared" si="5"/>
        <v>1.0456885456885456</v>
      </c>
    </row>
    <row r="119" spans="1:7" x14ac:dyDescent="0.2">
      <c r="A119" s="4">
        <f>IF('True_Odds_Calculator_2-way'!A120="","",'True_Odds_Calculator_2-way'!A120)</f>
        <v>2.34</v>
      </c>
      <c r="B119" s="4">
        <f>IF('True_Odds_Calculator_2-way'!B120="","",'True_Odds_Calculator_2-way'!B120)</f>
        <v>1.61</v>
      </c>
      <c r="C119" s="4">
        <f t="shared" si="4"/>
        <v>4.8468439772787697E-2</v>
      </c>
      <c r="D119" s="4">
        <f t="shared" si="6"/>
        <v>2.4806742608810168</v>
      </c>
      <c r="E119" s="4">
        <f t="shared" si="7"/>
        <v>1.6753679903944503</v>
      </c>
      <c r="G119" s="4">
        <f t="shared" si="5"/>
        <v>1.0484684397727877</v>
      </c>
    </row>
    <row r="120" spans="1:7" x14ac:dyDescent="0.2">
      <c r="A120" s="4">
        <f>IF('True_Odds_Calculator_2-way'!A121="","",'True_Odds_Calculator_2-way'!A121)</f>
        <v>2.12</v>
      </c>
      <c r="B120" s="4">
        <f>IF('True_Odds_Calculator_2-way'!B121="","",'True_Odds_Calculator_2-way'!B121)</f>
        <v>1.74</v>
      </c>
      <c r="C120" s="4">
        <f t="shared" si="4"/>
        <v>4.6410756885707949E-2</v>
      </c>
      <c r="D120" s="4">
        <f t="shared" si="6"/>
        <v>2.2296905222437133</v>
      </c>
      <c r="E120" s="4">
        <f t="shared" si="7"/>
        <v>1.8132127408572549</v>
      </c>
      <c r="G120" s="4">
        <f t="shared" si="5"/>
        <v>1.0464107568857079</v>
      </c>
    </row>
    <row r="121" spans="1:7" x14ac:dyDescent="0.2">
      <c r="A121" s="4">
        <f>IF('True_Odds_Calculator_2-way'!A122="","",'True_Odds_Calculator_2-way'!A122)</f>
        <v>2.2999999999999998</v>
      </c>
      <c r="B121" s="4">
        <f>IF('True_Odds_Calculator_2-way'!B122="","",'True_Odds_Calculator_2-way'!B122)</f>
        <v>1.61</v>
      </c>
      <c r="C121" s="4">
        <f t="shared" si="4"/>
        <v>5.5900621118012417E-2</v>
      </c>
      <c r="D121" s="4">
        <f t="shared" si="6"/>
        <v>2.4580152671755724</v>
      </c>
      <c r="E121" s="4">
        <f t="shared" si="7"/>
        <v>1.6858638743455499</v>
      </c>
      <c r="G121" s="4">
        <f t="shared" si="5"/>
        <v>1.0559006211180124</v>
      </c>
    </row>
    <row r="122" spans="1:7" x14ac:dyDescent="0.2">
      <c r="A122" s="4">
        <f>IF('True_Odds_Calculator_2-way'!A123="","",'True_Odds_Calculator_2-way'!A123)</f>
        <v>1.97</v>
      </c>
      <c r="B122" s="4">
        <f>IF('True_Odds_Calculator_2-way'!B123="","",'True_Odds_Calculator_2-way'!B123)</f>
        <v>1.83</v>
      </c>
      <c r="C122" s="4">
        <f t="shared" si="4"/>
        <v>5.406230062966344E-2</v>
      </c>
      <c r="D122" s="4">
        <f t="shared" si="6"/>
        <v>2.0808057487518394</v>
      </c>
      <c r="E122" s="4">
        <f t="shared" si="7"/>
        <v>1.9252356412378842</v>
      </c>
      <c r="G122" s="4">
        <f t="shared" si="5"/>
        <v>1.0540623006296634</v>
      </c>
    </row>
    <row r="123" spans="1:7" x14ac:dyDescent="0.2">
      <c r="A123" s="4">
        <f>IF('True_Odds_Calculator_2-way'!A124="","",'True_Odds_Calculator_2-way'!A124)</f>
        <v>2.0299999999999998</v>
      </c>
      <c r="B123" s="4">
        <f>IF('True_Odds_Calculator_2-way'!B124="","",'True_Odds_Calculator_2-way'!B124)</f>
        <v>1.77</v>
      </c>
      <c r="C123" s="4">
        <f t="shared" si="4"/>
        <v>5.7582588850852989E-2</v>
      </c>
      <c r="D123" s="4">
        <f t="shared" si="6"/>
        <v>2.1560109207644533</v>
      </c>
      <c r="E123" s="4">
        <f t="shared" si="7"/>
        <v>1.8650437310217747</v>
      </c>
      <c r="G123" s="4">
        <f t="shared" si="5"/>
        <v>1.057582588850853</v>
      </c>
    </row>
    <row r="124" spans="1:7" x14ac:dyDescent="0.2">
      <c r="A124" s="4">
        <f>IF('True_Odds_Calculator_2-way'!A125="","",'True_Odds_Calculator_2-way'!A125)</f>
        <v>2.35</v>
      </c>
      <c r="B124" s="4">
        <f>IF('True_Odds_Calculator_2-way'!B125="","",'True_Odds_Calculator_2-way'!B125)</f>
        <v>1.58</v>
      </c>
      <c r="C124" s="4">
        <f t="shared" si="4"/>
        <v>5.8443307298680303E-2</v>
      </c>
      <c r="D124" s="4">
        <f t="shared" si="6"/>
        <v>2.5232755691471289</v>
      </c>
      <c r="E124" s="4">
        <f t="shared" si="7"/>
        <v>1.6564800356903859</v>
      </c>
      <c r="G124" s="4">
        <f t="shared" si="5"/>
        <v>1.0584433072986803</v>
      </c>
    </row>
    <row r="125" spans="1:7" x14ac:dyDescent="0.2">
      <c r="A125" s="4">
        <f>IF('True_Odds_Calculator_2-way'!A126="","",'True_Odds_Calculator_2-way'!A126)</f>
        <v>1.7</v>
      </c>
      <c r="B125" s="4">
        <f>IF('True_Odds_Calculator_2-way'!B126="","",'True_Odds_Calculator_2-way'!B126)</f>
        <v>2.27</v>
      </c>
      <c r="C125" s="4">
        <f t="shared" si="4"/>
        <v>2.876392847888054E-2</v>
      </c>
      <c r="D125" s="4">
        <f t="shared" si="6"/>
        <v>1.7426055543011967</v>
      </c>
      <c r="E125" s="4">
        <f t="shared" si="7"/>
        <v>2.3466099118273029</v>
      </c>
      <c r="G125" s="4">
        <f t="shared" si="5"/>
        <v>1.0287639284788805</v>
      </c>
    </row>
    <row r="126" spans="1:7" x14ac:dyDescent="0.2">
      <c r="A126" s="4">
        <f>IF('True_Odds_Calculator_2-way'!A127="","",'True_Odds_Calculator_2-way'!A127)</f>
        <v>1.79</v>
      </c>
      <c r="B126" s="4">
        <f>IF('True_Odds_Calculator_2-way'!B127="","",'True_Odds_Calculator_2-way'!B127)</f>
        <v>2.13</v>
      </c>
      <c r="C126" s="4">
        <f t="shared" si="4"/>
        <v>2.8142785952212312E-2</v>
      </c>
      <c r="D126" s="4">
        <f t="shared" si="6"/>
        <v>1.8362511137332338</v>
      </c>
      <c r="E126" s="4">
        <f t="shared" si="7"/>
        <v>2.1958130561234772</v>
      </c>
      <c r="G126" s="4">
        <f t="shared" si="5"/>
        <v>1.0281427859522123</v>
      </c>
    </row>
    <row r="127" spans="1:7" x14ac:dyDescent="0.2">
      <c r="A127" s="4">
        <f>IF('True_Odds_Calculator_2-way'!A128="","",'True_Odds_Calculator_2-way'!A128)</f>
        <v>1.94</v>
      </c>
      <c r="B127" s="4">
        <f>IF('True_Odds_Calculator_2-way'!B128="","",'True_Odds_Calculator_2-way'!B128)</f>
        <v>1.96</v>
      </c>
      <c r="C127" s="4">
        <f t="shared" si="4"/>
        <v>2.5667999158426325E-2</v>
      </c>
      <c r="D127" s="4">
        <f t="shared" si="6"/>
        <v>1.9895353704478862</v>
      </c>
      <c r="E127" s="4">
        <f t="shared" si="7"/>
        <v>2.0105752961082914</v>
      </c>
      <c r="G127" s="4">
        <f t="shared" si="5"/>
        <v>1.0256679991584263</v>
      </c>
    </row>
    <row r="128" spans="1:7" x14ac:dyDescent="0.2">
      <c r="A128" s="4">
        <f>IF('True_Odds_Calculator_2-way'!A129="","",'True_Odds_Calculator_2-way'!A129)</f>
        <v>2.2200000000000002</v>
      </c>
      <c r="B128" s="4">
        <f>IF('True_Odds_Calculator_2-way'!B129="","",'True_Odds_Calculator_2-way'!B129)</f>
        <v>1.71</v>
      </c>
      <c r="C128" s="4">
        <f t="shared" si="4"/>
        <v>3.5245772087877381E-2</v>
      </c>
      <c r="D128" s="4">
        <f t="shared" si="6"/>
        <v>2.3103888990323171</v>
      </c>
      <c r="E128" s="4">
        <f t="shared" si="7"/>
        <v>1.7631322279503969</v>
      </c>
      <c r="G128" s="4">
        <f t="shared" si="5"/>
        <v>1.0352457720878774</v>
      </c>
    </row>
    <row r="129" spans="1:7" x14ac:dyDescent="0.2">
      <c r="A129" s="4">
        <f>IF('True_Odds_Calculator_2-way'!A130="","",'True_Odds_Calculator_2-way'!A130)</f>
        <v>2.08</v>
      </c>
      <c r="B129" s="4">
        <f>IF('True_Odds_Calculator_2-way'!B130="","",'True_Odds_Calculator_2-way'!B130)</f>
        <v>1.83</v>
      </c>
      <c r="C129" s="4">
        <f t="shared" si="4"/>
        <v>2.7217318200924545E-2</v>
      </c>
      <c r="D129" s="4">
        <f t="shared" si="6"/>
        <v>2.1405916094927453</v>
      </c>
      <c r="E129" s="4">
        <f t="shared" si="7"/>
        <v>1.8767379942806428</v>
      </c>
      <c r="G129" s="4">
        <f t="shared" si="5"/>
        <v>1.0272173182009245</v>
      </c>
    </row>
    <row r="130" spans="1:7" x14ac:dyDescent="0.2">
      <c r="A130" s="4">
        <f>IF('True_Odds_Calculator_2-way'!A131="","",'True_Odds_Calculator_2-way'!A131)</f>
        <v>2.19</v>
      </c>
      <c r="B130" s="4">
        <f>IF('True_Odds_Calculator_2-way'!B131="","",'True_Odds_Calculator_2-way'!B131)</f>
        <v>1.74</v>
      </c>
      <c r="C130" s="4">
        <f t="shared" ref="C130:C193" si="8">IF(A130="","",((1/A130)+(1/B130))-1)</f>
        <v>3.1333648244370904E-2</v>
      </c>
      <c r="D130" s="4">
        <f t="shared" si="6"/>
        <v>2.2678093197643276</v>
      </c>
      <c r="E130" s="4">
        <f t="shared" si="7"/>
        <v>1.7887621461765948</v>
      </c>
      <c r="G130" s="4">
        <f t="shared" ref="G130:G193" si="9">IF(A130="","",C130+1)</f>
        <v>1.0313336482443709</v>
      </c>
    </row>
    <row r="131" spans="1:7" x14ac:dyDescent="0.2">
      <c r="A131" s="4">
        <f>IF('True_Odds_Calculator_2-way'!A132="","",'True_Odds_Calculator_2-way'!A132)</f>
        <v>1.98</v>
      </c>
      <c r="B131" s="4">
        <f>IF('True_Odds_Calculator_2-way'!B132="","",'True_Odds_Calculator_2-way'!B132)</f>
        <v>1.91</v>
      </c>
      <c r="C131" s="4">
        <f t="shared" si="8"/>
        <v>2.861071447458885E-2</v>
      </c>
      <c r="D131" s="4">
        <f t="shared" ref="D131:D194" si="10">IF(A131="","",(2*A131)/(2-($C131*A131)))</f>
        <v>2.0377175494369308</v>
      </c>
      <c r="E131" s="4">
        <f t="shared" ref="E131:E194" si="11">IF(B131="","",(2*B131)/(2-($C131*B131)))</f>
        <v>1.9636533568721115</v>
      </c>
      <c r="G131" s="4">
        <f t="shared" si="9"/>
        <v>1.0286107144745888</v>
      </c>
    </row>
    <row r="132" spans="1:7" x14ac:dyDescent="0.2">
      <c r="A132" s="4">
        <f>IF('True_Odds_Calculator_2-way'!A133="","",'True_Odds_Calculator_2-way'!A133)</f>
        <v>2.17</v>
      </c>
      <c r="B132" s="4">
        <f>IF('True_Odds_Calculator_2-way'!B133="","",'True_Odds_Calculator_2-way'!B133)</f>
        <v>1.75</v>
      </c>
      <c r="C132" s="4">
        <f t="shared" si="8"/>
        <v>3.2258064516129004E-2</v>
      </c>
      <c r="D132" s="4">
        <f t="shared" si="10"/>
        <v>2.2487046632124348</v>
      </c>
      <c r="E132" s="4">
        <f t="shared" si="11"/>
        <v>1.8008298755186722</v>
      </c>
      <c r="G132" s="4">
        <f t="shared" si="9"/>
        <v>1.032258064516129</v>
      </c>
    </row>
    <row r="133" spans="1:7" x14ac:dyDescent="0.2">
      <c r="A133" s="4">
        <f>IF('True_Odds_Calculator_2-way'!A134="","",'True_Odds_Calculator_2-way'!A134)</f>
        <v>1.6</v>
      </c>
      <c r="B133" s="4">
        <f>IF('True_Odds_Calculator_2-way'!B134="","",'True_Odds_Calculator_2-way'!B134)</f>
        <v>2.4500000000000002</v>
      </c>
      <c r="C133" s="4">
        <f t="shared" si="8"/>
        <v>3.3163265306122458E-2</v>
      </c>
      <c r="D133" s="4">
        <f t="shared" si="10"/>
        <v>1.6436058700209644</v>
      </c>
      <c r="E133" s="4">
        <f t="shared" si="11"/>
        <v>2.5537459283387625</v>
      </c>
      <c r="G133" s="4">
        <f t="shared" si="9"/>
        <v>1.0331632653061225</v>
      </c>
    </row>
    <row r="134" spans="1:7" x14ac:dyDescent="0.2">
      <c r="A134" s="4">
        <f>IF('True_Odds_Calculator_2-way'!A135="","",'True_Odds_Calculator_2-way'!A135)</f>
        <v>1.99</v>
      </c>
      <c r="B134" s="4">
        <f>IF('True_Odds_Calculator_2-way'!B135="","",'True_Odds_Calculator_2-way'!B135)</f>
        <v>1.9</v>
      </c>
      <c r="C134" s="4">
        <f t="shared" si="8"/>
        <v>2.8828352287754377E-2</v>
      </c>
      <c r="D134" s="4">
        <f t="shared" si="10"/>
        <v>2.0487672717420748</v>
      </c>
      <c r="E134" s="4">
        <f t="shared" si="11"/>
        <v>1.9535003874967702</v>
      </c>
      <c r="G134" s="4">
        <f t="shared" si="9"/>
        <v>1.0288283522877544</v>
      </c>
    </row>
    <row r="135" spans="1:7" x14ac:dyDescent="0.2">
      <c r="A135" s="4">
        <f>IF('True_Odds_Calculator_2-way'!A136="","",'True_Odds_Calculator_2-way'!A136)</f>
        <v>1.93</v>
      </c>
      <c r="B135" s="4">
        <f>IF('True_Odds_Calculator_2-way'!B136="","",'True_Odds_Calculator_2-way'!B136)</f>
        <v>1.95</v>
      </c>
      <c r="C135" s="4">
        <f t="shared" si="8"/>
        <v>3.0955227846419575E-2</v>
      </c>
      <c r="D135" s="4">
        <f t="shared" si="10"/>
        <v>1.9894277785119598</v>
      </c>
      <c r="E135" s="4">
        <f t="shared" si="11"/>
        <v>2.0106851876586083</v>
      </c>
      <c r="G135" s="4">
        <f t="shared" si="9"/>
        <v>1.0309552278464196</v>
      </c>
    </row>
    <row r="136" spans="1:7" x14ac:dyDescent="0.2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1.55</v>
      </c>
      <c r="C136" s="4">
        <f t="shared" si="8"/>
        <v>3.4266348688339443E-2</v>
      </c>
      <c r="D136" s="4">
        <f t="shared" si="10"/>
        <v>2.6883752319892018</v>
      </c>
      <c r="E136" s="4">
        <f t="shared" si="11"/>
        <v>1.5922854002198461</v>
      </c>
      <c r="G136" s="4">
        <f t="shared" si="9"/>
        <v>1.0342663486883394</v>
      </c>
    </row>
    <row r="137" spans="1:7" x14ac:dyDescent="0.2">
      <c r="A137" s="4">
        <f>IF('True_Odds_Calculator_2-way'!A138="","",'True_Odds_Calculator_2-way'!A138)</f>
        <v>1.69</v>
      </c>
      <c r="B137" s="4">
        <f>IF('True_Odds_Calculator_2-way'!B138="","",'True_Odds_Calculator_2-way'!B138)</f>
        <v>2.16</v>
      </c>
      <c r="C137" s="4">
        <f t="shared" si="8"/>
        <v>5.4678939294323881E-2</v>
      </c>
      <c r="D137" s="4">
        <f t="shared" si="10"/>
        <v>1.771866809047665</v>
      </c>
      <c r="E137" s="4">
        <f t="shared" si="11"/>
        <v>2.2955603068796377</v>
      </c>
      <c r="G137" s="4">
        <f t="shared" si="9"/>
        <v>1.0546789392943239</v>
      </c>
    </row>
    <row r="138" spans="1:7" x14ac:dyDescent="0.2">
      <c r="A138" s="4">
        <f>IF('True_Odds_Calculator_2-way'!A139="","",'True_Odds_Calculator_2-way'!A139)</f>
        <v>1.63</v>
      </c>
      <c r="B138" s="4">
        <f>IF('True_Odds_Calculator_2-way'!B139="","",'True_Odds_Calculator_2-way'!B139)</f>
        <v>2.35</v>
      </c>
      <c r="C138" s="4">
        <f t="shared" si="8"/>
        <v>3.9028847408954404E-2</v>
      </c>
      <c r="D138" s="4">
        <f t="shared" si="10"/>
        <v>1.6835512581035048</v>
      </c>
      <c r="E138" s="4">
        <f t="shared" si="11"/>
        <v>2.4629480790869636</v>
      </c>
      <c r="G138" s="4">
        <f t="shared" si="9"/>
        <v>1.0390288474089544</v>
      </c>
    </row>
    <row r="139" spans="1:7" x14ac:dyDescent="0.2">
      <c r="A139" s="4">
        <f>IF('True_Odds_Calculator_2-way'!A140="","",'True_Odds_Calculator_2-way'!A140)</f>
        <v>2.5499999999999998</v>
      </c>
      <c r="B139" s="4">
        <f>IF('True_Odds_Calculator_2-way'!B140="","",'True_Odds_Calculator_2-way'!B140)</f>
        <v>1.56</v>
      </c>
      <c r="C139" s="4">
        <f t="shared" si="8"/>
        <v>3.3182503770738947E-2</v>
      </c>
      <c r="D139" s="4">
        <f t="shared" si="10"/>
        <v>2.6626506024096379</v>
      </c>
      <c r="E139" s="4">
        <f t="shared" si="11"/>
        <v>1.6014492753623186</v>
      </c>
      <c r="G139" s="4">
        <f t="shared" si="9"/>
        <v>1.0331825037707389</v>
      </c>
    </row>
    <row r="140" spans="1:7" x14ac:dyDescent="0.2">
      <c r="A140" s="4">
        <f>IF('True_Odds_Calculator_2-way'!A141="","",'True_Odds_Calculator_2-way'!A141)</f>
        <v>2.2000000000000002</v>
      </c>
      <c r="B140" s="4">
        <f>IF('True_Odds_Calculator_2-way'!B141="","",'True_Odds_Calculator_2-way'!B141)</f>
        <v>1.73</v>
      </c>
      <c r="C140" s="4">
        <f t="shared" si="8"/>
        <v>3.2580136626379375E-2</v>
      </c>
      <c r="D140" s="4">
        <f t="shared" si="10"/>
        <v>2.2817745803357314</v>
      </c>
      <c r="E140" s="4">
        <f t="shared" si="11"/>
        <v>1.7801683816651075</v>
      </c>
      <c r="G140" s="4">
        <f t="shared" si="9"/>
        <v>1.0325801366263794</v>
      </c>
    </row>
    <row r="141" spans="1:7" x14ac:dyDescent="0.2">
      <c r="A141" s="4">
        <f>IF('True_Odds_Calculator_2-way'!A142="","",'True_Odds_Calculator_2-way'!A142)</f>
        <v>2.68</v>
      </c>
      <c r="B141" s="4">
        <f>IF('True_Odds_Calculator_2-way'!B142="","",'True_Odds_Calculator_2-way'!B142)</f>
        <v>1.51</v>
      </c>
      <c r="C141" s="4">
        <f t="shared" si="8"/>
        <v>3.5385983987348046E-2</v>
      </c>
      <c r="D141" s="4">
        <f t="shared" si="10"/>
        <v>2.8134037819799778</v>
      </c>
      <c r="E141" s="4">
        <f t="shared" si="11"/>
        <v>1.5514491642386137</v>
      </c>
      <c r="G141" s="4">
        <f t="shared" si="9"/>
        <v>1.035385983987348</v>
      </c>
    </row>
    <row r="142" spans="1:7" x14ac:dyDescent="0.2">
      <c r="A142" s="4">
        <f>IF('True_Odds_Calculator_2-way'!A143="","",'True_Odds_Calculator_2-way'!A143)</f>
        <v>2.2599999999999998</v>
      </c>
      <c r="B142" s="4">
        <f>IF('True_Odds_Calculator_2-way'!B143="","",'True_Odds_Calculator_2-way'!B143)</f>
        <v>1.69</v>
      </c>
      <c r="C142" s="4">
        <f t="shared" si="8"/>
        <v>3.4193852437555794E-2</v>
      </c>
      <c r="D142" s="4">
        <f t="shared" si="10"/>
        <v>2.3508340001231001</v>
      </c>
      <c r="E142" s="4">
        <f t="shared" si="11"/>
        <v>1.740283410033262</v>
      </c>
      <c r="G142" s="4">
        <f t="shared" si="9"/>
        <v>1.0341938524375558</v>
      </c>
    </row>
    <row r="143" spans="1:7" x14ac:dyDescent="0.2">
      <c r="A143" s="4">
        <f>IF('True_Odds_Calculator_2-way'!A144="","",'True_Odds_Calculator_2-way'!A144)</f>
        <v>1.92</v>
      </c>
      <c r="B143" s="4">
        <f>IF('True_Odds_Calculator_2-way'!B144="","",'True_Odds_Calculator_2-way'!B144)</f>
        <v>1.88</v>
      </c>
      <c r="C143" s="4">
        <f t="shared" si="8"/>
        <v>5.2748226950354749E-2</v>
      </c>
      <c r="D143" s="4">
        <f t="shared" si="10"/>
        <v>2.0224114746750339</v>
      </c>
      <c r="E143" s="4">
        <f t="shared" si="11"/>
        <v>1.9780797895659799</v>
      </c>
      <c r="G143" s="4">
        <f t="shared" si="9"/>
        <v>1.0527482269503547</v>
      </c>
    </row>
    <row r="144" spans="1:7" x14ac:dyDescent="0.2">
      <c r="A144" s="4">
        <f>IF('True_Odds_Calculator_2-way'!A145="","",'True_Odds_Calculator_2-way'!A145)</f>
        <v>2.17</v>
      </c>
      <c r="B144" s="4">
        <f>IF('True_Odds_Calculator_2-way'!B145="","",'True_Odds_Calculator_2-way'!B145)</f>
        <v>1.68</v>
      </c>
      <c r="C144" s="4">
        <f t="shared" si="8"/>
        <v>5.6067588325652729E-2</v>
      </c>
      <c r="D144" s="4">
        <f t="shared" si="10"/>
        <v>2.3105590062111796</v>
      </c>
      <c r="E144" s="4">
        <f t="shared" si="11"/>
        <v>1.76303317535545</v>
      </c>
      <c r="G144" s="4">
        <f t="shared" si="9"/>
        <v>1.0560675883256527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1.79</v>
      </c>
      <c r="C145" s="4">
        <f t="shared" si="8"/>
        <v>5.3708722827590094E-2</v>
      </c>
      <c r="D145" s="4">
        <f t="shared" si="10"/>
        <v>2.1358615393703118</v>
      </c>
      <c r="E145" s="4">
        <f t="shared" si="11"/>
        <v>1.8803889957876125</v>
      </c>
      <c r="G145" s="4">
        <f t="shared" si="9"/>
        <v>1.0537087228275901</v>
      </c>
    </row>
    <row r="146" spans="1:7" x14ac:dyDescent="0.2">
      <c r="A146" s="4">
        <f>IF('True_Odds_Calculator_2-way'!A147="","",'True_Odds_Calculator_2-way'!A147)</f>
        <v>2.23</v>
      </c>
      <c r="B146" s="4">
        <f>IF('True_Odds_Calculator_2-way'!B147="","",'True_Odds_Calculator_2-way'!B147)</f>
        <v>1.64</v>
      </c>
      <c r="C146" s="4">
        <f t="shared" si="8"/>
        <v>5.818659083451827E-2</v>
      </c>
      <c r="D146" s="4">
        <f t="shared" si="10"/>
        <v>2.3847157016171101</v>
      </c>
      <c r="E146" s="4">
        <f t="shared" si="11"/>
        <v>1.7221699001695234</v>
      </c>
      <c r="G146" s="4">
        <f t="shared" si="9"/>
        <v>1.0581865908345183</v>
      </c>
    </row>
    <row r="147" spans="1:7" x14ac:dyDescent="0.2">
      <c r="A147" s="4">
        <f>IF('True_Odds_Calculator_2-way'!A148="","",'True_Odds_Calculator_2-way'!A148)</f>
        <v>1.84</v>
      </c>
      <c r="B147" s="4">
        <f>IF('True_Odds_Calculator_2-way'!B148="","",'True_Odds_Calculator_2-way'!B148)</f>
        <v>1.95</v>
      </c>
      <c r="C147" s="4">
        <f t="shared" si="8"/>
        <v>5.6298773690078185E-2</v>
      </c>
      <c r="D147" s="4">
        <f t="shared" si="10"/>
        <v>1.9405083829096814</v>
      </c>
      <c r="E147" s="4">
        <f t="shared" si="11"/>
        <v>2.0632547441058082</v>
      </c>
      <c r="G147" s="4">
        <f t="shared" si="9"/>
        <v>1.0562987736900782</v>
      </c>
    </row>
    <row r="148" spans="1:7" x14ac:dyDescent="0.2">
      <c r="A148" s="4">
        <f>IF('True_Odds_Calculator_2-way'!A149="","",'True_Odds_Calculator_2-way'!A149)</f>
        <v>1.71</v>
      </c>
      <c r="B148" s="4">
        <f>IF('True_Odds_Calculator_2-way'!B149="","",'True_Odds_Calculator_2-way'!B149)</f>
        <v>2.09</v>
      </c>
      <c r="C148" s="4">
        <f t="shared" si="8"/>
        <v>6.3264221158958023E-2</v>
      </c>
      <c r="D148" s="4">
        <f t="shared" si="10"/>
        <v>1.8077847188851512</v>
      </c>
      <c r="E148" s="4">
        <f t="shared" si="11"/>
        <v>2.2379535990481854</v>
      </c>
      <c r="G148" s="4">
        <f t="shared" si="9"/>
        <v>1.063264221158958</v>
      </c>
    </row>
    <row r="149" spans="1:7" x14ac:dyDescent="0.2">
      <c r="A149" s="4">
        <f>IF('True_Odds_Calculator_2-way'!A150="","",'True_Odds_Calculator_2-way'!A150)</f>
        <v>1.81</v>
      </c>
      <c r="B149" s="4">
        <f>IF('True_Odds_Calculator_2-way'!B150="","",'True_Odds_Calculator_2-way'!B150)</f>
        <v>1.99</v>
      </c>
      <c r="C149" s="4">
        <f t="shared" si="8"/>
        <v>5.4998750659374096E-2</v>
      </c>
      <c r="D149" s="4">
        <f t="shared" si="10"/>
        <v>1.9048097517121023</v>
      </c>
      <c r="E149" s="4">
        <f t="shared" si="11"/>
        <v>2.1052047108331626</v>
      </c>
      <c r="G149" s="4">
        <f t="shared" si="9"/>
        <v>1.0549987506593741</v>
      </c>
    </row>
    <row r="150" spans="1:7" x14ac:dyDescent="0.2">
      <c r="A150" s="4">
        <f>IF('True_Odds_Calculator_2-way'!A151="","",'True_Odds_Calculator_2-way'!A151)</f>
        <v>1.67</v>
      </c>
      <c r="B150" s="4">
        <f>IF('True_Odds_Calculator_2-way'!B151="","",'True_Odds_Calculator_2-way'!B151)</f>
        <v>2.08</v>
      </c>
      <c r="C150" s="4">
        <f t="shared" si="8"/>
        <v>7.9571625978811511E-2</v>
      </c>
      <c r="D150" s="4">
        <f t="shared" si="10"/>
        <v>1.7888557008960757</v>
      </c>
      <c r="E150" s="4">
        <f t="shared" si="11"/>
        <v>2.267658963311137</v>
      </c>
      <c r="G150" s="4">
        <f t="shared" si="9"/>
        <v>1.0795716259788115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</v>
      </c>
      <c r="C151" s="4">
        <f t="shared" si="8"/>
        <v>6.4971751412429501E-2</v>
      </c>
      <c r="D151" s="4">
        <f t="shared" si="10"/>
        <v>1.8779840848806368</v>
      </c>
      <c r="E151" s="4">
        <f t="shared" si="11"/>
        <v>2.1389728096676741</v>
      </c>
      <c r="G151" s="4">
        <f t="shared" si="9"/>
        <v>1.0649717514124295</v>
      </c>
    </row>
    <row r="152" spans="1:7" x14ac:dyDescent="0.2">
      <c r="A152" s="4">
        <f>IF('True_Odds_Calculator_2-way'!A153="","",'True_Odds_Calculator_2-way'!A153)</f>
        <v>1.79</v>
      </c>
      <c r="B152" s="4">
        <f>IF('True_Odds_Calculator_2-way'!B153="","",'True_Odds_Calculator_2-way'!B153)</f>
        <v>2</v>
      </c>
      <c r="C152" s="4">
        <f t="shared" si="8"/>
        <v>5.8659217877095049E-2</v>
      </c>
      <c r="D152" s="4">
        <f t="shared" si="10"/>
        <v>1.8891820580474936</v>
      </c>
      <c r="E152" s="4">
        <f t="shared" si="11"/>
        <v>2.1246290801186944</v>
      </c>
      <c r="G152" s="4">
        <f t="shared" si="9"/>
        <v>1.058659217877095</v>
      </c>
    </row>
    <row r="153" spans="1:7" x14ac:dyDescent="0.2">
      <c r="A153" s="4">
        <f>IF('True_Odds_Calculator_2-way'!A154="","",'True_Odds_Calculator_2-way'!A154)</f>
        <v>1.84</v>
      </c>
      <c r="B153" s="4">
        <f>IF('True_Odds_Calculator_2-way'!B154="","",'True_Odds_Calculator_2-way'!B154)</f>
        <v>1.94</v>
      </c>
      <c r="C153" s="4">
        <f t="shared" si="8"/>
        <v>5.8942178395338551E-2</v>
      </c>
      <c r="D153" s="4">
        <f t="shared" si="10"/>
        <v>1.9454981469369963</v>
      </c>
      <c r="E153" s="4">
        <f t="shared" si="11"/>
        <v>2.0576435323956654</v>
      </c>
      <c r="G153" s="4">
        <f t="shared" si="9"/>
        <v>1.0589421783953386</v>
      </c>
    </row>
    <row r="154" spans="1:7" x14ac:dyDescent="0.2">
      <c r="A154" s="4">
        <f>IF('True_Odds_Calculator_2-way'!A155="","",'True_Odds_Calculator_2-way'!A155)</f>
        <v>1.68</v>
      </c>
      <c r="B154" s="4">
        <f>IF('True_Odds_Calculator_2-way'!B155="","",'True_Odds_Calculator_2-way'!B155)</f>
        <v>2.12</v>
      </c>
      <c r="C154" s="4">
        <f t="shared" si="8"/>
        <v>6.6936208445642409E-2</v>
      </c>
      <c r="D154" s="4">
        <f t="shared" si="10"/>
        <v>1.7800879648140744</v>
      </c>
      <c r="E154" s="4">
        <f t="shared" si="11"/>
        <v>2.2819067145053822</v>
      </c>
      <c r="G154" s="4">
        <f t="shared" si="9"/>
        <v>1.0669362084456424</v>
      </c>
    </row>
    <row r="155" spans="1:7" x14ac:dyDescent="0.2">
      <c r="A155" s="4">
        <f>IF('True_Odds_Calculator_2-way'!A156="","",'True_Odds_Calculator_2-way'!A156)</f>
        <v>1.82</v>
      </c>
      <c r="B155" s="4">
        <f>IF('True_Odds_Calculator_2-way'!B156="","",'True_Odds_Calculator_2-way'!B156)</f>
        <v>1.97</v>
      </c>
      <c r="C155" s="4">
        <f t="shared" si="8"/>
        <v>5.7064762648519007E-2</v>
      </c>
      <c r="D155" s="4">
        <f t="shared" si="10"/>
        <v>1.9196873159500991</v>
      </c>
      <c r="E155" s="4">
        <f t="shared" si="11"/>
        <v>2.087326075566164</v>
      </c>
      <c r="G155" s="4">
        <f t="shared" si="9"/>
        <v>1.057064762648519</v>
      </c>
    </row>
    <row r="156" spans="1:7" x14ac:dyDescent="0.2">
      <c r="A156" s="4">
        <f>IF('True_Odds_Calculator_2-way'!A157="","",'True_Odds_Calculator_2-way'!A157)</f>
        <v>1.88</v>
      </c>
      <c r="B156" s="4">
        <f>IF('True_Odds_Calculator_2-way'!B157="","",'True_Odds_Calculator_2-way'!B157)</f>
        <v>1.9</v>
      </c>
      <c r="C156" s="4">
        <f t="shared" si="8"/>
        <v>5.8230683090705337E-2</v>
      </c>
      <c r="D156" s="4">
        <f t="shared" si="10"/>
        <v>1.988864142538975</v>
      </c>
      <c r="E156" s="4">
        <f t="shared" si="11"/>
        <v>2.0112612612612608</v>
      </c>
      <c r="G156" s="4">
        <f t="shared" si="9"/>
        <v>1.0582306830907053</v>
      </c>
    </row>
    <row r="157" spans="1:7" x14ac:dyDescent="0.2">
      <c r="A157" s="4">
        <f>IF('True_Odds_Calculator_2-way'!A158="","",'True_Odds_Calculator_2-way'!A158)</f>
        <v>2.14</v>
      </c>
      <c r="B157" s="4">
        <f>IF('True_Odds_Calculator_2-way'!B158="","",'True_Odds_Calculator_2-way'!B158)</f>
        <v>1.78</v>
      </c>
      <c r="C157" s="4">
        <f t="shared" si="8"/>
        <v>2.908747243515708E-2</v>
      </c>
      <c r="D157" s="4">
        <f t="shared" si="10"/>
        <v>2.2087440565928333</v>
      </c>
      <c r="E157" s="4">
        <f t="shared" si="11"/>
        <v>1.8273049985608751</v>
      </c>
      <c r="G157" s="4">
        <f t="shared" si="9"/>
        <v>1.0290874724351571</v>
      </c>
    </row>
    <row r="158" spans="1:7" x14ac:dyDescent="0.2">
      <c r="A158" s="4">
        <f>IF('True_Odds_Calculator_2-way'!A159="","",'True_Odds_Calculator_2-way'!A159)</f>
        <v>3</v>
      </c>
      <c r="B158" s="4">
        <f>IF('True_Odds_Calculator_2-way'!B159="","",'True_Odds_Calculator_2-way'!B159)</f>
        <v>1.43</v>
      </c>
      <c r="C158" s="4">
        <f t="shared" si="8"/>
        <v>3.2634032634032639E-2</v>
      </c>
      <c r="D158" s="4">
        <f t="shared" si="10"/>
        <v>3.1544117647058822</v>
      </c>
      <c r="E158" s="4">
        <f t="shared" si="11"/>
        <v>1.4641638225255973</v>
      </c>
      <c r="G158" s="4">
        <f t="shared" si="9"/>
        <v>1.0326340326340326</v>
      </c>
    </row>
    <row r="159" spans="1:7" x14ac:dyDescent="0.2">
      <c r="A159" s="4">
        <f>IF('True_Odds_Calculator_2-way'!A160="","",'True_Odds_Calculator_2-way'!A160)</f>
        <v>2.25</v>
      </c>
      <c r="B159" s="4">
        <f>IF('True_Odds_Calculator_2-way'!B160="","",'True_Odds_Calculator_2-way'!B160)</f>
        <v>1.71</v>
      </c>
      <c r="C159" s="4">
        <f t="shared" si="8"/>
        <v>2.9239766081871288E-2</v>
      </c>
      <c r="D159" s="4">
        <f t="shared" si="10"/>
        <v>2.3265306122448979</v>
      </c>
      <c r="E159" s="4">
        <f t="shared" si="11"/>
        <v>1.7538461538461536</v>
      </c>
      <c r="G159" s="4">
        <f t="shared" si="9"/>
        <v>1.0292397660818713</v>
      </c>
    </row>
    <row r="160" spans="1:7" x14ac:dyDescent="0.2">
      <c r="A160" s="4">
        <f>IF('True_Odds_Calculator_2-way'!A161="","",'True_Odds_Calculator_2-way'!A161)</f>
        <v>2.59</v>
      </c>
      <c r="B160" s="4">
        <f>IF('True_Odds_Calculator_2-way'!B161="","",'True_Odds_Calculator_2-way'!B161)</f>
        <v>1.56</v>
      </c>
      <c r="C160" s="4">
        <f t="shared" si="8"/>
        <v>2.7126027126027186E-2</v>
      </c>
      <c r="D160" s="4">
        <f t="shared" si="10"/>
        <v>2.6842944459208082</v>
      </c>
      <c r="E160" s="4">
        <f t="shared" si="11"/>
        <v>1.5937204165351848</v>
      </c>
      <c r="G160" s="4">
        <f t="shared" si="9"/>
        <v>1.0271260271260272</v>
      </c>
    </row>
    <row r="161" spans="1:7" x14ac:dyDescent="0.2">
      <c r="A161" s="4">
        <f>IF('True_Odds_Calculator_2-way'!A162="","",'True_Odds_Calculator_2-way'!A162)</f>
        <v>2.69</v>
      </c>
      <c r="B161" s="4">
        <f>IF('True_Odds_Calculator_2-way'!B162="","",'True_Odds_Calculator_2-way'!B162)</f>
        <v>1.49</v>
      </c>
      <c r="C161" s="4">
        <f t="shared" si="8"/>
        <v>4.2888151493226223E-2</v>
      </c>
      <c r="D161" s="4">
        <f t="shared" si="10"/>
        <v>2.8546704177201665</v>
      </c>
      <c r="E161" s="4">
        <f t="shared" si="11"/>
        <v>1.5391793552351145</v>
      </c>
      <c r="G161" s="4">
        <f t="shared" si="9"/>
        <v>1.0428881514932262</v>
      </c>
    </row>
    <row r="162" spans="1:7" x14ac:dyDescent="0.2">
      <c r="A162" s="4">
        <f>IF('True_Odds_Calculator_2-way'!A163="","",'True_Odds_Calculator_2-way'!A163)</f>
        <v>2.41</v>
      </c>
      <c r="B162" s="4">
        <f>IF('True_Odds_Calculator_2-way'!B163="","",'True_Odds_Calculator_2-way'!B163)</f>
        <v>1.59</v>
      </c>
      <c r="C162" s="4">
        <f t="shared" si="8"/>
        <v>4.3868576946162419E-2</v>
      </c>
      <c r="D162" s="4">
        <f t="shared" si="10"/>
        <v>2.5445067897340552</v>
      </c>
      <c r="E162" s="4">
        <f t="shared" si="11"/>
        <v>1.6474558782432986</v>
      </c>
      <c r="G162" s="4">
        <f t="shared" si="9"/>
        <v>1.0438685769461624</v>
      </c>
    </row>
    <row r="163" spans="1:7" x14ac:dyDescent="0.2">
      <c r="A163" s="4">
        <f>IF('True_Odds_Calculator_2-way'!A164="","",'True_Odds_Calculator_2-way'!A164)</f>
        <v>2.13</v>
      </c>
      <c r="B163" s="4">
        <f>IF('True_Odds_Calculator_2-way'!B164="","",'True_Odds_Calculator_2-way'!B164)</f>
        <v>1.74</v>
      </c>
      <c r="C163" s="4">
        <f t="shared" si="8"/>
        <v>4.4196211753278369E-2</v>
      </c>
      <c r="D163" s="4">
        <f t="shared" si="10"/>
        <v>2.2352089741270129</v>
      </c>
      <c r="E163" s="4">
        <f t="shared" si="11"/>
        <v>1.8095796103705875</v>
      </c>
      <c r="G163" s="4">
        <f t="shared" si="9"/>
        <v>1.0441962117532784</v>
      </c>
    </row>
    <row r="164" spans="1:7" x14ac:dyDescent="0.2">
      <c r="A164" s="4">
        <f>IF('True_Odds_Calculator_2-way'!A165="","",'True_Odds_Calculator_2-way'!A165)</f>
        <v>2.2999999999999998</v>
      </c>
      <c r="B164" s="4">
        <f>IF('True_Odds_Calculator_2-way'!B165="","",'True_Odds_Calculator_2-way'!B165)</f>
        <v>1.65</v>
      </c>
      <c r="C164" s="4">
        <f t="shared" si="8"/>
        <v>4.0843214756258295E-2</v>
      </c>
      <c r="D164" s="4">
        <f t="shared" si="10"/>
        <v>2.4133545310015898</v>
      </c>
      <c r="E164" s="4">
        <f t="shared" si="11"/>
        <v>1.7075365579302588</v>
      </c>
      <c r="G164" s="4">
        <f t="shared" si="9"/>
        <v>1.0408432147562583</v>
      </c>
    </row>
    <row r="165" spans="1:7" x14ac:dyDescent="0.2">
      <c r="A165" s="4">
        <f>IF('True_Odds_Calculator_2-way'!A166="","",'True_Odds_Calculator_2-way'!A166)</f>
        <v>2.5299999999999998</v>
      </c>
      <c r="B165" s="4">
        <f>IF('True_Odds_Calculator_2-way'!B166="","",'True_Odds_Calculator_2-way'!B166)</f>
        <v>1.54</v>
      </c>
      <c r="C165" s="4">
        <f t="shared" si="8"/>
        <v>4.4607566346696714E-2</v>
      </c>
      <c r="D165" s="4">
        <f t="shared" si="10"/>
        <v>2.6813020439061312</v>
      </c>
      <c r="E165" s="4">
        <f t="shared" si="11"/>
        <v>1.594777127420081</v>
      </c>
      <c r="G165" s="4">
        <f t="shared" si="9"/>
        <v>1.0446075663466967</v>
      </c>
    </row>
    <row r="166" spans="1:7" x14ac:dyDescent="0.2">
      <c r="A166" s="4">
        <f>IF('True_Odds_Calculator_2-way'!A167="","",'True_Odds_Calculator_2-way'!A167)</f>
        <v>2.0099999999999998</v>
      </c>
      <c r="B166" s="4">
        <f>IF('True_Odds_Calculator_2-way'!B167="","",'True_Odds_Calculator_2-way'!B167)</f>
        <v>1.88</v>
      </c>
      <c r="C166" s="4">
        <f t="shared" si="8"/>
        <v>2.9427331427966497E-2</v>
      </c>
      <c r="D166" s="4">
        <f t="shared" si="10"/>
        <v>2.0712563034422273</v>
      </c>
      <c r="E166" s="4">
        <f t="shared" si="11"/>
        <v>1.9334834220221038</v>
      </c>
      <c r="G166" s="4">
        <f t="shared" si="9"/>
        <v>1.0294273314279665</v>
      </c>
    </row>
    <row r="167" spans="1:7" x14ac:dyDescent="0.2">
      <c r="A167" s="4">
        <f>IF('True_Odds_Calculator_2-way'!A168="","",'True_Odds_Calculator_2-way'!A168)</f>
        <v>1.82</v>
      </c>
      <c r="B167" s="4">
        <f>IF('True_Odds_Calculator_2-way'!B168="","",'True_Odds_Calculator_2-way'!B168)</f>
        <v>2.0699999999999998</v>
      </c>
      <c r="C167" s="4">
        <f t="shared" si="8"/>
        <v>3.2542336890162948E-2</v>
      </c>
      <c r="D167" s="4">
        <f t="shared" si="10"/>
        <v>1.8755413949320454</v>
      </c>
      <c r="E167" s="4">
        <f t="shared" si="11"/>
        <v>2.1421504520384373</v>
      </c>
      <c r="G167" s="4">
        <f t="shared" si="9"/>
        <v>1.0325423368901629</v>
      </c>
    </row>
    <row r="168" spans="1:7" x14ac:dyDescent="0.2">
      <c r="A168" s="4">
        <f>IF('True_Odds_Calculator_2-way'!A169="","",'True_Odds_Calculator_2-way'!A169)</f>
        <v>1.86</v>
      </c>
      <c r="B168" s="4">
        <f>IF('True_Odds_Calculator_2-way'!B169="","",'True_Odds_Calculator_2-way'!B169)</f>
        <v>2.0299999999999998</v>
      </c>
      <c r="C168" s="4">
        <f t="shared" si="8"/>
        <v>3.0245246040574214E-2</v>
      </c>
      <c r="D168" s="4">
        <f t="shared" si="10"/>
        <v>1.9138324294186226</v>
      </c>
      <c r="E168" s="4">
        <f t="shared" si="11"/>
        <v>2.0942925287037548</v>
      </c>
      <c r="G168" s="4">
        <f t="shared" si="9"/>
        <v>1.0302452460405742</v>
      </c>
    </row>
    <row r="169" spans="1:7" x14ac:dyDescent="0.2">
      <c r="A169" s="4">
        <f>IF('True_Odds_Calculator_2-way'!A170="","",'True_Odds_Calculator_2-way'!A170)</f>
        <v>1.87</v>
      </c>
      <c r="B169" s="4">
        <f>IF('True_Odds_Calculator_2-way'!B170="","",'True_Odds_Calculator_2-way'!B170)</f>
        <v>2.02</v>
      </c>
      <c r="C169" s="4">
        <f t="shared" si="8"/>
        <v>2.9808863239265015E-2</v>
      </c>
      <c r="D169" s="4">
        <f t="shared" si="10"/>
        <v>1.9236135865967305</v>
      </c>
      <c r="E169" s="4">
        <f t="shared" si="11"/>
        <v>2.082703865027292</v>
      </c>
      <c r="G169" s="4">
        <f t="shared" si="9"/>
        <v>1.029808863239265</v>
      </c>
    </row>
    <row r="170" spans="1:7" x14ac:dyDescent="0.2">
      <c r="A170" s="4">
        <f>IF('True_Odds_Calculator_2-way'!A171="","",'True_Odds_Calculator_2-way'!A171)</f>
        <v>1.79</v>
      </c>
      <c r="B170" s="4">
        <f>IF('True_Odds_Calculator_2-way'!B171="","",'True_Odds_Calculator_2-way'!B171)</f>
        <v>2.0499999999999998</v>
      </c>
      <c r="C170" s="4">
        <f t="shared" si="8"/>
        <v>4.6464095925875526E-2</v>
      </c>
      <c r="D170" s="4">
        <f t="shared" si="10"/>
        <v>1.8676676421936633</v>
      </c>
      <c r="E170" s="4">
        <f t="shared" si="11"/>
        <v>2.1525150315295498</v>
      </c>
      <c r="G170" s="4">
        <f t="shared" si="9"/>
        <v>1.0464640959258755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2.54</v>
      </c>
      <c r="C171" s="4">
        <f t="shared" si="8"/>
        <v>4.7295558643404956E-2</v>
      </c>
      <c r="D171" s="4">
        <f t="shared" si="10"/>
        <v>1.5874351537927374</v>
      </c>
      <c r="E171" s="4">
        <f t="shared" si="11"/>
        <v>2.7023155552465061</v>
      </c>
      <c r="G171" s="4">
        <f t="shared" si="9"/>
        <v>1.047295558643405</v>
      </c>
    </row>
    <row r="172" spans="1:7" x14ac:dyDescent="0.2">
      <c r="A172" s="4">
        <f>IF('True_Odds_Calculator_2-way'!A173="","",'True_Odds_Calculator_2-way'!A173)</f>
        <v>1.71</v>
      </c>
      <c r="B172" s="4">
        <f>IF('True_Odds_Calculator_2-way'!B173="","",'True_Odds_Calculator_2-way'!B173)</f>
        <v>2.17</v>
      </c>
      <c r="C172" s="4">
        <f t="shared" si="8"/>
        <v>4.5624814724984475E-2</v>
      </c>
      <c r="D172" s="4">
        <f t="shared" si="10"/>
        <v>1.7794135277051812</v>
      </c>
      <c r="E172" s="4">
        <f t="shared" si="11"/>
        <v>2.2830159657919831</v>
      </c>
      <c r="G172" s="4">
        <f t="shared" si="9"/>
        <v>1.0456248147249845</v>
      </c>
    </row>
    <row r="173" spans="1:7" x14ac:dyDescent="0.2">
      <c r="A173" s="4">
        <f>IF('True_Odds_Calculator_2-way'!A174="","",'True_Odds_Calculator_2-way'!A174)</f>
        <v>1.32</v>
      </c>
      <c r="B173" s="4">
        <f>IF('True_Odds_Calculator_2-way'!B174="","",'True_Odds_Calculator_2-way'!B174)</f>
        <v>3.35</v>
      </c>
      <c r="C173" s="4">
        <f t="shared" si="8"/>
        <v>5.6083220262324707E-2</v>
      </c>
      <c r="D173" s="4">
        <f t="shared" si="10"/>
        <v>1.3707377557346561</v>
      </c>
      <c r="E173" s="4">
        <f t="shared" si="11"/>
        <v>3.6973244147157187</v>
      </c>
      <c r="G173" s="4">
        <f t="shared" si="9"/>
        <v>1.0560832202623247</v>
      </c>
    </row>
    <row r="174" spans="1:7" x14ac:dyDescent="0.2">
      <c r="A174" s="4">
        <f>IF('True_Odds_Calculator_2-way'!A175="","",'True_Odds_Calculator_2-way'!A175)</f>
        <v>1.79</v>
      </c>
      <c r="B174" s="4">
        <f>IF('True_Odds_Calculator_2-way'!B175="","",'True_Odds_Calculator_2-way'!B175)</f>
        <v>2.13</v>
      </c>
      <c r="C174" s="4">
        <f t="shared" si="8"/>
        <v>2.8142785952212312E-2</v>
      </c>
      <c r="D174" s="4">
        <f t="shared" si="10"/>
        <v>1.8362511137332338</v>
      </c>
      <c r="E174" s="4">
        <f t="shared" si="11"/>
        <v>2.1958130561234772</v>
      </c>
      <c r="G174" s="4">
        <f t="shared" si="9"/>
        <v>1.0281427859522123</v>
      </c>
    </row>
    <row r="175" spans="1:7" x14ac:dyDescent="0.2">
      <c r="A175" s="4">
        <f>IF('True_Odds_Calculator_2-way'!A176="","",'True_Odds_Calculator_2-way'!A176)</f>
        <v>1.65</v>
      </c>
      <c r="B175" s="4">
        <f>IF('True_Odds_Calculator_2-way'!B176="","",'True_Odds_Calculator_2-way'!B176)</f>
        <v>2.38</v>
      </c>
      <c r="C175" s="4">
        <f t="shared" si="8"/>
        <v>2.6228673287496784E-2</v>
      </c>
      <c r="D175" s="4">
        <f t="shared" si="10"/>
        <v>1.686493450719347</v>
      </c>
      <c r="E175" s="4">
        <f t="shared" si="11"/>
        <v>2.4566781357522673</v>
      </c>
      <c r="G175" s="4">
        <f t="shared" si="9"/>
        <v>1.0262286732874968</v>
      </c>
    </row>
    <row r="176" spans="1:7" x14ac:dyDescent="0.2">
      <c r="A176" s="4">
        <f>IF('True_Odds_Calculator_2-way'!A177="","",'True_Odds_Calculator_2-way'!A177)</f>
        <v>2</v>
      </c>
      <c r="B176" s="4">
        <f>IF('True_Odds_Calculator_2-way'!B177="","",'True_Odds_Calculator_2-way'!B177)</f>
        <v>1.89</v>
      </c>
      <c r="C176" s="4">
        <f t="shared" si="8"/>
        <v>2.9100529100529293E-2</v>
      </c>
      <c r="D176" s="4">
        <f t="shared" si="10"/>
        <v>2.0599455040871937</v>
      </c>
      <c r="E176" s="4">
        <f t="shared" si="11"/>
        <v>1.9434447300771212</v>
      </c>
      <c r="G176" s="4">
        <f t="shared" si="9"/>
        <v>1.0291005291005293</v>
      </c>
    </row>
    <row r="177" spans="1:7" x14ac:dyDescent="0.2">
      <c r="A177" s="4">
        <f>IF('True_Odds_Calculator_2-way'!A178="","",'True_Odds_Calculator_2-way'!A178)</f>
        <v>1.61</v>
      </c>
      <c r="B177" s="4">
        <f>IF('True_Odds_Calculator_2-way'!B178="","",'True_Odds_Calculator_2-way'!B178)</f>
        <v>2.4300000000000002</v>
      </c>
      <c r="C177" s="4">
        <f t="shared" si="8"/>
        <v>3.2640646167216181E-2</v>
      </c>
      <c r="D177" s="4">
        <f t="shared" si="10"/>
        <v>1.6534454704900365</v>
      </c>
      <c r="E177" s="4">
        <f t="shared" si="11"/>
        <v>2.5303495779840248</v>
      </c>
      <c r="G177" s="4">
        <f t="shared" si="9"/>
        <v>1.0326406461672162</v>
      </c>
    </row>
    <row r="178" spans="1:7" x14ac:dyDescent="0.2">
      <c r="A178" s="4">
        <f>IF('True_Odds_Calculator_2-way'!A179="","",'True_Odds_Calculator_2-way'!A179)</f>
        <v>1.88</v>
      </c>
      <c r="B178" s="4">
        <f>IF('True_Odds_Calculator_2-way'!B179="","",'True_Odds_Calculator_2-way'!B179)</f>
        <v>2.02</v>
      </c>
      <c r="C178" s="4">
        <f t="shared" si="8"/>
        <v>2.6964398567516312E-2</v>
      </c>
      <c r="D178" s="4">
        <f t="shared" si="10"/>
        <v>1.9288906948394962</v>
      </c>
      <c r="E178" s="4">
        <f t="shared" si="11"/>
        <v>2.0765529308836395</v>
      </c>
      <c r="G178" s="4">
        <f t="shared" si="9"/>
        <v>1.0269643985675163</v>
      </c>
    </row>
    <row r="179" spans="1:7" x14ac:dyDescent="0.2">
      <c r="A179" s="4">
        <f>IF('True_Odds_Calculator_2-way'!A180="","",'True_Odds_Calculator_2-way'!A180)</f>
        <v>1.83</v>
      </c>
      <c r="B179" s="4">
        <f>IF('True_Odds_Calculator_2-way'!B180="","",'True_Odds_Calculator_2-way'!B180)</f>
        <v>2.0699999999999998</v>
      </c>
      <c r="C179" s="4">
        <f t="shared" si="8"/>
        <v>2.9539874871307603E-2</v>
      </c>
      <c r="D179" s="4">
        <f t="shared" si="10"/>
        <v>1.8808371192373576</v>
      </c>
      <c r="E179" s="4">
        <f t="shared" si="11"/>
        <v>2.1352836729517204</v>
      </c>
      <c r="G179" s="4">
        <f t="shared" si="9"/>
        <v>1.0295398748713076</v>
      </c>
    </row>
    <row r="180" spans="1:7" x14ac:dyDescent="0.2">
      <c r="A180" s="4">
        <f>IF('True_Odds_Calculator_2-way'!A181="","",'True_Odds_Calculator_2-way'!A181)</f>
        <v>1.6</v>
      </c>
      <c r="B180" s="4">
        <f>IF('True_Odds_Calculator_2-way'!B181="","",'True_Odds_Calculator_2-way'!B181)</f>
        <v>2.48</v>
      </c>
      <c r="C180" s="4">
        <f t="shared" si="8"/>
        <v>2.8225806451612989E-2</v>
      </c>
      <c r="D180" s="4">
        <f t="shared" si="10"/>
        <v>1.6369636963696372</v>
      </c>
      <c r="E180" s="4">
        <f t="shared" si="11"/>
        <v>2.5699481865284977</v>
      </c>
      <c r="G180" s="4">
        <f t="shared" si="9"/>
        <v>1.028225806451613</v>
      </c>
    </row>
    <row r="181" spans="1:7" x14ac:dyDescent="0.2">
      <c r="A181" s="4">
        <f>IF('True_Odds_Calculator_2-way'!A182="","",'True_Odds_Calculator_2-way'!A182)</f>
        <v>2.37</v>
      </c>
      <c r="B181" s="4">
        <f>IF('True_Odds_Calculator_2-way'!B182="","",'True_Odds_Calculator_2-way'!B182)</f>
        <v>1.65</v>
      </c>
      <c r="C181" s="4">
        <f t="shared" si="8"/>
        <v>2.8001534330648337E-2</v>
      </c>
      <c r="D181" s="4">
        <f t="shared" si="10"/>
        <v>2.4513399153737665</v>
      </c>
      <c r="E181" s="4">
        <f t="shared" si="11"/>
        <v>1.6890184645286688</v>
      </c>
      <c r="G181" s="4">
        <f t="shared" si="9"/>
        <v>1.0280015343306483</v>
      </c>
    </row>
    <row r="182" spans="1:7" x14ac:dyDescent="0.2">
      <c r="A182" s="4">
        <f>IF('True_Odds_Calculator_2-way'!A183="","",'True_Odds_Calculator_2-way'!A183)</f>
        <v>1.72</v>
      </c>
      <c r="B182" s="4">
        <f>IF('True_Odds_Calculator_2-way'!B183="","",'True_Odds_Calculator_2-way'!B183)</f>
        <v>2.2400000000000002</v>
      </c>
      <c r="C182" s="4">
        <f t="shared" si="8"/>
        <v>2.7823920265780622E-2</v>
      </c>
      <c r="D182" s="4">
        <f t="shared" si="10"/>
        <v>1.762166117819246</v>
      </c>
      <c r="E182" s="4">
        <f t="shared" si="11"/>
        <v>2.3120499279884781</v>
      </c>
      <c r="G182" s="4">
        <f t="shared" si="9"/>
        <v>1.0278239202657806</v>
      </c>
    </row>
    <row r="183" spans="1:7" x14ac:dyDescent="0.2">
      <c r="A183" s="4">
        <f>IF('True_Odds_Calculator_2-way'!A184="","",'True_Odds_Calculator_2-way'!A184)</f>
        <v>2.12</v>
      </c>
      <c r="B183" s="4">
        <f>IF('True_Odds_Calculator_2-way'!B184="","",'True_Odds_Calculator_2-way'!B184)</f>
        <v>1.79</v>
      </c>
      <c r="C183" s="4">
        <f t="shared" si="8"/>
        <v>3.0357331084642114E-2</v>
      </c>
      <c r="D183" s="4">
        <f t="shared" si="10"/>
        <v>2.1904871854075272</v>
      </c>
      <c r="E183" s="4">
        <f t="shared" si="11"/>
        <v>1.8399922420480992</v>
      </c>
      <c r="G183" s="4">
        <f t="shared" si="9"/>
        <v>1.0303573310846421</v>
      </c>
    </row>
    <row r="184" spans="1:7" x14ac:dyDescent="0.2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1.75</v>
      </c>
      <c r="C184" s="4">
        <f t="shared" si="8"/>
        <v>3.0144167758846541E-2</v>
      </c>
      <c r="D184" s="4">
        <f t="shared" si="10"/>
        <v>2.2540620384047267</v>
      </c>
      <c r="E184" s="4">
        <f t="shared" si="11"/>
        <v>1.797408716136631</v>
      </c>
      <c r="G184" s="4">
        <f t="shared" si="9"/>
        <v>1.0301441677588465</v>
      </c>
    </row>
    <row r="185" spans="1:7" x14ac:dyDescent="0.2">
      <c r="A185" s="4">
        <f>IF('True_Odds_Calculator_2-way'!A186="","",'True_Odds_Calculator_2-way'!A186)</f>
        <v>1.91</v>
      </c>
      <c r="B185" s="4">
        <f>IF('True_Odds_Calculator_2-way'!B186="","",'True_Odds_Calculator_2-way'!B186)</f>
        <v>1.99</v>
      </c>
      <c r="C185" s="4">
        <f t="shared" si="8"/>
        <v>2.6072772238153963E-2</v>
      </c>
      <c r="D185" s="4">
        <f t="shared" si="10"/>
        <v>1.9587724496895047</v>
      </c>
      <c r="E185" s="4">
        <f t="shared" si="11"/>
        <v>2.0430003493778384</v>
      </c>
      <c r="G185" s="4">
        <f t="shared" si="9"/>
        <v>1.026072772238154</v>
      </c>
    </row>
    <row r="186" spans="1:7" x14ac:dyDescent="0.2">
      <c r="A186" s="4">
        <f>IF('True_Odds_Calculator_2-way'!A187="","",'True_Odds_Calculator_2-way'!A187)</f>
        <v>1.82</v>
      </c>
      <c r="B186" s="4">
        <f>IF('True_Odds_Calculator_2-way'!B187="","",'True_Odds_Calculator_2-way'!B187)</f>
        <v>2.08</v>
      </c>
      <c r="C186" s="4">
        <f t="shared" si="8"/>
        <v>3.0219780219780112E-2</v>
      </c>
      <c r="D186" s="4">
        <f t="shared" si="10"/>
        <v>1.8714652956298199</v>
      </c>
      <c r="E186" s="4">
        <f t="shared" si="11"/>
        <v>2.1474926253687316</v>
      </c>
      <c r="G186" s="4">
        <f t="shared" si="9"/>
        <v>1.0302197802197801</v>
      </c>
    </row>
    <row r="187" spans="1:7" x14ac:dyDescent="0.2">
      <c r="A187" s="4">
        <f>IF('True_Odds_Calculator_2-way'!A188="","",'True_Odds_Calculator_2-way'!A188)</f>
        <v>1.98</v>
      </c>
      <c r="B187" s="4">
        <f>IF('True_Odds_Calculator_2-way'!B188="","",'True_Odds_Calculator_2-way'!B188)</f>
        <v>1.93</v>
      </c>
      <c r="C187" s="4">
        <f t="shared" si="8"/>
        <v>2.3185220076411994E-2</v>
      </c>
      <c r="D187" s="4">
        <f t="shared" si="10"/>
        <v>2.0265153523890338</v>
      </c>
      <c r="E187" s="4">
        <f t="shared" si="11"/>
        <v>1.974169551066798</v>
      </c>
      <c r="G187" s="4">
        <f t="shared" si="9"/>
        <v>1.023185220076412</v>
      </c>
    </row>
    <row r="188" spans="1:7" x14ac:dyDescent="0.2">
      <c r="A188" s="4">
        <f>IF('True_Odds_Calculator_2-way'!A189="","",'True_Odds_Calculator_2-way'!A189)</f>
        <v>1.54</v>
      </c>
      <c r="B188" s="4">
        <f>IF('True_Odds_Calculator_2-way'!B189="","",'True_Odds_Calculator_2-way'!B189)</f>
        <v>2.64</v>
      </c>
      <c r="C188" s="4">
        <f t="shared" si="8"/>
        <v>2.813852813852824E-2</v>
      </c>
      <c r="D188" s="4">
        <f t="shared" si="10"/>
        <v>1.5741056218057923</v>
      </c>
      <c r="E188" s="4">
        <f t="shared" si="11"/>
        <v>2.7418397626112765</v>
      </c>
      <c r="G188" s="4">
        <f t="shared" si="9"/>
        <v>1.0281385281385282</v>
      </c>
    </row>
    <row r="189" spans="1:7" x14ac:dyDescent="0.2">
      <c r="A189" s="4">
        <f>IF('True_Odds_Calculator_2-way'!A190="","",'True_Odds_Calculator_2-way'!A190)</f>
        <v>2.37</v>
      </c>
      <c r="B189" s="4">
        <f>IF('True_Odds_Calculator_2-way'!B190="","",'True_Odds_Calculator_2-way'!B190)</f>
        <v>1.57</v>
      </c>
      <c r="C189" s="4">
        <f t="shared" si="8"/>
        <v>5.8883603429277898E-2</v>
      </c>
      <c r="D189" s="4">
        <f t="shared" si="10"/>
        <v>2.5477763702968264</v>
      </c>
      <c r="E189" s="4">
        <f t="shared" si="11"/>
        <v>1.6460881682850761</v>
      </c>
      <c r="G189" s="4">
        <f t="shared" si="9"/>
        <v>1.0588836034292779</v>
      </c>
    </row>
    <row r="190" spans="1:7" x14ac:dyDescent="0.2">
      <c r="A190" s="4">
        <f>IF('True_Odds_Calculator_2-way'!A191="","",'True_Odds_Calculator_2-way'!A191)</f>
        <v>1.68</v>
      </c>
      <c r="B190" s="4">
        <f>IF('True_Odds_Calculator_2-way'!B191="","",'True_Odds_Calculator_2-way'!B191)</f>
        <v>2.14</v>
      </c>
      <c r="C190" s="4">
        <f t="shared" si="8"/>
        <v>6.2527814864263398E-2</v>
      </c>
      <c r="D190" s="4">
        <f t="shared" si="10"/>
        <v>1.773130795028605</v>
      </c>
      <c r="E190" s="4">
        <f t="shared" si="11"/>
        <v>2.2934422046440419</v>
      </c>
      <c r="G190" s="4">
        <f t="shared" si="9"/>
        <v>1.0625278148642634</v>
      </c>
    </row>
    <row r="191" spans="1:7" x14ac:dyDescent="0.2">
      <c r="A191" s="4">
        <f>IF('True_Odds_Calculator_2-way'!A192="","",'True_Odds_Calculator_2-way'!A192)</f>
        <v>1.71</v>
      </c>
      <c r="B191" s="4">
        <f>IF('True_Odds_Calculator_2-way'!B192="","",'True_Odds_Calculator_2-way'!B192)</f>
        <v>2.11</v>
      </c>
      <c r="C191" s="4">
        <f t="shared" si="8"/>
        <v>5.8728970926526403E-2</v>
      </c>
      <c r="D191" s="4">
        <f t="shared" si="10"/>
        <v>1.8004041815323968</v>
      </c>
      <c r="E191" s="4">
        <f t="shared" si="11"/>
        <v>2.2493687852623045</v>
      </c>
      <c r="G191" s="4">
        <f t="shared" si="9"/>
        <v>1.0587289709265264</v>
      </c>
    </row>
    <row r="192" spans="1:7" x14ac:dyDescent="0.2">
      <c r="A192" s="4">
        <f>IF('True_Odds_Calculator_2-way'!A193="","",'True_Odds_Calculator_2-way'!A193)</f>
        <v>2.14</v>
      </c>
      <c r="B192" s="4">
        <f>IF('True_Odds_Calculator_2-way'!B193="","",'True_Odds_Calculator_2-way'!B193)</f>
        <v>1.78</v>
      </c>
      <c r="C192" s="4">
        <f t="shared" si="8"/>
        <v>2.908747243515708E-2</v>
      </c>
      <c r="D192" s="4">
        <f t="shared" si="10"/>
        <v>2.2087440565928333</v>
      </c>
      <c r="E192" s="4">
        <f t="shared" si="11"/>
        <v>1.8273049985608751</v>
      </c>
      <c r="G192" s="4">
        <f t="shared" si="9"/>
        <v>1.0290874724351571</v>
      </c>
    </row>
    <row r="193" spans="1:7" x14ac:dyDescent="0.2">
      <c r="A193" s="4">
        <f>IF('True_Odds_Calculator_2-way'!A194="","",'True_Odds_Calculator_2-way'!A194)</f>
        <v>1.55</v>
      </c>
      <c r="B193" s="4">
        <f>IF('True_Odds_Calculator_2-way'!B194="","",'True_Odds_Calculator_2-way'!B194)</f>
        <v>2.61</v>
      </c>
      <c r="C193" s="4">
        <f t="shared" si="8"/>
        <v>2.830305277468792E-2</v>
      </c>
      <c r="D193" s="4">
        <f t="shared" si="10"/>
        <v>1.58476153168152</v>
      </c>
      <c r="E193" s="4">
        <f t="shared" si="11"/>
        <v>2.7100988109194435</v>
      </c>
      <c r="G193" s="4">
        <f t="shared" si="9"/>
        <v>1.0283030527746879</v>
      </c>
    </row>
    <row r="194" spans="1:7" x14ac:dyDescent="0.2">
      <c r="A194" s="4">
        <f>IF('True_Odds_Calculator_2-way'!A195="","",'True_Odds_Calculator_2-way'!A195)</f>
        <v>1.5</v>
      </c>
      <c r="B194" s="4">
        <f>IF('True_Odds_Calculator_2-way'!B195="","",'True_Odds_Calculator_2-way'!B195)</f>
        <v>2.74</v>
      </c>
      <c r="C194" s="4">
        <f t="shared" ref="C194:C257" si="12">IF(A194="","",((1/A194)+(1/B194))-1)</f>
        <v>3.1630170316301776E-2</v>
      </c>
      <c r="D194" s="4">
        <f t="shared" si="10"/>
        <v>1.5364485981308411</v>
      </c>
      <c r="E194" s="4">
        <f t="shared" si="11"/>
        <v>2.8641114982578402</v>
      </c>
      <c r="G194" s="4">
        <f t="shared" ref="G194:G257" si="13">IF(A194="","",C194+1)</f>
        <v>1.0316301703163018</v>
      </c>
    </row>
    <row r="195" spans="1:7" x14ac:dyDescent="0.2">
      <c r="A195" s="4">
        <f>IF('True_Odds_Calculator_2-way'!A196="","",'True_Odds_Calculator_2-way'!A196)</f>
        <v>1.57</v>
      </c>
      <c r="B195" s="4">
        <f>IF('True_Odds_Calculator_2-way'!B196="","",'True_Odds_Calculator_2-way'!B196)</f>
        <v>2.54</v>
      </c>
      <c r="C195" s="4">
        <f t="shared" si="12"/>
        <v>3.0643462560810519E-2</v>
      </c>
      <c r="D195" s="4">
        <f t="shared" ref="D195:D258" si="14">IF(A195="","",(2*A195)/(2-($C195*A195)))</f>
        <v>1.6086974061075479</v>
      </c>
      <c r="E195" s="4">
        <f t="shared" ref="E195:E258" si="15">IF(B195="","",(2*B195)/(2-($C195*B195)))</f>
        <v>2.6428524090396981</v>
      </c>
      <c r="G195" s="4">
        <f t="shared" si="13"/>
        <v>1.0306434625608105</v>
      </c>
    </row>
    <row r="196" spans="1:7" x14ac:dyDescent="0.2">
      <c r="A196" s="4">
        <f>IF('True_Odds_Calculator_2-way'!A197="","",'True_Odds_Calculator_2-way'!A197)</f>
        <v>1.37</v>
      </c>
      <c r="B196" s="4">
        <f>IF('True_Odds_Calculator_2-way'!B197="","",'True_Odds_Calculator_2-way'!B197)</f>
        <v>3.25</v>
      </c>
      <c r="C196" s="4">
        <f t="shared" si="12"/>
        <v>3.7619314991577779E-2</v>
      </c>
      <c r="D196" s="4">
        <f t="shared" si="14"/>
        <v>1.4062376628503752</v>
      </c>
      <c r="E196" s="4">
        <f t="shared" si="15"/>
        <v>3.4616132167152576</v>
      </c>
      <c r="G196" s="4">
        <f t="shared" si="13"/>
        <v>1.0376193149915778</v>
      </c>
    </row>
    <row r="197" spans="1:7" x14ac:dyDescent="0.2">
      <c r="A197" s="4">
        <f>IF('True_Odds_Calculator_2-way'!A198="","",'True_Odds_Calculator_2-way'!A198)</f>
        <v>2.2200000000000002</v>
      </c>
      <c r="B197" s="4">
        <f>IF('True_Odds_Calculator_2-way'!B198="","",'True_Odds_Calculator_2-way'!B198)</f>
        <v>1.71</v>
      </c>
      <c r="C197" s="4">
        <f t="shared" si="12"/>
        <v>3.5245772087877381E-2</v>
      </c>
      <c r="D197" s="4">
        <f t="shared" si="14"/>
        <v>2.3103888990323171</v>
      </c>
      <c r="E197" s="4">
        <f t="shared" si="15"/>
        <v>1.7631322279503969</v>
      </c>
      <c r="G197" s="4">
        <f t="shared" si="13"/>
        <v>1.0352457720878774</v>
      </c>
    </row>
    <row r="198" spans="1:7" x14ac:dyDescent="0.2">
      <c r="A198" s="4">
        <f>IF('True_Odds_Calculator_2-way'!A199="","",'True_Odds_Calculator_2-way'!A199)</f>
        <v>2</v>
      </c>
      <c r="B198" s="4">
        <f>IF('True_Odds_Calculator_2-way'!B199="","",'True_Odds_Calculator_2-way'!B199)</f>
        <v>1.89</v>
      </c>
      <c r="C198" s="4">
        <f t="shared" si="12"/>
        <v>2.9100529100529293E-2</v>
      </c>
      <c r="D198" s="4">
        <f t="shared" si="14"/>
        <v>2.0599455040871937</v>
      </c>
      <c r="E198" s="4">
        <f t="shared" si="15"/>
        <v>1.9434447300771212</v>
      </c>
      <c r="G198" s="4">
        <f t="shared" si="13"/>
        <v>1.0291005291005293</v>
      </c>
    </row>
    <row r="199" spans="1:7" x14ac:dyDescent="0.2">
      <c r="A199" s="4">
        <f>IF('True_Odds_Calculator_2-way'!A200="","",'True_Odds_Calculator_2-way'!A200)</f>
        <v>2.2400000000000002</v>
      </c>
      <c r="B199" s="4">
        <f>IF('True_Odds_Calculator_2-way'!B200="","",'True_Odds_Calculator_2-way'!B200)</f>
        <v>1.7</v>
      </c>
      <c r="C199" s="4">
        <f t="shared" si="12"/>
        <v>3.4663865546218364E-2</v>
      </c>
      <c r="D199" s="4">
        <f t="shared" si="14"/>
        <v>2.3304773561811505</v>
      </c>
      <c r="E199" s="4">
        <f t="shared" si="15"/>
        <v>1.7516099356025756</v>
      </c>
      <c r="G199" s="4">
        <f t="shared" si="13"/>
        <v>1.0346638655462184</v>
      </c>
    </row>
    <row r="200" spans="1:7" x14ac:dyDescent="0.2">
      <c r="A200" s="4">
        <f>IF('True_Odds_Calculator_2-way'!A201="","",'True_Odds_Calculator_2-way'!A201)</f>
        <v>1.85</v>
      </c>
      <c r="B200" s="4">
        <f>IF('True_Odds_Calculator_2-way'!B201="","",'True_Odds_Calculator_2-way'!B201)</f>
        <v>2.0499999999999998</v>
      </c>
      <c r="C200" s="4">
        <f t="shared" si="12"/>
        <v>2.8345418589321048E-2</v>
      </c>
      <c r="D200" s="4">
        <f t="shared" si="14"/>
        <v>1.8998121477770822</v>
      </c>
      <c r="E200" s="4">
        <f t="shared" si="15"/>
        <v>2.1113430758524703</v>
      </c>
      <c r="G200" s="4">
        <f t="shared" si="13"/>
        <v>1.028345418589321</v>
      </c>
    </row>
    <row r="201" spans="1:7" x14ac:dyDescent="0.2">
      <c r="A201" s="4">
        <f>IF('True_Odds_Calculator_2-way'!A202="","",'True_Odds_Calculator_2-way'!A202)</f>
        <v>1.76</v>
      </c>
      <c r="B201" s="4">
        <f>IF('True_Odds_Calculator_2-way'!B202="","",'True_Odds_Calculator_2-way'!B202)</f>
        <v>2.15</v>
      </c>
      <c r="C201" s="4">
        <f t="shared" si="12"/>
        <v>3.3298097251585723E-2</v>
      </c>
      <c r="D201" s="4">
        <f t="shared" si="14"/>
        <v>1.8131288931480596</v>
      </c>
      <c r="E201" s="4">
        <f t="shared" si="15"/>
        <v>2.2298173246906305</v>
      </c>
      <c r="G201" s="4">
        <f t="shared" si="13"/>
        <v>1.0332980972515857</v>
      </c>
    </row>
    <row r="202" spans="1:7" x14ac:dyDescent="0.2">
      <c r="A202" s="4">
        <f>IF('True_Odds_Calculator_2-way'!A203="","",'True_Odds_Calculator_2-way'!A203)</f>
        <v>1.81</v>
      </c>
      <c r="B202" s="4">
        <f>IF('True_Odds_Calculator_2-way'!B203="","",'True_Odds_Calculator_2-way'!B203)</f>
        <v>2.09</v>
      </c>
      <c r="C202" s="4">
        <f t="shared" si="12"/>
        <v>3.0955087366835166E-2</v>
      </c>
      <c r="D202" s="4">
        <f t="shared" si="14"/>
        <v>1.8621674173619833</v>
      </c>
      <c r="E202" s="4">
        <f t="shared" si="15"/>
        <v>2.159867538325388</v>
      </c>
      <c r="G202" s="4">
        <f t="shared" si="13"/>
        <v>1.0309550873668352</v>
      </c>
    </row>
    <row r="203" spans="1:7" x14ac:dyDescent="0.2">
      <c r="A203" s="4">
        <f>IF('True_Odds_Calculator_2-way'!A204="","",'True_Odds_Calculator_2-way'!A204)</f>
        <v>1.36</v>
      </c>
      <c r="B203" s="4">
        <f>IF('True_Odds_Calculator_2-way'!B204="","",'True_Odds_Calculator_2-way'!B204)</f>
        <v>3.24</v>
      </c>
      <c r="C203" s="4">
        <f t="shared" si="12"/>
        <v>4.3936092955700667E-2</v>
      </c>
      <c r="D203" s="4">
        <f t="shared" si="14"/>
        <v>1.4018834308984474</v>
      </c>
      <c r="E203" s="4">
        <f t="shared" si="15"/>
        <v>3.4882837238758704</v>
      </c>
      <c r="G203" s="4">
        <f t="shared" si="13"/>
        <v>1.0439360929557007</v>
      </c>
    </row>
    <row r="204" spans="1:7" x14ac:dyDescent="0.2">
      <c r="A204" s="4">
        <f>IF('True_Odds_Calculator_2-way'!A205="","",'True_Odds_Calculator_2-way'!A205)</f>
        <v>1.57</v>
      </c>
      <c r="B204" s="4">
        <f>IF('True_Odds_Calculator_2-way'!B205="","",'True_Odds_Calculator_2-way'!B205)</f>
        <v>2.5099999999999998</v>
      </c>
      <c r="C204" s="4">
        <f t="shared" si="12"/>
        <v>3.5349049661227649E-2</v>
      </c>
      <c r="D204" s="4">
        <f t="shared" si="14"/>
        <v>1.6148093511176675</v>
      </c>
      <c r="E204" s="4">
        <f t="shared" si="15"/>
        <v>2.6265204785550034</v>
      </c>
      <c r="G204" s="4">
        <f t="shared" si="13"/>
        <v>1.0353490496612276</v>
      </c>
    </row>
    <row r="205" spans="1:7" x14ac:dyDescent="0.2">
      <c r="A205" s="4">
        <f>IF('True_Odds_Calculator_2-way'!A206="","",'True_Odds_Calculator_2-way'!A206)</f>
        <v>2.17</v>
      </c>
      <c r="B205" s="4">
        <f>IF('True_Odds_Calculator_2-way'!B206="","",'True_Odds_Calculator_2-way'!B206)</f>
        <v>1.68</v>
      </c>
      <c r="C205" s="4">
        <f t="shared" si="12"/>
        <v>5.6067588325652729E-2</v>
      </c>
      <c r="D205" s="4">
        <f t="shared" si="14"/>
        <v>2.3105590062111796</v>
      </c>
      <c r="E205" s="4">
        <f t="shared" si="15"/>
        <v>1.76303317535545</v>
      </c>
      <c r="G205" s="4">
        <f t="shared" si="13"/>
        <v>1.0560675883256527</v>
      </c>
    </row>
    <row r="206" spans="1:7" x14ac:dyDescent="0.2">
      <c r="A206" s="4">
        <f>IF('True_Odds_Calculator_2-way'!A207="","",'True_Odds_Calculator_2-way'!A207)</f>
        <v>2.42</v>
      </c>
      <c r="B206" s="4">
        <f>IF('True_Odds_Calculator_2-way'!B207="","",'True_Odds_Calculator_2-way'!B207)</f>
        <v>1.61</v>
      </c>
      <c r="C206" s="4">
        <f t="shared" si="12"/>
        <v>3.4341152918228035E-2</v>
      </c>
      <c r="D206" s="4">
        <f t="shared" si="14"/>
        <v>2.5249173741170372</v>
      </c>
      <c r="E206" s="4">
        <f t="shared" si="15"/>
        <v>1.655773235306617</v>
      </c>
      <c r="G206" s="4">
        <f t="shared" si="13"/>
        <v>1.034341152918228</v>
      </c>
    </row>
    <row r="207" spans="1:7" x14ac:dyDescent="0.2">
      <c r="A207" s="4">
        <f>IF('True_Odds_Calculator_2-way'!A208="","",'True_Odds_Calculator_2-way'!A208)</f>
        <v>1.74</v>
      </c>
      <c r="B207" s="4">
        <f>IF('True_Odds_Calculator_2-way'!B208="","",'True_Odds_Calculator_2-way'!B208)</f>
        <v>2.1800000000000002</v>
      </c>
      <c r="C207" s="4">
        <f t="shared" si="12"/>
        <v>3.3428240008436028E-2</v>
      </c>
      <c r="D207" s="4">
        <f t="shared" si="14"/>
        <v>1.7921194368326561</v>
      </c>
      <c r="E207" s="4">
        <f t="shared" si="15"/>
        <v>2.2624358821424311</v>
      </c>
      <c r="G207" s="4">
        <f t="shared" si="13"/>
        <v>1.033428240008436</v>
      </c>
    </row>
    <row r="208" spans="1:7" x14ac:dyDescent="0.2">
      <c r="A208" s="4">
        <f>IF('True_Odds_Calculator_2-way'!A209="","",'True_Odds_Calculator_2-way'!A209)</f>
        <v>1.72</v>
      </c>
      <c r="B208" s="4">
        <f>IF('True_Odds_Calculator_2-way'!B209="","",'True_Odds_Calculator_2-way'!B209)</f>
        <v>2.21</v>
      </c>
      <c r="C208" s="4">
        <f t="shared" si="12"/>
        <v>3.3884036620014824E-2</v>
      </c>
      <c r="D208" s="4">
        <f t="shared" si="14"/>
        <v>1.7716256524981358</v>
      </c>
      <c r="E208" s="4">
        <f t="shared" si="15"/>
        <v>2.2959652089876781</v>
      </c>
      <c r="G208" s="4">
        <f t="shared" si="13"/>
        <v>1.0338840366200148</v>
      </c>
    </row>
    <row r="209" spans="1:7" x14ac:dyDescent="0.2">
      <c r="A209" s="4">
        <f>IF('True_Odds_Calculator_2-way'!A210="","",'True_Odds_Calculator_2-way'!A210)</f>
        <v>1.69</v>
      </c>
      <c r="B209" s="4">
        <f>IF('True_Odds_Calculator_2-way'!B210="","",'True_Odds_Calculator_2-way'!B210)</f>
        <v>2.25</v>
      </c>
      <c r="C209" s="4">
        <f t="shared" si="12"/>
        <v>3.6160420775805502E-2</v>
      </c>
      <c r="D209" s="4">
        <f t="shared" si="14"/>
        <v>1.7432664756446994</v>
      </c>
      <c r="E209" s="4">
        <f t="shared" si="15"/>
        <v>2.3454124903623752</v>
      </c>
      <c r="G209" s="4">
        <f t="shared" si="13"/>
        <v>1.0361604207758055</v>
      </c>
    </row>
    <row r="210" spans="1:7" x14ac:dyDescent="0.2">
      <c r="A210" s="4">
        <f>IF('True_Odds_Calculator_2-way'!A211="","",'True_Odds_Calculator_2-way'!A211)</f>
        <v>1.52</v>
      </c>
      <c r="B210" s="4">
        <f>IF('True_Odds_Calculator_2-way'!B211="","",'True_Odds_Calculator_2-way'!B211)</f>
        <v>2.61</v>
      </c>
      <c r="C210" s="4">
        <f t="shared" si="12"/>
        <v>4.1036499294212714E-2</v>
      </c>
      <c r="D210" s="4">
        <f t="shared" si="14"/>
        <v>1.5689314245036781</v>
      </c>
      <c r="E210" s="4">
        <f t="shared" si="15"/>
        <v>2.7576810788266375</v>
      </c>
      <c r="G210" s="4">
        <f t="shared" si="13"/>
        <v>1.0410364992942127</v>
      </c>
    </row>
    <row r="211" spans="1:7" x14ac:dyDescent="0.2">
      <c r="A211" s="4">
        <f>IF('True_Odds_Calculator_2-way'!A212="","",'True_Odds_Calculator_2-way'!A212)</f>
        <v>1.96</v>
      </c>
      <c r="B211" s="4">
        <f>IF('True_Odds_Calculator_2-way'!B212="","",'True_Odds_Calculator_2-way'!B212)</f>
        <v>1.94</v>
      </c>
      <c r="C211" s="4">
        <f t="shared" si="12"/>
        <v>2.5667999158426325E-2</v>
      </c>
      <c r="D211" s="4">
        <f t="shared" si="14"/>
        <v>2.0105752961082914</v>
      </c>
      <c r="E211" s="4">
        <f t="shared" si="15"/>
        <v>1.9895353704478862</v>
      </c>
      <c r="G211" s="4">
        <f t="shared" si="13"/>
        <v>1.0256679991584263</v>
      </c>
    </row>
    <row r="212" spans="1:7" x14ac:dyDescent="0.2">
      <c r="A212" s="4">
        <f>IF('True_Odds_Calculator_2-way'!A213="","",'True_Odds_Calculator_2-way'!A213)</f>
        <v>2.11</v>
      </c>
      <c r="B212" s="4">
        <f>IF('True_Odds_Calculator_2-way'!B213="","",'True_Odds_Calculator_2-way'!B213)</f>
        <v>1.8</v>
      </c>
      <c r="C212" s="4">
        <f t="shared" si="12"/>
        <v>2.9489204844655115E-2</v>
      </c>
      <c r="D212" s="4">
        <f t="shared" si="14"/>
        <v>2.1777522935779814</v>
      </c>
      <c r="E212" s="4">
        <f t="shared" si="15"/>
        <v>1.8490749756572542</v>
      </c>
      <c r="G212" s="4">
        <f t="shared" si="13"/>
        <v>1.0294892048446551</v>
      </c>
    </row>
    <row r="213" spans="1:7" x14ac:dyDescent="0.2">
      <c r="A213" s="4">
        <f>IF('True_Odds_Calculator_2-way'!A214="","",'True_Odds_Calculator_2-way'!A214)</f>
        <v>2.09</v>
      </c>
      <c r="B213" s="4">
        <f>IF('True_Odds_Calculator_2-way'!B214="","",'True_Odds_Calculator_2-way'!B214)</f>
        <v>1.83</v>
      </c>
      <c r="C213" s="4">
        <f t="shared" si="12"/>
        <v>2.4916986953225084E-2</v>
      </c>
      <c r="D213" s="4">
        <f t="shared" si="14"/>
        <v>2.1458748281762841</v>
      </c>
      <c r="E213" s="4">
        <f t="shared" si="15"/>
        <v>1.8726956692045928</v>
      </c>
      <c r="G213" s="4">
        <f t="shared" si="13"/>
        <v>1.0249169869532251</v>
      </c>
    </row>
    <row r="214" spans="1:7" x14ac:dyDescent="0.2">
      <c r="A214" s="4">
        <f>IF('True_Odds_Calculator_2-way'!A215="","",'True_Odds_Calculator_2-way'!A215)</f>
        <v>1.99</v>
      </c>
      <c r="B214" s="4">
        <f>IF('True_Odds_Calculator_2-way'!B215="","",'True_Odds_Calculator_2-way'!B215)</f>
        <v>1.92</v>
      </c>
      <c r="C214" s="4">
        <f t="shared" si="12"/>
        <v>2.3345896147403788E-2</v>
      </c>
      <c r="D214" s="4">
        <f t="shared" si="14"/>
        <v>2.0373253705876082</v>
      </c>
      <c r="E214" s="4">
        <f t="shared" si="15"/>
        <v>1.9640176827387685</v>
      </c>
      <c r="G214" s="4">
        <f t="shared" si="13"/>
        <v>1.0233458961474038</v>
      </c>
    </row>
    <row r="215" spans="1:7" x14ac:dyDescent="0.2">
      <c r="A215" s="4">
        <f>IF('True_Odds_Calculator_2-way'!A216="","",'True_Odds_Calculator_2-way'!A216)</f>
        <v>2.59</v>
      </c>
      <c r="B215" s="4">
        <f>IF('True_Odds_Calculator_2-way'!B216="","",'True_Odds_Calculator_2-way'!B216)</f>
        <v>1.52</v>
      </c>
      <c r="C215" s="4">
        <f t="shared" si="12"/>
        <v>4.3995122942491527E-2</v>
      </c>
      <c r="D215" s="4">
        <f t="shared" si="14"/>
        <v>2.7464769080507887</v>
      </c>
      <c r="E215" s="4">
        <f t="shared" si="15"/>
        <v>1.5725812894463531</v>
      </c>
      <c r="G215" s="4">
        <f t="shared" si="13"/>
        <v>1.0439951229424915</v>
      </c>
    </row>
    <row r="216" spans="1:7" x14ac:dyDescent="0.2">
      <c r="A216" s="4">
        <f>IF('True_Odds_Calculator_2-way'!A217="","",'True_Odds_Calculator_2-way'!A217)</f>
        <v>2.15</v>
      </c>
      <c r="B216" s="4">
        <f>IF('True_Odds_Calculator_2-way'!B217="","",'True_Odds_Calculator_2-way'!B217)</f>
        <v>1.73</v>
      </c>
      <c r="C216" s="4">
        <f t="shared" si="12"/>
        <v>4.3150961150692391E-2</v>
      </c>
      <c r="D216" s="4">
        <f t="shared" si="14"/>
        <v>2.2545840278830127</v>
      </c>
      <c r="E216" s="4">
        <f t="shared" si="15"/>
        <v>1.7970769416596208</v>
      </c>
      <c r="G216" s="4">
        <f t="shared" si="13"/>
        <v>1.0431509611506924</v>
      </c>
    </row>
    <row r="217" spans="1:7" x14ac:dyDescent="0.2">
      <c r="A217" s="4">
        <f>IF('True_Odds_Calculator_2-way'!A218="","",'True_Odds_Calculator_2-way'!A218)</f>
        <v>2.61</v>
      </c>
      <c r="B217" s="4">
        <f>IF('True_Odds_Calculator_2-way'!B218="","",'True_Odds_Calculator_2-way'!B218)</f>
        <v>1.52</v>
      </c>
      <c r="C217" s="4">
        <f t="shared" si="12"/>
        <v>4.1036499294212714E-2</v>
      </c>
      <c r="D217" s="4">
        <f t="shared" si="14"/>
        <v>2.7576810788266375</v>
      </c>
      <c r="E217" s="4">
        <f t="shared" si="15"/>
        <v>1.5689314245036781</v>
      </c>
      <c r="G217" s="4">
        <f t="shared" si="13"/>
        <v>1.0410364992942127</v>
      </c>
    </row>
    <row r="218" spans="1:7" x14ac:dyDescent="0.2">
      <c r="A218" s="4">
        <f>IF('True_Odds_Calculator_2-way'!A219="","",'True_Odds_Calculator_2-way'!A219)</f>
        <v>2.42</v>
      </c>
      <c r="B218" s="4">
        <f>IF('True_Odds_Calculator_2-way'!B219="","",'True_Odds_Calculator_2-way'!B219)</f>
        <v>1.59</v>
      </c>
      <c r="C218" s="4">
        <f t="shared" si="12"/>
        <v>4.21539581059307E-2</v>
      </c>
      <c r="D218" s="4">
        <f t="shared" si="14"/>
        <v>2.5500695871164427</v>
      </c>
      <c r="E218" s="4">
        <f t="shared" si="15"/>
        <v>1.6451323271623415</v>
      </c>
      <c r="G218" s="4">
        <f t="shared" si="13"/>
        <v>1.0421539581059307</v>
      </c>
    </row>
    <row r="219" spans="1:7" x14ac:dyDescent="0.2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1.89</v>
      </c>
      <c r="C219" s="4">
        <f t="shared" si="12"/>
        <v>2.9100529100529293E-2</v>
      </c>
      <c r="D219" s="4">
        <f t="shared" si="14"/>
        <v>2.0599455040871937</v>
      </c>
      <c r="E219" s="4">
        <f t="shared" si="15"/>
        <v>1.9434447300771212</v>
      </c>
      <c r="G219" s="4">
        <f t="shared" si="13"/>
        <v>1.0291005291005293</v>
      </c>
    </row>
    <row r="220" spans="1:7" x14ac:dyDescent="0.2">
      <c r="A220" s="4">
        <f>IF('True_Odds_Calculator_2-way'!A221="","",'True_Odds_Calculator_2-way'!A221)</f>
        <v>2.0499999999999998</v>
      </c>
      <c r="B220" s="4">
        <f>IF('True_Odds_Calculator_2-way'!B221="","",'True_Odds_Calculator_2-way'!B221)</f>
        <v>1.85</v>
      </c>
      <c r="C220" s="4">
        <f t="shared" si="12"/>
        <v>2.8345418589321048E-2</v>
      </c>
      <c r="D220" s="4">
        <f t="shared" si="14"/>
        <v>2.1113430758524703</v>
      </c>
      <c r="E220" s="4">
        <f t="shared" si="15"/>
        <v>1.8998121477770822</v>
      </c>
      <c r="G220" s="4">
        <f t="shared" si="13"/>
        <v>1.028345418589321</v>
      </c>
    </row>
    <row r="221" spans="1:7" x14ac:dyDescent="0.2">
      <c r="A221" s="4">
        <f>IF('True_Odds_Calculator_2-way'!A222="","",'True_Odds_Calculator_2-way'!A222)</f>
        <v>1.71</v>
      </c>
      <c r="B221" s="4">
        <f>IF('True_Odds_Calculator_2-way'!B222="","",'True_Odds_Calculator_2-way'!B222)</f>
        <v>2.2200000000000002</v>
      </c>
      <c r="C221" s="4">
        <f t="shared" si="12"/>
        <v>3.5245772087877381E-2</v>
      </c>
      <c r="D221" s="4">
        <f t="shared" si="14"/>
        <v>1.7631322279503969</v>
      </c>
      <c r="E221" s="4">
        <f t="shared" si="15"/>
        <v>2.3103888990323171</v>
      </c>
      <c r="G221" s="4">
        <f t="shared" si="13"/>
        <v>1.0352457720878774</v>
      </c>
    </row>
    <row r="222" spans="1:7" x14ac:dyDescent="0.2">
      <c r="A222" s="4">
        <f>IF('True_Odds_Calculator_2-way'!A223="","",'True_Odds_Calculator_2-way'!A223)</f>
        <v>1.88</v>
      </c>
      <c r="B222" s="4">
        <f>IF('True_Odds_Calculator_2-way'!B223="","",'True_Odds_Calculator_2-way'!B223)</f>
        <v>1.99</v>
      </c>
      <c r="C222" s="4">
        <f t="shared" si="12"/>
        <v>3.4427456431091574E-2</v>
      </c>
      <c r="D222" s="4">
        <f t="shared" si="14"/>
        <v>1.9428749480681344</v>
      </c>
      <c r="E222" s="4">
        <f t="shared" si="15"/>
        <v>2.0605860321656753</v>
      </c>
      <c r="G222" s="4">
        <f t="shared" si="13"/>
        <v>1.0344274564310916</v>
      </c>
    </row>
    <row r="223" spans="1:7" x14ac:dyDescent="0.2">
      <c r="A223" s="4">
        <f>IF('True_Odds_Calculator_2-way'!A224="","",'True_Odds_Calculator_2-way'!A224)</f>
        <v>2</v>
      </c>
      <c r="B223" s="4">
        <f>IF('True_Odds_Calculator_2-way'!B224="","",'True_Odds_Calculator_2-way'!B224)</f>
        <v>1.84</v>
      </c>
      <c r="C223" s="4">
        <f t="shared" si="12"/>
        <v>4.3478260869565188E-2</v>
      </c>
      <c r="D223" s="4">
        <f t="shared" si="14"/>
        <v>2.0909090909090908</v>
      </c>
      <c r="E223" s="4">
        <f t="shared" si="15"/>
        <v>1.9166666666666665</v>
      </c>
      <c r="G223" s="4">
        <f t="shared" si="13"/>
        <v>1.0434782608695652</v>
      </c>
    </row>
    <row r="224" spans="1:7" x14ac:dyDescent="0.2">
      <c r="A224" s="4">
        <f>IF('True_Odds_Calculator_2-way'!A225="","",'True_Odds_Calculator_2-way'!A225)</f>
        <v>1.57</v>
      </c>
      <c r="B224" s="4">
        <f>IF('True_Odds_Calculator_2-way'!B225="","",'True_Odds_Calculator_2-way'!B225)</f>
        <v>2.54</v>
      </c>
      <c r="C224" s="4">
        <f t="shared" si="12"/>
        <v>3.0643462560810519E-2</v>
      </c>
      <c r="D224" s="4">
        <f t="shared" si="14"/>
        <v>1.6086974061075479</v>
      </c>
      <c r="E224" s="4">
        <f t="shared" si="15"/>
        <v>2.6428524090396981</v>
      </c>
      <c r="G224" s="4">
        <f t="shared" si="13"/>
        <v>1.0306434625608105</v>
      </c>
    </row>
    <row r="225" spans="1:7" x14ac:dyDescent="0.2">
      <c r="A225" s="4">
        <f>IF('True_Odds_Calculator_2-way'!A226="","",'True_Odds_Calculator_2-way'!A226)</f>
        <v>2.2400000000000002</v>
      </c>
      <c r="B225" s="4">
        <f>IF('True_Odds_Calculator_2-way'!B226="","",'True_Odds_Calculator_2-way'!B226)</f>
        <v>1.69</v>
      </c>
      <c r="C225" s="4">
        <f t="shared" si="12"/>
        <v>3.8144547759932479E-2</v>
      </c>
      <c r="D225" s="4">
        <f t="shared" si="14"/>
        <v>2.3399678575843743</v>
      </c>
      <c r="E225" s="4">
        <f t="shared" si="15"/>
        <v>1.7462865578005351</v>
      </c>
      <c r="G225" s="4">
        <f t="shared" si="13"/>
        <v>1.0381445477599325</v>
      </c>
    </row>
    <row r="226" spans="1:7" x14ac:dyDescent="0.2">
      <c r="A226" s="4">
        <f>IF('True_Odds_Calculator_2-way'!A227="","",'True_Odds_Calculator_2-way'!A227)</f>
        <v>2.34</v>
      </c>
      <c r="B226" s="4">
        <f>IF('True_Odds_Calculator_2-way'!B227="","",'True_Odds_Calculator_2-way'!B227)</f>
        <v>1.66</v>
      </c>
      <c r="C226" s="4">
        <f t="shared" si="12"/>
        <v>2.9760065904644417E-2</v>
      </c>
      <c r="D226" s="4">
        <f t="shared" si="14"/>
        <v>2.4244164274123086</v>
      </c>
      <c r="E226" s="4">
        <f t="shared" si="15"/>
        <v>1.7020418894049603</v>
      </c>
      <c r="G226" s="4">
        <f t="shared" si="13"/>
        <v>1.0297600659046444</v>
      </c>
    </row>
    <row r="227" spans="1:7" x14ac:dyDescent="0.2">
      <c r="A227" s="4">
        <f>IF('True_Odds_Calculator_2-way'!A228="","",'True_Odds_Calculator_2-way'!A228)</f>
        <v>2.46</v>
      </c>
      <c r="B227" s="4">
        <f>IF('True_Odds_Calculator_2-way'!B228="","",'True_Odds_Calculator_2-way'!B228)</f>
        <v>1.57</v>
      </c>
      <c r="C227" s="4">
        <f t="shared" si="12"/>
        <v>4.3446740199886147E-2</v>
      </c>
      <c r="D227" s="4">
        <f t="shared" si="14"/>
        <v>2.5988829823026718</v>
      </c>
      <c r="E227" s="4">
        <f t="shared" si="15"/>
        <v>1.6254366398720594</v>
      </c>
      <c r="G227" s="4">
        <f t="shared" si="13"/>
        <v>1.0434467401998861</v>
      </c>
    </row>
    <row r="228" spans="1:7" x14ac:dyDescent="0.2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12"/>
        <v>3.3764291056736839E-2</v>
      </c>
      <c r="D228" s="4">
        <f t="shared" si="14"/>
        <v>2.0270738574832143</v>
      </c>
      <c r="E228" s="4">
        <f t="shared" si="15"/>
        <v>1.9736398144242935</v>
      </c>
      <c r="G228" s="4">
        <f t="shared" si="13"/>
        <v>1.0337642910567368</v>
      </c>
    </row>
    <row r="229" spans="1:7" x14ac:dyDescent="0.2">
      <c r="A229" s="4">
        <f>IF('True_Odds_Calculator_2-way'!A230="","",'True_Odds_Calculator_2-way'!A230)</f>
        <v>1.91</v>
      </c>
      <c r="B229" s="4">
        <f>IF('True_Odds_Calculator_2-way'!B230="","",'True_Odds_Calculator_2-way'!B230)</f>
        <v>1.96</v>
      </c>
      <c r="C229" s="4">
        <f t="shared" si="12"/>
        <v>3.3764291056736839E-2</v>
      </c>
      <c r="D229" s="4">
        <f t="shared" si="14"/>
        <v>1.9736398144242935</v>
      </c>
      <c r="E229" s="4">
        <f t="shared" si="15"/>
        <v>2.0270738574832143</v>
      </c>
      <c r="G229" s="4">
        <f t="shared" si="13"/>
        <v>1.0337642910567368</v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2.56</v>
      </c>
      <c r="B2" s="4">
        <f>IF('True_Odds_Calculator_3-way'!B3="","",'True_Odds_Calculator_3-way'!B3)</f>
        <v>3.58</v>
      </c>
      <c r="C2" s="4">
        <f>IF('True_Odds_Calculator_3-way'!C3="","",'True_Odds_Calculator_3-way'!C3)</f>
        <v>2.76</v>
      </c>
      <c r="D2" s="4">
        <f>IF(A2="","",((1/A2)+(1/B2)+(1/C2))-1)</f>
        <v>3.2273449518257724E-2</v>
      </c>
      <c r="E2" s="4">
        <f>IF(A2="","",(3*A2)/(3-($D2*A2)))</f>
        <v>2.632499050858446</v>
      </c>
      <c r="F2" s="4">
        <f>IF(B2="","",(3*B2)/(3-($D2*B2)))</f>
        <v>3.7233992108514991</v>
      </c>
      <c r="G2" s="4">
        <f>IF(C2="","",(3*C2)/(3-($D2*C2)))</f>
        <v>2.8444563860144494</v>
      </c>
      <c r="I2" s="4">
        <f>IF(A2="","",D2+1)</f>
        <v>1.0322734495182577</v>
      </c>
    </row>
    <row r="3" spans="1:9" x14ac:dyDescent="0.2">
      <c r="A3" s="4">
        <f>IF('True_Odds_Calculator_3-way'!A4="","",'True_Odds_Calculator_3-way'!A4)</f>
        <v>2.4300000000000002</v>
      </c>
      <c r="B3" s="4">
        <f>IF('True_Odds_Calculator_3-way'!B4="","",'True_Odds_Calculator_3-way'!B4)</f>
        <v>3.43</v>
      </c>
      <c r="C3" s="4">
        <f>IF('True_Odds_Calculator_3-way'!C4="","",'True_Odds_Calculator_3-way'!C4)</f>
        <v>3.04</v>
      </c>
      <c r="D3" s="4">
        <f t="shared" ref="D3:D66" si="0">IF(A3="","",((1/A3)+(1/B3)+(1/C3))-1)</f>
        <v>3.2015191670281773E-2</v>
      </c>
      <c r="E3" s="4">
        <f t="shared" ref="E3:E66" si="1">IF(A3="","",(3*A3)/(3-($D3*A3)))</f>
        <v>2.4946931441258591</v>
      </c>
      <c r="F3" s="4">
        <f t="shared" ref="F3:F66" si="2">IF(B3="","",(3*B3)/(3-($D3*B3)))</f>
        <v>3.560322159832539</v>
      </c>
      <c r="G3" s="4">
        <f t="shared" ref="G3:G66" si="3">IF(C3="","",(3*C3)/(3-($D3*C3)))</f>
        <v>3.1419307073272922</v>
      </c>
      <c r="I3" s="4">
        <f t="shared" ref="I3:I66" si="4">IF(A3="","",D3+1)</f>
        <v>1.0320151916702818</v>
      </c>
    </row>
    <row r="4" spans="1:9" x14ac:dyDescent="0.2">
      <c r="A4" s="4">
        <f>IF('True_Odds_Calculator_3-way'!A5="","",'True_Odds_Calculator_3-way'!A5)</f>
        <v>1.88</v>
      </c>
      <c r="B4" s="4">
        <f>IF('True_Odds_Calculator_3-way'!B5="","",'True_Odds_Calculator_3-way'!B5)</f>
        <v>3.78</v>
      </c>
      <c r="C4" s="4">
        <f>IF('True_Odds_Calculator_3-way'!C5="","",'True_Odds_Calculator_3-way'!C5)</f>
        <v>4.22</v>
      </c>
      <c r="D4" s="4">
        <f t="shared" si="0"/>
        <v>3.3431982811835681E-2</v>
      </c>
      <c r="E4" s="4">
        <f t="shared" si="1"/>
        <v>1.9202301842423308</v>
      </c>
      <c r="F4" s="4">
        <f t="shared" si="2"/>
        <v>3.9462322652727799</v>
      </c>
      <c r="G4" s="4">
        <f t="shared" si="3"/>
        <v>4.4282502275970481</v>
      </c>
      <c r="I4" s="4">
        <f t="shared" si="4"/>
        <v>1.0334319828118357</v>
      </c>
    </row>
    <row r="5" spans="1:9" x14ac:dyDescent="0.2">
      <c r="A5" s="4">
        <f>IF('True_Odds_Calculator_3-way'!A6="","",'True_Odds_Calculator_3-way'!A6)</f>
        <v>3.13</v>
      </c>
      <c r="B5" s="4">
        <f>IF('True_Odds_Calculator_3-way'!B6="","",'True_Odds_Calculator_3-way'!B6)</f>
        <v>3.56</v>
      </c>
      <c r="C5" s="4">
        <f>IF('True_Odds_Calculator_3-way'!C6="","",'True_Odds_Calculator_3-way'!C6)</f>
        <v>2.31</v>
      </c>
      <c r="D5" s="4">
        <f t="shared" si="0"/>
        <v>3.3288127196301032E-2</v>
      </c>
      <c r="E5" s="4">
        <f t="shared" si="1"/>
        <v>3.2426181138733372</v>
      </c>
      <c r="F5" s="4">
        <f t="shared" si="2"/>
        <v>3.7064102891475632</v>
      </c>
      <c r="G5" s="4">
        <f t="shared" si="3"/>
        <v>2.3707671672423016</v>
      </c>
      <c r="I5" s="4">
        <f t="shared" si="4"/>
        <v>1.033288127196301</v>
      </c>
    </row>
    <row r="6" spans="1:9" x14ac:dyDescent="0.2">
      <c r="A6" s="4">
        <f>IF('True_Odds_Calculator_3-way'!A7="","",'True_Odds_Calculator_3-way'!A7)</f>
        <v>5.15</v>
      </c>
      <c r="B6" s="4">
        <f>IF('True_Odds_Calculator_3-way'!B7="","",'True_Odds_Calculator_3-way'!B7)</f>
        <v>4.05</v>
      </c>
      <c r="C6" s="4">
        <f>IF('True_Odds_Calculator_3-way'!C7="","",'True_Odds_Calculator_3-way'!C7)</f>
        <v>1.68</v>
      </c>
      <c r="D6" s="4">
        <f t="shared" si="0"/>
        <v>3.6326432766562222E-2</v>
      </c>
      <c r="E6" s="4">
        <f t="shared" si="1"/>
        <v>5.4925153220370868</v>
      </c>
      <c r="F6" s="4">
        <f t="shared" si="2"/>
        <v>4.2588572748155622</v>
      </c>
      <c r="G6" s="4">
        <f t="shared" si="3"/>
        <v>1.7148855783724528</v>
      </c>
      <c r="I6" s="4">
        <f t="shared" si="4"/>
        <v>1.0363264327665622</v>
      </c>
    </row>
    <row r="7" spans="1:9" x14ac:dyDescent="0.2">
      <c r="A7" s="4">
        <f>IF('True_Odds_Calculator_3-way'!A8="","",'True_Odds_Calculator_3-way'!A8)</f>
        <v>3.3</v>
      </c>
      <c r="B7" s="4">
        <f>IF('True_Odds_Calculator_3-way'!B8="","",'True_Odds_Calculator_3-way'!B8)</f>
        <v>3.7</v>
      </c>
      <c r="C7" s="4">
        <f>IF('True_Odds_Calculator_3-way'!C8="","",'True_Odds_Calculator_3-way'!C8)</f>
        <v>2.17</v>
      </c>
      <c r="D7" s="4">
        <f t="shared" si="0"/>
        <v>3.4130066388130764E-2</v>
      </c>
      <c r="E7" s="4">
        <f t="shared" si="1"/>
        <v>3.4287248681128588</v>
      </c>
      <c r="F7" s="4">
        <f t="shared" si="2"/>
        <v>3.8625909313999429</v>
      </c>
      <c r="G7" s="4">
        <f t="shared" si="3"/>
        <v>2.2249277131028919</v>
      </c>
      <c r="I7" s="4">
        <f t="shared" si="4"/>
        <v>1.0341300663881308</v>
      </c>
    </row>
    <row r="8" spans="1:9" x14ac:dyDescent="0.2">
      <c r="A8" s="4">
        <f>IF('True_Odds_Calculator_3-way'!A9="","",'True_Odds_Calculator_3-way'!A9)</f>
        <v>3.12</v>
      </c>
      <c r="B8" s="4">
        <f>IF('True_Odds_Calculator_3-way'!B9="","",'True_Odds_Calculator_3-way'!B9)</f>
        <v>3.54</v>
      </c>
      <c r="C8" s="4">
        <f>IF('True_Odds_Calculator_3-way'!C9="","",'True_Odds_Calculator_3-way'!C9)</f>
        <v>2.33</v>
      </c>
      <c r="D8" s="4">
        <f t="shared" si="0"/>
        <v>3.2183245575258423E-2</v>
      </c>
      <c r="E8" s="4">
        <f t="shared" si="1"/>
        <v>3.2280445070626063</v>
      </c>
      <c r="F8" s="4">
        <f t="shared" si="2"/>
        <v>3.6797427564456742</v>
      </c>
      <c r="G8" s="4">
        <f t="shared" si="3"/>
        <v>2.3897329378177257</v>
      </c>
      <c r="I8" s="4">
        <f t="shared" si="4"/>
        <v>1.0321832455752584</v>
      </c>
    </row>
    <row r="9" spans="1:9" x14ac:dyDescent="0.2">
      <c r="A9" s="4">
        <f>IF('True_Odds_Calculator_3-way'!A10="","",'True_Odds_Calculator_3-way'!A10)</f>
        <v>1.34</v>
      </c>
      <c r="B9" s="4">
        <f>IF('True_Odds_Calculator_3-way'!B10="","",'True_Odds_Calculator_3-way'!B10)</f>
        <v>5.18</v>
      </c>
      <c r="C9" s="4">
        <f>IF('True_Odds_Calculator_3-way'!C10="","",'True_Odds_Calculator_3-way'!C10)</f>
        <v>10.23</v>
      </c>
      <c r="D9" s="4">
        <f t="shared" si="0"/>
        <v>3.7070560421547327E-2</v>
      </c>
      <c r="E9" s="4">
        <f t="shared" si="1"/>
        <v>1.3625615442915626</v>
      </c>
      <c r="F9" s="4">
        <f t="shared" si="2"/>
        <v>5.534238297574297</v>
      </c>
      <c r="G9" s="4">
        <f t="shared" si="3"/>
        <v>11.710307072467041</v>
      </c>
      <c r="I9" s="4">
        <f t="shared" si="4"/>
        <v>1.0370705604215473</v>
      </c>
    </row>
    <row r="10" spans="1:9" x14ac:dyDescent="0.2">
      <c r="A10" s="4">
        <f>IF('True_Odds_Calculator_3-way'!A11="","",'True_Odds_Calculator_3-way'!A11)</f>
        <v>1.51</v>
      </c>
      <c r="B10" s="4">
        <f>IF('True_Odds_Calculator_3-way'!B11="","",'True_Odds_Calculator_3-way'!B11)</f>
        <v>4.6100000000000003</v>
      </c>
      <c r="C10" s="4">
        <f>IF('True_Odds_Calculator_3-way'!C11="","",'True_Odds_Calculator_3-way'!C11)</f>
        <v>6.24</v>
      </c>
      <c r="D10" s="4">
        <f t="shared" si="0"/>
        <v>3.9427805581861541E-2</v>
      </c>
      <c r="E10" s="4">
        <f t="shared" si="1"/>
        <v>1.5405731813388235</v>
      </c>
      <c r="F10" s="4">
        <f t="shared" si="2"/>
        <v>4.9073218449378411</v>
      </c>
      <c r="G10" s="4">
        <f t="shared" si="3"/>
        <v>6.7974584500568129</v>
      </c>
      <c r="I10" s="4">
        <f t="shared" si="4"/>
        <v>1.0394278055818615</v>
      </c>
    </row>
    <row r="11" spans="1:9" x14ac:dyDescent="0.2">
      <c r="A11" s="4">
        <f>IF('True_Odds_Calculator_3-way'!A12="","",'True_Odds_Calculator_3-way'!A12)</f>
        <v>1.93</v>
      </c>
      <c r="B11" s="4">
        <f>IF('True_Odds_Calculator_3-way'!B12="","",'True_Odds_Calculator_3-way'!B12)</f>
        <v>3.73</v>
      </c>
      <c r="C11" s="4">
        <f>IF('True_Odds_Calculator_3-way'!C12="","",'True_Odds_Calculator_3-way'!C12)</f>
        <v>4</v>
      </c>
      <c r="D11" s="4">
        <f t="shared" si="0"/>
        <v>3.6231229771215068E-2</v>
      </c>
      <c r="E11" s="4">
        <f t="shared" si="1"/>
        <v>1.9760594921391597</v>
      </c>
      <c r="F11" s="4">
        <f t="shared" si="2"/>
        <v>3.9059534198139865</v>
      </c>
      <c r="G11" s="4">
        <f t="shared" si="3"/>
        <v>4.2030418324948675</v>
      </c>
      <c r="I11" s="4">
        <f t="shared" si="4"/>
        <v>1.0362312297712151</v>
      </c>
    </row>
    <row r="12" spans="1:9" x14ac:dyDescent="0.2">
      <c r="A12" s="4">
        <f>IF('True_Odds_Calculator_3-way'!A13="","",'True_Odds_Calculator_3-way'!A13)</f>
        <v>2.86</v>
      </c>
      <c r="B12" s="4">
        <f>IF('True_Odds_Calculator_3-way'!B13="","",'True_Odds_Calculator_3-way'!B13)</f>
        <v>3.44</v>
      </c>
      <c r="C12" s="4">
        <f>IF('True_Odds_Calculator_3-way'!C13="","",'True_Odds_Calculator_3-way'!C13)</f>
        <v>2.5499999999999998</v>
      </c>
      <c r="D12" s="4">
        <f t="shared" si="0"/>
        <v>3.2504886814052281E-2</v>
      </c>
      <c r="E12" s="4">
        <f t="shared" si="1"/>
        <v>2.9514598133685115</v>
      </c>
      <c r="F12" s="4">
        <f t="shared" si="2"/>
        <v>3.5731805510190129</v>
      </c>
      <c r="G12" s="4">
        <f t="shared" si="3"/>
        <v>2.6224562469599006</v>
      </c>
      <c r="I12" s="4">
        <f t="shared" si="4"/>
        <v>1.0325048868140523</v>
      </c>
    </row>
    <row r="13" spans="1:9" x14ac:dyDescent="0.2">
      <c r="A13" s="4">
        <f>IF('True_Odds_Calculator_3-way'!A14="","",'True_Odds_Calculator_3-way'!A14)</f>
        <v>2.2599999999999998</v>
      </c>
      <c r="B13" s="4">
        <f>IF('True_Odds_Calculator_3-way'!B14="","",'True_Odds_Calculator_3-way'!B14)</f>
        <v>3.25</v>
      </c>
      <c r="C13" s="4">
        <f>IF('True_Odds_Calculator_3-way'!C14="","",'True_Odds_Calculator_3-way'!C14)</f>
        <v>3.52</v>
      </c>
      <c r="D13" s="4">
        <f t="shared" si="0"/>
        <v>3.4261092889411593E-2</v>
      </c>
      <c r="E13" s="4">
        <f t="shared" si="1"/>
        <v>2.3198760550573962</v>
      </c>
      <c r="F13" s="4">
        <f t="shared" si="2"/>
        <v>3.37527741755803</v>
      </c>
      <c r="G13" s="4">
        <f t="shared" si="3"/>
        <v>3.6674295008794666</v>
      </c>
      <c r="I13" s="4">
        <f t="shared" si="4"/>
        <v>1.0342610928894116</v>
      </c>
    </row>
    <row r="14" spans="1:9" x14ac:dyDescent="0.2">
      <c r="A14" s="4">
        <f>IF('True_Odds_Calculator_3-way'!A15="","",'True_Odds_Calculator_3-way'!A15)</f>
        <v>3.06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2.39</v>
      </c>
      <c r="D14" s="4">
        <f t="shared" si="0"/>
        <v>3.3391865502264917E-2</v>
      </c>
      <c r="E14" s="4">
        <f t="shared" si="1"/>
        <v>3.1678976525869258</v>
      </c>
      <c r="F14" s="4">
        <f t="shared" si="2"/>
        <v>3.6094070592246692</v>
      </c>
      <c r="G14" s="4">
        <f t="shared" si="3"/>
        <v>2.4553167945068752</v>
      </c>
      <c r="I14" s="4">
        <f t="shared" si="4"/>
        <v>1.0333918655022649</v>
      </c>
    </row>
    <row r="15" spans="1:9" x14ac:dyDescent="0.2">
      <c r="A15" s="4">
        <f>IF('True_Odds_Calculator_3-way'!A16="","",'True_Odds_Calculator_3-way'!A16)</f>
        <v>2.2400000000000002</v>
      </c>
      <c r="B15" s="4">
        <f>IF('True_Odds_Calculator_3-way'!B16="","",'True_Odds_Calculator_3-way'!B16)</f>
        <v>3.47</v>
      </c>
      <c r="C15" s="4">
        <f>IF('True_Odds_Calculator_3-way'!C16="","",'True_Odds_Calculator_3-way'!C16)</f>
        <v>3.34</v>
      </c>
      <c r="D15" s="4">
        <f t="shared" si="0"/>
        <v>3.4014207073707503E-2</v>
      </c>
      <c r="E15" s="4">
        <f t="shared" si="1"/>
        <v>2.2983723948803929</v>
      </c>
      <c r="F15" s="4">
        <f t="shared" si="2"/>
        <v>3.6121116688476884</v>
      </c>
      <c r="G15" s="4">
        <f t="shared" si="3"/>
        <v>3.4714612901995023</v>
      </c>
      <c r="I15" s="4">
        <f t="shared" si="4"/>
        <v>1.0340142070737075</v>
      </c>
    </row>
    <row r="16" spans="1:9" x14ac:dyDescent="0.2">
      <c r="A16" s="4">
        <f>IF('True_Odds_Calculator_3-way'!A17="","",'True_Odds_Calculator_3-way'!A17)</f>
        <v>2.04</v>
      </c>
      <c r="B16" s="4">
        <f>IF('True_Odds_Calculator_3-way'!B17="","",'True_Odds_Calculator_3-way'!B17)</f>
        <v>3.42</v>
      </c>
      <c r="C16" s="4">
        <f>IF('True_Odds_Calculator_3-way'!C17="","",'True_Odds_Calculator_3-way'!C17)</f>
        <v>3.98</v>
      </c>
      <c r="D16" s="4">
        <f t="shared" si="0"/>
        <v>3.385002065712106E-2</v>
      </c>
      <c r="E16" s="4">
        <f t="shared" si="1"/>
        <v>2.0880630649599405</v>
      </c>
      <c r="F16" s="4">
        <f t="shared" si="2"/>
        <v>3.5572716390499064</v>
      </c>
      <c r="G16" s="4">
        <f t="shared" si="3"/>
        <v>4.1671364906787547</v>
      </c>
      <c r="I16" s="4">
        <f t="shared" si="4"/>
        <v>1.0338500206571211</v>
      </c>
    </row>
    <row r="17" spans="1:9" x14ac:dyDescent="0.2">
      <c r="A17" s="4">
        <f>IF('True_Odds_Calculator_3-way'!A18="","",'True_Odds_Calculator_3-way'!A18)</f>
        <v>2.4500000000000002</v>
      </c>
      <c r="B17" s="4">
        <f>IF('True_Odds_Calculator_3-way'!B18="","",'True_Odds_Calculator_3-way'!B18)</f>
        <v>3.08</v>
      </c>
      <c r="C17" s="4">
        <f>IF('True_Odds_Calculator_3-way'!C18="","",'True_Odds_Calculator_3-way'!C18)</f>
        <v>3.33</v>
      </c>
      <c r="D17" s="4">
        <f t="shared" si="0"/>
        <v>3.3138890281747546E-2</v>
      </c>
      <c r="E17" s="4">
        <f t="shared" si="1"/>
        <v>2.5181497624303195</v>
      </c>
      <c r="F17" s="4">
        <f t="shared" si="2"/>
        <v>3.188480373289436</v>
      </c>
      <c r="G17" s="4">
        <f t="shared" si="3"/>
        <v>3.4571690893214861</v>
      </c>
      <c r="I17" s="4">
        <f t="shared" si="4"/>
        <v>1.0331388902817475</v>
      </c>
    </row>
    <row r="18" spans="1:9" x14ac:dyDescent="0.2">
      <c r="A18" s="4">
        <f>IF('True_Odds_Calculator_3-way'!A19="","",'True_Odds_Calculator_3-way'!A19)</f>
        <v>2.82</v>
      </c>
      <c r="B18" s="4">
        <f>IF('True_Odds_Calculator_3-way'!B19="","",'True_Odds_Calculator_3-way'!B19)</f>
        <v>3.17</v>
      </c>
      <c r="C18" s="4">
        <f>IF('True_Odds_Calculator_3-way'!C19="","",'True_Odds_Calculator_3-way'!C19)</f>
        <v>2.75</v>
      </c>
      <c r="D18" s="4">
        <f t="shared" si="0"/>
        <v>3.3703705963589181E-2</v>
      </c>
      <c r="E18" s="4">
        <f t="shared" si="1"/>
        <v>2.9122648717913275</v>
      </c>
      <c r="F18" s="4">
        <f t="shared" si="2"/>
        <v>3.2870641300205694</v>
      </c>
      <c r="G18" s="4">
        <f t="shared" si="3"/>
        <v>2.837669995555923</v>
      </c>
      <c r="I18" s="4">
        <f t="shared" si="4"/>
        <v>1.0337037059635892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3.35</v>
      </c>
      <c r="C19" s="4">
        <f>IF('True_Odds_Calculator_3-way'!C20="","",'True_Odds_Calculator_3-way'!C20)</f>
        <v>3.67</v>
      </c>
      <c r="D19" s="4">
        <f t="shared" si="0"/>
        <v>3.394998968222751E-2</v>
      </c>
      <c r="E19" s="4">
        <f t="shared" si="1"/>
        <v>2.2141219812617003</v>
      </c>
      <c r="F19" s="4">
        <f t="shared" si="2"/>
        <v>3.4820056975474669</v>
      </c>
      <c r="G19" s="4">
        <f t="shared" si="3"/>
        <v>3.8290277712359928</v>
      </c>
      <c r="I19" s="4">
        <f t="shared" si="4"/>
        <v>1.0339499896822275</v>
      </c>
    </row>
    <row r="20" spans="1:9" x14ac:dyDescent="0.2">
      <c r="A20" s="4">
        <f>IF('True_Odds_Calculator_3-way'!A21="","",'True_Odds_Calculator_3-way'!A21)</f>
        <v>1.98</v>
      </c>
      <c r="B20" s="4">
        <f>IF('True_Odds_Calculator_3-way'!B21="","",'True_Odds_Calculator_3-way'!B21)</f>
        <v>3.36</v>
      </c>
      <c r="C20" s="4">
        <f>IF('True_Odds_Calculator_3-way'!C21="","",'True_Odds_Calculator_3-way'!C21)</f>
        <v>4.33</v>
      </c>
      <c r="D20" s="4">
        <f t="shared" si="0"/>
        <v>3.3616434886642788E-2</v>
      </c>
      <c r="E20" s="4">
        <f t="shared" si="1"/>
        <v>2.0249267398134458</v>
      </c>
      <c r="F20" s="4">
        <f t="shared" si="2"/>
        <v>3.4914546903694856</v>
      </c>
      <c r="G20" s="4">
        <f t="shared" si="3"/>
        <v>4.5508037272622719</v>
      </c>
      <c r="I20" s="4">
        <f t="shared" si="4"/>
        <v>1.0336164348866428</v>
      </c>
    </row>
    <row r="21" spans="1:9" x14ac:dyDescent="0.2">
      <c r="A21" s="4">
        <f>IF('True_Odds_Calculator_3-way'!A22="","",'True_Odds_Calculator_3-way'!A22)</f>
        <v>1.91</v>
      </c>
      <c r="B21" s="4">
        <f>IF('True_Odds_Calculator_3-way'!B22="","",'True_Odds_Calculator_3-way'!B22)</f>
        <v>3.6</v>
      </c>
      <c r="C21" s="4">
        <f>IF('True_Odds_Calculator_3-way'!C22="","",'True_Odds_Calculator_3-way'!C22)</f>
        <v>4.09</v>
      </c>
      <c r="D21" s="4">
        <f t="shared" si="0"/>
        <v>4.5836764707974043E-2</v>
      </c>
      <c r="E21" s="4">
        <f t="shared" si="1"/>
        <v>1.9674145476033125</v>
      </c>
      <c r="F21" s="4">
        <f t="shared" si="2"/>
        <v>3.8095404088385423</v>
      </c>
      <c r="G21" s="4">
        <f t="shared" si="3"/>
        <v>4.3626238046139036</v>
      </c>
      <c r="I21" s="4">
        <f t="shared" si="4"/>
        <v>1.045836764707974</v>
      </c>
    </row>
    <row r="22" spans="1:9" x14ac:dyDescent="0.2">
      <c r="A22" s="4">
        <f>IF('True_Odds_Calculator_3-way'!A23="","",'True_Odds_Calculator_3-way'!A23)</f>
        <v>2.39</v>
      </c>
      <c r="B22" s="4">
        <f>IF('True_Odds_Calculator_3-way'!B23="","",'True_Odds_Calculator_3-way'!B23)</f>
        <v>3.41</v>
      </c>
      <c r="C22" s="4">
        <f>IF('True_Odds_Calculator_3-way'!C23="","",'True_Odds_Calculator_3-way'!C23)</f>
        <v>2.83</v>
      </c>
      <c r="D22" s="4">
        <f t="shared" si="0"/>
        <v>6.5022064265177537E-2</v>
      </c>
      <c r="E22" s="4">
        <f t="shared" si="1"/>
        <v>2.5205677037925129</v>
      </c>
      <c r="F22" s="4">
        <f t="shared" si="2"/>
        <v>3.6821412137253939</v>
      </c>
      <c r="G22" s="4">
        <f t="shared" si="3"/>
        <v>3.0149280935173164</v>
      </c>
      <c r="I22" s="4">
        <f t="shared" si="4"/>
        <v>1.0650220642651775</v>
      </c>
    </row>
    <row r="23" spans="1:9" x14ac:dyDescent="0.2">
      <c r="A23" s="4">
        <f>IF('True_Odds_Calculator_3-way'!A24="","",'True_Odds_Calculator_3-way'!A24)</f>
        <v>4.8600000000000003</v>
      </c>
      <c r="B23" s="4">
        <f>IF('True_Odds_Calculator_3-way'!B24="","",'True_Odds_Calculator_3-way'!B24)</f>
        <v>3.78</v>
      </c>
      <c r="C23" s="4">
        <f>IF('True_Odds_Calculator_3-way'!C24="","",'True_Odds_Calculator_3-way'!C24)</f>
        <v>1.68</v>
      </c>
      <c r="D23" s="4">
        <f t="shared" si="0"/>
        <v>6.5549676660787703E-2</v>
      </c>
      <c r="E23" s="4">
        <f t="shared" si="1"/>
        <v>5.4374001065530111</v>
      </c>
      <c r="F23" s="4">
        <f t="shared" si="2"/>
        <v>4.1203068227694786</v>
      </c>
      <c r="G23" s="4">
        <f t="shared" si="3"/>
        <v>1.7440191387559807</v>
      </c>
      <c r="I23" s="4">
        <f t="shared" si="4"/>
        <v>1.0655496766607877</v>
      </c>
    </row>
    <row r="24" spans="1:9" x14ac:dyDescent="0.2">
      <c r="A24" s="4">
        <f>IF('True_Odds_Calculator_3-way'!A25="","",'True_Odds_Calculator_3-way'!A25)</f>
        <v>2.2599999999999998</v>
      </c>
      <c r="B24" s="4">
        <f>IF('True_Odds_Calculator_3-way'!B25="","",'True_Odds_Calculator_3-way'!B25)</f>
        <v>3.57</v>
      </c>
      <c r="C24" s="4">
        <f>IF('True_Odds_Calculator_3-way'!C25="","",'True_Odds_Calculator_3-way'!C25)</f>
        <v>3.11</v>
      </c>
      <c r="D24" s="4">
        <f t="shared" si="0"/>
        <v>4.4133329284250511E-2</v>
      </c>
      <c r="E24" s="4">
        <f t="shared" si="1"/>
        <v>2.3377225130060828</v>
      </c>
      <c r="F24" s="4">
        <f t="shared" si="2"/>
        <v>3.7678842381888198</v>
      </c>
      <c r="G24" s="4">
        <f t="shared" si="3"/>
        <v>3.2591093068329227</v>
      </c>
      <c r="I24" s="4">
        <f t="shared" si="4"/>
        <v>1.0441333292842505</v>
      </c>
    </row>
    <row r="25" spans="1:9" x14ac:dyDescent="0.2">
      <c r="A25" s="4">
        <f>IF('True_Odds_Calculator_3-way'!A26="","",'True_Odds_Calculator_3-way'!A26)</f>
        <v>1.6</v>
      </c>
      <c r="B25" s="4">
        <f>IF('True_Odds_Calculator_3-way'!B26="","",'True_Odds_Calculator_3-way'!B26)</f>
        <v>3.95</v>
      </c>
      <c r="C25" s="4">
        <f>IF('True_Odds_Calculator_3-way'!C26="","",'True_Odds_Calculator_3-way'!C26)</f>
        <v>5.85</v>
      </c>
      <c r="D25" s="4">
        <f t="shared" si="0"/>
        <v>4.9104727902196332E-2</v>
      </c>
      <c r="E25" s="4">
        <f t="shared" si="1"/>
        <v>1.6430296117439676</v>
      </c>
      <c r="F25" s="4">
        <f t="shared" si="2"/>
        <v>4.2230387024310385</v>
      </c>
      <c r="G25" s="4">
        <f t="shared" si="3"/>
        <v>6.4694800081658839</v>
      </c>
      <c r="I25" s="4">
        <f t="shared" si="4"/>
        <v>1.0491047279021963</v>
      </c>
    </row>
    <row r="26" spans="1:9" x14ac:dyDescent="0.2">
      <c r="A26" s="4">
        <f>IF('True_Odds_Calculator_3-way'!A27="","",'True_Odds_Calculator_3-way'!A27)</f>
        <v>2.58</v>
      </c>
      <c r="B26" s="4">
        <f>IF('True_Odds_Calculator_3-way'!B27="","",'True_Odds_Calculator_3-way'!B27)</f>
        <v>3.38</v>
      </c>
      <c r="C26" s="4">
        <f>IF('True_Odds_Calculator_3-way'!C27="","",'True_Odds_Calculator_3-way'!C27)</f>
        <v>2.77</v>
      </c>
      <c r="D26" s="4">
        <f t="shared" si="0"/>
        <v>4.4465717715396424E-2</v>
      </c>
      <c r="E26" s="4">
        <f t="shared" si="1"/>
        <v>2.6825833758179365</v>
      </c>
      <c r="F26" s="4">
        <f t="shared" si="2"/>
        <v>3.5582619568148579</v>
      </c>
      <c r="G26" s="4">
        <f t="shared" si="3"/>
        <v>2.8885961666047759</v>
      </c>
      <c r="I26" s="4">
        <f t="shared" si="4"/>
        <v>1.0444657177153964</v>
      </c>
    </row>
    <row r="27" spans="1:9" x14ac:dyDescent="0.2">
      <c r="A27" s="4">
        <f>IF('True_Odds_Calculator_3-way'!A28="","",'True_Odds_Calculator_3-way'!A28)</f>
        <v>1.72</v>
      </c>
      <c r="B27" s="4">
        <f>IF('True_Odds_Calculator_3-way'!B28="","",'True_Odds_Calculator_3-way'!B28)</f>
        <v>3.72</v>
      </c>
      <c r="C27" s="4">
        <f>IF('True_Odds_Calculator_3-way'!C28="","",'True_Odds_Calculator_3-way'!C28)</f>
        <v>5.0199999999999996</v>
      </c>
      <c r="D27" s="4">
        <f t="shared" si="0"/>
        <v>4.9415740389280538E-2</v>
      </c>
      <c r="E27" s="4">
        <f t="shared" si="1"/>
        <v>1.7701513822625512</v>
      </c>
      <c r="F27" s="4">
        <f t="shared" si="2"/>
        <v>3.9628240997849642</v>
      </c>
      <c r="G27" s="4">
        <f t="shared" si="3"/>
        <v>5.4725169877637203</v>
      </c>
      <c r="I27" s="4">
        <f t="shared" si="4"/>
        <v>1.0494157403892805</v>
      </c>
    </row>
    <row r="28" spans="1:9" x14ac:dyDescent="0.2">
      <c r="A28" s="4">
        <f>IF('True_Odds_Calculator_3-way'!A29="","",'True_Odds_Calculator_3-way'!A29)</f>
        <v>2.85</v>
      </c>
      <c r="B28" s="4">
        <f>IF('True_Odds_Calculator_3-way'!B29="","",'True_Odds_Calculator_3-way'!B29)</f>
        <v>3.46</v>
      </c>
      <c r="C28" s="4">
        <f>IF('True_Odds_Calculator_3-way'!C29="","",'True_Odds_Calculator_3-way'!C29)</f>
        <v>2.4700000000000002</v>
      </c>
      <c r="D28" s="4">
        <f t="shared" si="0"/>
        <v>4.4752833618060262E-2</v>
      </c>
      <c r="E28" s="4">
        <f t="shared" si="1"/>
        <v>2.9765485321548266</v>
      </c>
      <c r="F28" s="4">
        <f t="shared" si="2"/>
        <v>3.6483071347936207</v>
      </c>
      <c r="G28" s="4">
        <f t="shared" si="3"/>
        <v>2.5644925748351257</v>
      </c>
      <c r="I28" s="4">
        <f t="shared" si="4"/>
        <v>1.0447528336180603</v>
      </c>
    </row>
    <row r="29" spans="1:9" x14ac:dyDescent="0.2">
      <c r="A29" s="4">
        <f>IF('True_Odds_Calculator_3-way'!A30="","",'True_Odds_Calculator_3-way'!A30)</f>
        <v>3.62</v>
      </c>
      <c r="B29" s="4">
        <f>IF('True_Odds_Calculator_3-way'!B30="","",'True_Odds_Calculator_3-way'!B30)</f>
        <v>3.2</v>
      </c>
      <c r="C29" s="4">
        <f>IF('True_Odds_Calculator_3-way'!C30="","",'True_Odds_Calculator_3-way'!C30)</f>
        <v>2.27</v>
      </c>
      <c r="D29" s="4">
        <f t="shared" si="0"/>
        <v>2.9271728283885246E-2</v>
      </c>
      <c r="E29" s="4">
        <f t="shared" si="1"/>
        <v>3.7525444433239392</v>
      </c>
      <c r="F29" s="4">
        <f t="shared" si="2"/>
        <v>3.3031343478566715</v>
      </c>
      <c r="G29" s="4">
        <f t="shared" si="3"/>
        <v>2.3214169267041527</v>
      </c>
      <c r="I29" s="4">
        <f t="shared" si="4"/>
        <v>1.0292717282838852</v>
      </c>
    </row>
    <row r="30" spans="1:9" x14ac:dyDescent="0.2">
      <c r="A30" s="4">
        <f>IF('True_Odds_Calculator_3-way'!A31="","",'True_Odds_Calculator_3-way'!A31)</f>
        <v>1.53</v>
      </c>
      <c r="B30" s="4">
        <f>IF('True_Odds_Calculator_3-way'!B31="","",'True_Odds_Calculator_3-way'!B31)</f>
        <v>4.72</v>
      </c>
      <c r="C30" s="4">
        <f>IF('True_Odds_Calculator_3-way'!C31="","",'True_Odds_Calculator_3-way'!C31)</f>
        <v>5.76</v>
      </c>
      <c r="D30" s="4">
        <f t="shared" si="0"/>
        <v>3.9070289132602243E-2</v>
      </c>
      <c r="E30" s="4">
        <f t="shared" si="1"/>
        <v>1.5611063673407624</v>
      </c>
      <c r="F30" s="4">
        <f t="shared" si="2"/>
        <v>5.0291444688185525</v>
      </c>
      <c r="G30" s="4">
        <f t="shared" si="3"/>
        <v>6.2271277054410641</v>
      </c>
      <c r="I30" s="4">
        <f t="shared" si="4"/>
        <v>1.0390702891326022</v>
      </c>
    </row>
    <row r="31" spans="1:9" x14ac:dyDescent="0.2">
      <c r="A31" s="4">
        <f>IF('True_Odds_Calculator_3-way'!A32="","",'True_Odds_Calculator_3-way'!A32)</f>
        <v>1.72</v>
      </c>
      <c r="B31" s="4">
        <f>IF('True_Odds_Calculator_3-way'!B32="","",'True_Odds_Calculator_3-way'!B32)</f>
        <v>3.93</v>
      </c>
      <c r="C31" s="4">
        <f>IF('True_Odds_Calculator_3-way'!C32="","",'True_Odds_Calculator_3-way'!C32)</f>
        <v>5.28</v>
      </c>
      <c r="D31" s="4">
        <f t="shared" si="0"/>
        <v>2.5242214439800126E-2</v>
      </c>
      <c r="E31" s="4">
        <f t="shared" si="1"/>
        <v>1.7452577239735207</v>
      </c>
      <c r="F31" s="4">
        <f t="shared" si="2"/>
        <v>4.0643986946801478</v>
      </c>
      <c r="G31" s="4">
        <f t="shared" si="3"/>
        <v>5.5254764605926097</v>
      </c>
      <c r="I31" s="4">
        <f t="shared" si="4"/>
        <v>1.0252422144398001</v>
      </c>
    </row>
    <row r="32" spans="1:9" x14ac:dyDescent="0.2">
      <c r="A32" s="4">
        <f>IF('True_Odds_Calculator_3-way'!A33="","",'True_Odds_Calculator_3-way'!A33)</f>
        <v>3.53</v>
      </c>
      <c r="B32" s="4">
        <f>IF('True_Odds_Calculator_3-way'!B33="","",'True_Odds_Calculator_3-way'!B33)</f>
        <v>3.68</v>
      </c>
      <c r="C32" s="4">
        <f>IF('True_Odds_Calculator_3-way'!C33="","",'True_Odds_Calculator_3-way'!C33)</f>
        <v>2.11</v>
      </c>
      <c r="D32" s="4">
        <f t="shared" si="0"/>
        <v>2.8958898704052105E-2</v>
      </c>
      <c r="E32" s="4">
        <f t="shared" si="1"/>
        <v>3.6545279326227282</v>
      </c>
      <c r="F32" s="4">
        <f t="shared" si="2"/>
        <v>3.8155390730069829</v>
      </c>
      <c r="G32" s="4">
        <f t="shared" si="3"/>
        <v>2.1538694942490126</v>
      </c>
      <c r="I32" s="4">
        <f t="shared" si="4"/>
        <v>1.0289588987040521</v>
      </c>
    </row>
    <row r="33" spans="1:9" x14ac:dyDescent="0.2">
      <c r="A33" s="4">
        <f>IF('True_Odds_Calculator_3-way'!A34="","",'True_Odds_Calculator_3-way'!A34)</f>
        <v>2.2799999999999998</v>
      </c>
      <c r="B33" s="4">
        <f>IF('True_Odds_Calculator_3-way'!B34="","",'True_Odds_Calculator_3-way'!B34)</f>
        <v>3.46</v>
      </c>
      <c r="C33" s="4">
        <f>IF('True_Odds_Calculator_3-way'!C34="","",'True_Odds_Calculator_3-way'!C34)</f>
        <v>3.32</v>
      </c>
      <c r="D33" s="4">
        <f t="shared" si="0"/>
        <v>2.8818651545641005E-2</v>
      </c>
      <c r="E33" s="4">
        <f t="shared" si="1"/>
        <v>2.3310551788694607</v>
      </c>
      <c r="F33" s="4">
        <f t="shared" si="2"/>
        <v>3.5789555769659631</v>
      </c>
      <c r="G33" s="4">
        <f t="shared" si="3"/>
        <v>3.4293717213137649</v>
      </c>
      <c r="I33" s="4">
        <f t="shared" si="4"/>
        <v>1.028818651545641</v>
      </c>
    </row>
    <row r="34" spans="1:9" x14ac:dyDescent="0.2">
      <c r="A34" s="4">
        <f>IF('True_Odds_Calculator_3-way'!A35="","",'True_Odds_Calculator_3-way'!A35)</f>
        <v>2.3199999999999998</v>
      </c>
      <c r="B34" s="4">
        <f>IF('True_Odds_Calculator_3-way'!B35="","",'True_Odds_Calculator_3-way'!B35)</f>
        <v>3.33</v>
      </c>
      <c r="C34" s="4">
        <f>IF('True_Odds_Calculator_3-way'!C35="","",'True_Odds_Calculator_3-way'!C35)</f>
        <v>3.44</v>
      </c>
      <c r="D34" s="4">
        <f t="shared" si="0"/>
        <v>2.2032457477525691E-2</v>
      </c>
      <c r="E34" s="4">
        <f t="shared" si="1"/>
        <v>2.3602143560177979</v>
      </c>
      <c r="F34" s="4">
        <f t="shared" si="2"/>
        <v>3.4134801658304816</v>
      </c>
      <c r="G34" s="4">
        <f t="shared" si="3"/>
        <v>3.5291602984233204</v>
      </c>
      <c r="I34" s="4">
        <f t="shared" si="4"/>
        <v>1.0220324574775257</v>
      </c>
    </row>
    <row r="35" spans="1:9" x14ac:dyDescent="0.2">
      <c r="A35" s="4">
        <f>IF('True_Odds_Calculator_3-way'!A36="","",'True_Odds_Calculator_3-way'!A36)</f>
        <v>2.81</v>
      </c>
      <c r="B35" s="4">
        <f>IF('True_Odds_Calculator_3-way'!B36="","",'True_Odds_Calculator_3-way'!B36)</f>
        <v>3.3</v>
      </c>
      <c r="C35" s="4">
        <f>IF('True_Odds_Calculator_3-way'!C36="","",'True_Odds_Calculator_3-way'!C36)</f>
        <v>2.76</v>
      </c>
      <c r="D35" s="4">
        <f t="shared" si="0"/>
        <v>2.1221029731009811E-2</v>
      </c>
      <c r="E35" s="4">
        <f t="shared" si="1"/>
        <v>2.8669871938487463</v>
      </c>
      <c r="F35" s="4">
        <f t="shared" si="2"/>
        <v>3.3788734923216666</v>
      </c>
      <c r="G35" s="4">
        <f t="shared" si="3"/>
        <v>2.8149573909256094</v>
      </c>
      <c r="I35" s="4">
        <f t="shared" si="4"/>
        <v>1.0212210297310098</v>
      </c>
    </row>
    <row r="36" spans="1:9" x14ac:dyDescent="0.2">
      <c r="A36" s="4">
        <f>IF('True_Odds_Calculator_3-way'!A37="","",'True_Odds_Calculator_3-way'!A37)</f>
        <v>3.4</v>
      </c>
      <c r="B36" s="4">
        <f>IF('True_Odds_Calculator_3-way'!B37="","",'True_Odds_Calculator_3-way'!B37)</f>
        <v>3.2</v>
      </c>
      <c r="C36" s="4">
        <f>IF('True_Odds_Calculator_3-way'!C37="","",'True_Odds_Calculator_3-way'!C37)</f>
        <v>2.4</v>
      </c>
      <c r="D36" s="4">
        <f t="shared" si="0"/>
        <v>2.3284313725490335E-2</v>
      </c>
      <c r="E36" s="4">
        <f t="shared" si="1"/>
        <v>3.4921540656205421</v>
      </c>
      <c r="F36" s="4">
        <f t="shared" si="2"/>
        <v>3.281501340482575</v>
      </c>
      <c r="G36" s="4">
        <f t="shared" si="3"/>
        <v>2.4455544455544453</v>
      </c>
      <c r="I36" s="4">
        <f t="shared" si="4"/>
        <v>1.0232843137254903</v>
      </c>
    </row>
    <row r="37" spans="1:9" x14ac:dyDescent="0.2">
      <c r="A37" s="4">
        <f>IF('True_Odds_Calculator_3-way'!A38="","",'True_Odds_Calculator_3-way'!A38)</f>
        <v>1.75</v>
      </c>
      <c r="B37" s="4">
        <f>IF('True_Odds_Calculator_3-way'!B38="","",'True_Odds_Calculator_3-way'!B38)</f>
        <v>3.76</v>
      </c>
      <c r="C37" s="4">
        <f>IF('True_Odds_Calculator_3-way'!C38="","",'True_Odds_Calculator_3-way'!C38)</f>
        <v>5.23</v>
      </c>
      <c r="D37" s="4">
        <f t="shared" si="0"/>
        <v>2.8590607147215952E-2</v>
      </c>
      <c r="E37" s="4">
        <f t="shared" si="1"/>
        <v>1.7796812645986504</v>
      </c>
      <c r="F37" s="4">
        <f t="shared" si="2"/>
        <v>3.899741629396833</v>
      </c>
      <c r="G37" s="4">
        <f t="shared" si="3"/>
        <v>5.504353250409201</v>
      </c>
      <c r="I37" s="4">
        <f t="shared" si="4"/>
        <v>1.028590607147216</v>
      </c>
    </row>
    <row r="38" spans="1:9" x14ac:dyDescent="0.2">
      <c r="A38" s="4">
        <f>IF('True_Odds_Calculator_3-way'!A39="","",'True_Odds_Calculator_3-way'!A39)</f>
        <v>2.69</v>
      </c>
      <c r="B38" s="4">
        <f>IF('True_Odds_Calculator_3-way'!B39="","",'True_Odds_Calculator_3-way'!B39)</f>
        <v>3.46</v>
      </c>
      <c r="C38" s="4">
        <f>IF('True_Odds_Calculator_3-way'!C39="","",'True_Odds_Calculator_3-way'!C39)</f>
        <v>2.73</v>
      </c>
      <c r="D38" s="4">
        <f t="shared" si="0"/>
        <v>2.7064919236739593E-2</v>
      </c>
      <c r="E38" s="4">
        <f t="shared" si="1"/>
        <v>2.7569051557951698</v>
      </c>
      <c r="F38" s="4">
        <f t="shared" si="2"/>
        <v>3.5714834026927855</v>
      </c>
      <c r="G38" s="4">
        <f t="shared" si="3"/>
        <v>2.7989351889011957</v>
      </c>
      <c r="I38" s="4">
        <f t="shared" si="4"/>
        <v>1.0270649192367396</v>
      </c>
    </row>
    <row r="39" spans="1:9" x14ac:dyDescent="0.2">
      <c r="A39" s="4">
        <f>IF('True_Odds_Calculator_3-way'!A40="","",'True_Odds_Calculator_3-way'!A40)</f>
        <v>2.5</v>
      </c>
      <c r="B39" s="4">
        <f>IF('True_Odds_Calculator_3-way'!B40="","",'True_Odds_Calculator_3-way'!B40)</f>
        <v>3.61</v>
      </c>
      <c r="C39" s="4">
        <f>IF('True_Odds_Calculator_3-way'!C40="","",'True_Odds_Calculator_3-way'!C40)</f>
        <v>2.85</v>
      </c>
      <c r="D39" s="4">
        <f t="shared" si="0"/>
        <v>2.7885503231763753E-2</v>
      </c>
      <c r="E39" s="4">
        <f t="shared" si="1"/>
        <v>2.5594769182290849</v>
      </c>
      <c r="F39" s="4">
        <f t="shared" si="2"/>
        <v>3.7353414578063928</v>
      </c>
      <c r="G39" s="4">
        <f t="shared" si="3"/>
        <v>2.9275545143269062</v>
      </c>
      <c r="I39" s="4">
        <f t="shared" si="4"/>
        <v>1.0278855032317638</v>
      </c>
    </row>
    <row r="40" spans="1:9" x14ac:dyDescent="0.2">
      <c r="A40" s="4">
        <f>IF('True_Odds_Calculator_3-way'!A41="","",'True_Odds_Calculator_3-way'!A41)</f>
        <v>3.26</v>
      </c>
      <c r="B40" s="4">
        <f>IF('True_Odds_Calculator_3-way'!B41="","",'True_Odds_Calculator_3-way'!B41)</f>
        <v>3.1</v>
      </c>
      <c r="C40" s="4">
        <f>IF('True_Odds_Calculator_3-way'!C41="","",'True_Odds_Calculator_3-way'!C41)</f>
        <v>2.52</v>
      </c>
      <c r="D40" s="4">
        <f t="shared" si="0"/>
        <v>2.6154508244355723E-2</v>
      </c>
      <c r="E40" s="4">
        <f t="shared" si="1"/>
        <v>3.3553635673730953</v>
      </c>
      <c r="F40" s="4">
        <f t="shared" si="2"/>
        <v>3.1861088128536346</v>
      </c>
      <c r="G40" s="4">
        <f t="shared" si="3"/>
        <v>2.5766075181640851</v>
      </c>
      <c r="I40" s="4">
        <f t="shared" si="4"/>
        <v>1.0261545082443557</v>
      </c>
    </row>
    <row r="41" spans="1:9" x14ac:dyDescent="0.2">
      <c r="A41" s="4">
        <f>IF('True_Odds_Calculator_3-way'!A42="","",'True_Odds_Calculator_3-way'!A42)</f>
        <v>2.77</v>
      </c>
      <c r="B41" s="4">
        <f>IF('True_Odds_Calculator_3-way'!B42="","",'True_Odds_Calculator_3-way'!B42)</f>
        <v>3.21</v>
      </c>
      <c r="C41" s="4">
        <f>IF('True_Odds_Calculator_3-way'!C42="","",'True_Odds_Calculator_3-way'!C42)</f>
        <v>2.7</v>
      </c>
      <c r="D41" s="4">
        <f t="shared" si="0"/>
        <v>4.2907680446059082E-2</v>
      </c>
      <c r="E41" s="4">
        <f t="shared" si="1"/>
        <v>2.8842692431066741</v>
      </c>
      <c r="F41" s="4">
        <f t="shared" si="2"/>
        <v>3.3644667674753315</v>
      </c>
      <c r="G41" s="4">
        <f t="shared" si="3"/>
        <v>2.8084538149556706</v>
      </c>
      <c r="I41" s="4">
        <f t="shared" si="4"/>
        <v>1.0429076804460591</v>
      </c>
    </row>
    <row r="42" spans="1:9" x14ac:dyDescent="0.2">
      <c r="A42" s="4">
        <f>IF('True_Odds_Calculator_3-way'!A43="","",'True_Odds_Calculator_3-way'!A43)</f>
        <v>2.62</v>
      </c>
      <c r="B42" s="4">
        <f>IF('True_Odds_Calculator_3-way'!B43="","",'True_Odds_Calculator_3-way'!B43)</f>
        <v>3</v>
      </c>
      <c r="C42" s="4">
        <f>IF('True_Odds_Calculator_3-way'!C43="","",'True_Odds_Calculator_3-way'!C43)</f>
        <v>3.26</v>
      </c>
      <c r="D42" s="4">
        <f t="shared" si="0"/>
        <v>2.1761188903979045E-2</v>
      </c>
      <c r="E42" s="4">
        <f t="shared" si="1"/>
        <v>2.6707571293568293</v>
      </c>
      <c r="F42" s="4">
        <f t="shared" si="2"/>
        <v>3.0667358174419528</v>
      </c>
      <c r="G42" s="4">
        <f t="shared" si="3"/>
        <v>3.3389568420321072</v>
      </c>
      <c r="I42" s="4">
        <f t="shared" si="4"/>
        <v>1.021761188903979</v>
      </c>
    </row>
    <row r="43" spans="1: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3.23</v>
      </c>
      <c r="C43" s="4">
        <f>IF('True_Odds_Calculator_3-way'!C44="","",'True_Odds_Calculator_3-way'!C44)</f>
        <v>3.68</v>
      </c>
      <c r="D43" s="4">
        <f t="shared" si="0"/>
        <v>2.7765225083168144E-2</v>
      </c>
      <c r="E43" s="4">
        <f t="shared" si="1"/>
        <v>2.2874213744263452</v>
      </c>
      <c r="F43" s="4">
        <f t="shared" si="2"/>
        <v>3.3295326918305768</v>
      </c>
      <c r="G43" s="4">
        <f t="shared" si="3"/>
        <v>3.8097552190330251</v>
      </c>
      <c r="I43" s="4">
        <f t="shared" si="4"/>
        <v>1.0277652250831681</v>
      </c>
    </row>
    <row r="44" spans="1:9" x14ac:dyDescent="0.2">
      <c r="A44" s="4">
        <f>IF('True_Odds_Calculator_3-way'!A45="","",'True_Odds_Calculator_3-way'!A45)</f>
        <v>2.4</v>
      </c>
      <c r="B44" s="4">
        <f>IF('True_Odds_Calculator_3-way'!B45="","",'True_Odds_Calculator_3-way'!B45)</f>
        <v>3.65</v>
      </c>
      <c r="C44" s="4">
        <f>IF('True_Odds_Calculator_3-way'!C45="","",'True_Odds_Calculator_3-way'!C45)</f>
        <v>2.96</v>
      </c>
      <c r="D44" s="4">
        <f t="shared" si="0"/>
        <v>2.8477107244230471E-2</v>
      </c>
      <c r="E44" s="4">
        <f t="shared" si="1"/>
        <v>2.4559506971105272</v>
      </c>
      <c r="F44" s="4">
        <f t="shared" si="2"/>
        <v>3.7810008943500399</v>
      </c>
      <c r="G44" s="4">
        <f t="shared" si="3"/>
        <v>3.0455727127509626</v>
      </c>
      <c r="I44" s="4">
        <f t="shared" si="4"/>
        <v>1.0284771072442305</v>
      </c>
    </row>
    <row r="45" spans="1:9" x14ac:dyDescent="0.2">
      <c r="A45" s="4">
        <f>IF('True_Odds_Calculator_3-way'!A46="","",'True_Odds_Calculator_3-way'!A46)</f>
        <v>2.2000000000000002</v>
      </c>
      <c r="B45" s="4">
        <f>IF('True_Odds_Calculator_3-way'!B46="","",'True_Odds_Calculator_3-way'!B46)</f>
        <v>3.56</v>
      </c>
      <c r="C45" s="4">
        <f>IF('True_Odds_Calculator_3-way'!C46="","",'True_Odds_Calculator_3-way'!C46)</f>
        <v>3.24</v>
      </c>
      <c r="D45" s="4">
        <f t="shared" si="0"/>
        <v>4.4086306258591001E-2</v>
      </c>
      <c r="E45" s="4">
        <f t="shared" si="1"/>
        <v>2.27350223148157</v>
      </c>
      <c r="F45" s="4">
        <f t="shared" si="2"/>
        <v>3.7565254464779172</v>
      </c>
      <c r="G45" s="4">
        <f t="shared" si="3"/>
        <v>3.401979150281</v>
      </c>
      <c r="I45" s="4">
        <f t="shared" si="4"/>
        <v>1.044086306258591</v>
      </c>
    </row>
    <row r="46" spans="1:9" x14ac:dyDescent="0.2">
      <c r="A46" s="4">
        <f>IF('True_Odds_Calculator_3-way'!A47="","",'True_Odds_Calculator_3-way'!A47)</f>
        <v>2.0699999999999998</v>
      </c>
      <c r="B46" s="4">
        <f>IF('True_Odds_Calculator_3-way'!B47="","",'True_Odds_Calculator_3-way'!B47)</f>
        <v>3.74</v>
      </c>
      <c r="C46" s="4">
        <f>IF('True_Odds_Calculator_3-way'!C47="","",'True_Odds_Calculator_3-way'!C47)</f>
        <v>3.41</v>
      </c>
      <c r="D46" s="4">
        <f t="shared" si="0"/>
        <v>4.3726598548807782E-2</v>
      </c>
      <c r="E46" s="4">
        <f t="shared" si="1"/>
        <v>2.1343976654024086</v>
      </c>
      <c r="F46" s="4">
        <f t="shared" si="2"/>
        <v>3.955631324313603</v>
      </c>
      <c r="G46" s="4">
        <f t="shared" si="3"/>
        <v>3.5883502171488257</v>
      </c>
      <c r="I46" s="4">
        <f t="shared" si="4"/>
        <v>1.0437265985488078</v>
      </c>
    </row>
    <row r="47" spans="1:9" x14ac:dyDescent="0.2">
      <c r="A47" s="4">
        <f>IF('True_Odds_Calculator_3-way'!A48="","",'True_Odds_Calculator_3-way'!A48)</f>
        <v>2.96</v>
      </c>
      <c r="B47" s="4">
        <f>IF('True_Odds_Calculator_3-way'!B48="","",'True_Odds_Calculator_3-way'!B48)</f>
        <v>2.93</v>
      </c>
      <c r="C47" s="4">
        <f>IF('True_Odds_Calculator_3-way'!C48="","",'True_Odds_Calculator_3-way'!C48)</f>
        <v>2.74</v>
      </c>
      <c r="D47" s="4">
        <f t="shared" si="0"/>
        <v>4.4098269815117774E-2</v>
      </c>
      <c r="E47" s="4">
        <f t="shared" si="1"/>
        <v>3.0946490882016282</v>
      </c>
      <c r="F47" s="4">
        <f t="shared" si="2"/>
        <v>3.0618727470949958</v>
      </c>
      <c r="G47" s="4">
        <f t="shared" si="3"/>
        <v>2.8549887242820238</v>
      </c>
      <c r="I47" s="4">
        <f t="shared" si="4"/>
        <v>1.0440982698151178</v>
      </c>
    </row>
    <row r="48" spans="1:9" x14ac:dyDescent="0.2">
      <c r="A48" s="4">
        <f>IF('True_Odds_Calculator_3-way'!A49="","",'True_Odds_Calculator_3-way'!A49)</f>
        <v>5.35</v>
      </c>
      <c r="B48" s="4">
        <f>IF('True_Odds_Calculator_3-way'!B49="","",'True_Odds_Calculator_3-way'!B49)</f>
        <v>4.3499999999999996</v>
      </c>
      <c r="C48" s="4">
        <f>IF('True_Odds_Calculator_3-way'!C49="","",'True_Odds_Calculator_3-way'!C49)</f>
        <v>1.58</v>
      </c>
      <c r="D48" s="4">
        <f t="shared" si="0"/>
        <v>4.9712337726794953E-2</v>
      </c>
      <c r="E48" s="4">
        <f t="shared" si="1"/>
        <v>5.8704356595294023</v>
      </c>
      <c r="F48" s="4">
        <f t="shared" si="2"/>
        <v>4.6879187286585164</v>
      </c>
      <c r="G48" s="4">
        <f t="shared" si="3"/>
        <v>1.6224794839795234</v>
      </c>
      <c r="I48" s="4">
        <f t="shared" si="4"/>
        <v>1.049712337726795</v>
      </c>
    </row>
    <row r="49" spans="1:9" x14ac:dyDescent="0.2">
      <c r="A49" s="4">
        <f>IF('True_Odds_Calculator_3-way'!A50="","",'True_Odds_Calculator_3-way'!A50)</f>
        <v>1.24</v>
      </c>
      <c r="B49" s="4">
        <f>IF('True_Odds_Calculator_3-way'!B50="","",'True_Odds_Calculator_3-way'!B50)</f>
        <v>6.98</v>
      </c>
      <c r="C49" s="4">
        <f>IF('True_Odds_Calculator_3-way'!C50="","",'True_Odds_Calculator_3-way'!C50)</f>
        <v>12.36</v>
      </c>
      <c r="D49" s="4">
        <f t="shared" si="0"/>
        <v>3.0624237415239008E-2</v>
      </c>
      <c r="E49" s="4">
        <f t="shared" si="1"/>
        <v>1.2558971691384195</v>
      </c>
      <c r="F49" s="4">
        <f t="shared" si="2"/>
        <v>7.515497152055012</v>
      </c>
      <c r="G49" s="4">
        <f t="shared" si="3"/>
        <v>14.144657751401189</v>
      </c>
      <c r="I49" s="4">
        <f t="shared" si="4"/>
        <v>1.030624237415239</v>
      </c>
    </row>
    <row r="50" spans="1:9" x14ac:dyDescent="0.2">
      <c r="A50" s="4">
        <f>IF('True_Odds_Calculator_3-way'!A51="","",'True_Odds_Calculator_3-way'!A51)</f>
        <v>6.3</v>
      </c>
      <c r="B50" s="4">
        <f>IF('True_Odds_Calculator_3-way'!B51="","",'True_Odds_Calculator_3-way'!B51)</f>
        <v>4.83</v>
      </c>
      <c r="C50" s="4">
        <f>IF('True_Odds_Calculator_3-way'!C51="","",'True_Odds_Calculator_3-way'!C51)</f>
        <v>1.52</v>
      </c>
      <c r="D50" s="4">
        <f t="shared" si="0"/>
        <v>2.3664233046384098E-2</v>
      </c>
      <c r="E50" s="4">
        <f t="shared" si="1"/>
        <v>6.6294497732471811</v>
      </c>
      <c r="F50" s="4">
        <f t="shared" si="2"/>
        <v>5.0213089339453445</v>
      </c>
      <c r="G50" s="4">
        <f t="shared" si="3"/>
        <v>1.5384457772976197</v>
      </c>
      <c r="I50" s="4">
        <f t="shared" si="4"/>
        <v>1.0236642330463841</v>
      </c>
    </row>
    <row r="51" spans="1:9" x14ac:dyDescent="0.2">
      <c r="A51" s="4">
        <f>IF('True_Odds_Calculator_3-way'!A52="","",'True_Odds_Calculator_3-way'!A52)</f>
        <v>2.44</v>
      </c>
      <c r="B51" s="4">
        <f>IF('True_Odds_Calculator_3-way'!B52="","",'True_Odds_Calculator_3-way'!B52)</f>
        <v>3.56</v>
      </c>
      <c r="C51" s="4">
        <f>IF('True_Odds_Calculator_3-way'!C52="","",'True_Odds_Calculator_3-way'!C52)</f>
        <v>3.02</v>
      </c>
      <c r="D51" s="4">
        <f t="shared" si="0"/>
        <v>2.1860769792834578E-2</v>
      </c>
      <c r="E51" s="4">
        <f t="shared" si="1"/>
        <v>2.4841687508333301</v>
      </c>
      <c r="F51" s="4">
        <f t="shared" si="2"/>
        <v>3.6548110874656721</v>
      </c>
      <c r="G51" s="4">
        <f t="shared" si="3"/>
        <v>3.0879551096205695</v>
      </c>
      <c r="I51" s="4">
        <f t="shared" si="4"/>
        <v>1.0218607697928346</v>
      </c>
    </row>
    <row r="52" spans="1:9" x14ac:dyDescent="0.2">
      <c r="A52" s="4">
        <f>IF('True_Odds_Calculator_3-way'!A53="","",'True_Odds_Calculator_3-way'!A53)</f>
        <v>2.09</v>
      </c>
      <c r="B52" s="4">
        <f>IF('True_Odds_Calculator_3-way'!B53="","",'True_Odds_Calculator_3-way'!B53)</f>
        <v>3.31</v>
      </c>
      <c r="C52" s="4">
        <f>IF('True_Odds_Calculator_3-way'!C53="","",'True_Odds_Calculator_3-way'!C53)</f>
        <v>4.1500000000000004</v>
      </c>
      <c r="D52" s="4">
        <f t="shared" si="0"/>
        <v>2.154755856859536E-2</v>
      </c>
      <c r="E52" s="4">
        <f t="shared" si="1"/>
        <v>2.1218521103937493</v>
      </c>
      <c r="F52" s="4">
        <f t="shared" si="2"/>
        <v>3.3906088071810414</v>
      </c>
      <c r="G52" s="4">
        <f t="shared" si="3"/>
        <v>4.2775014359263936</v>
      </c>
      <c r="I52" s="4">
        <f t="shared" si="4"/>
        <v>1.0215475585685954</v>
      </c>
    </row>
    <row r="53" spans="1:9" x14ac:dyDescent="0.2">
      <c r="A53" s="4">
        <f>IF('True_Odds_Calculator_3-way'!A54="","",'True_Odds_Calculator_3-way'!A54)</f>
        <v>1.74</v>
      </c>
      <c r="B53" s="4">
        <f>IF('True_Odds_Calculator_3-way'!B54="","",'True_Odds_Calculator_3-way'!B54)</f>
        <v>4.3899999999999997</v>
      </c>
      <c r="C53" s="4">
        <f>IF('True_Odds_Calculator_3-way'!C54="","",'True_Odds_Calculator_3-way'!C54)</f>
        <v>4.49</v>
      </c>
      <c r="D53" s="4">
        <f t="shared" si="0"/>
        <v>2.522022570047322E-2</v>
      </c>
      <c r="E53" s="4">
        <f t="shared" si="1"/>
        <v>1.765830087343869</v>
      </c>
      <c r="F53" s="4">
        <f t="shared" si="2"/>
        <v>4.5582239768599511</v>
      </c>
      <c r="G53" s="4">
        <f t="shared" si="3"/>
        <v>4.6661289692072137</v>
      </c>
      <c r="I53" s="4">
        <f t="shared" si="4"/>
        <v>1.0252202257004732</v>
      </c>
    </row>
    <row r="54" spans="1:9" x14ac:dyDescent="0.2">
      <c r="A54" s="4">
        <f>IF('True_Odds_Calculator_3-way'!A55="","",'True_Odds_Calculator_3-way'!A55)</f>
        <v>1.88</v>
      </c>
      <c r="B54" s="4">
        <f>IF('True_Odds_Calculator_3-way'!B55="","",'True_Odds_Calculator_3-way'!B55)</f>
        <v>3.69</v>
      </c>
      <c r="C54" s="4">
        <f>IF('True_Odds_Calculator_3-way'!C55="","",'True_Odds_Calculator_3-way'!C55)</f>
        <v>4.49</v>
      </c>
      <c r="D54" s="4">
        <f t="shared" si="0"/>
        <v>2.5634752864611476E-2</v>
      </c>
      <c r="E54" s="4">
        <f t="shared" si="1"/>
        <v>1.9106942428211213</v>
      </c>
      <c r="F54" s="4">
        <f t="shared" si="2"/>
        <v>3.8101364445478123</v>
      </c>
      <c r="G54" s="4">
        <f t="shared" si="3"/>
        <v>4.6691393769129945</v>
      </c>
      <c r="I54" s="4">
        <f t="shared" si="4"/>
        <v>1.0256347528646115</v>
      </c>
    </row>
    <row r="55" spans="1:9" x14ac:dyDescent="0.2">
      <c r="A55" s="4">
        <f>IF('True_Odds_Calculator_3-way'!A56="","",'True_Odds_Calculator_3-way'!A56)</f>
        <v>1.62</v>
      </c>
      <c r="B55" s="4">
        <f>IF('True_Odds_Calculator_3-way'!B56="","",'True_Odds_Calculator_3-way'!B56)</f>
        <v>4.22</v>
      </c>
      <c r="C55" s="4">
        <f>IF('True_Odds_Calculator_3-way'!C56="","",'True_Odds_Calculator_3-way'!C56)</f>
        <v>5.69</v>
      </c>
      <c r="D55" s="4">
        <f t="shared" si="0"/>
        <v>2.9997699690656132E-2</v>
      </c>
      <c r="E55" s="4">
        <f t="shared" si="1"/>
        <v>1.646674074563661</v>
      </c>
      <c r="F55" s="4">
        <f t="shared" si="2"/>
        <v>4.4059153721840945</v>
      </c>
      <c r="G55" s="4">
        <f t="shared" si="3"/>
        <v>6.0332665436755342</v>
      </c>
      <c r="I55" s="4">
        <f t="shared" si="4"/>
        <v>1.0299976996906561</v>
      </c>
    </row>
    <row r="56" spans="1:9" x14ac:dyDescent="0.2">
      <c r="A56" s="4">
        <f>IF('True_Odds_Calculator_3-way'!A57="","",'True_Odds_Calculator_3-way'!A57)</f>
        <v>3.41</v>
      </c>
      <c r="B56" s="4">
        <f>IF('True_Odds_Calculator_3-way'!B57="","",'True_Odds_Calculator_3-way'!B57)</f>
        <v>3.59</v>
      </c>
      <c r="C56" s="4">
        <f>IF('True_Odds_Calculator_3-way'!C57="","",'True_Odds_Calculator_3-way'!C57)</f>
        <v>2.19</v>
      </c>
      <c r="D56" s="4">
        <f t="shared" si="0"/>
        <v>2.8427668564445563E-2</v>
      </c>
      <c r="E56" s="4">
        <f t="shared" si="1"/>
        <v>3.5238659155970731</v>
      </c>
      <c r="F56" s="4">
        <f t="shared" si="2"/>
        <v>3.7164270636485046</v>
      </c>
      <c r="G56" s="4">
        <f t="shared" si="3"/>
        <v>2.2364104322149858</v>
      </c>
      <c r="I56" s="4">
        <f t="shared" si="4"/>
        <v>1.0284276685644456</v>
      </c>
    </row>
    <row r="57" spans="1:9" x14ac:dyDescent="0.2">
      <c r="A57" s="4">
        <f>IF('True_Odds_Calculator_3-way'!A58="","",'True_Odds_Calculator_3-way'!A58)</f>
        <v>2.56</v>
      </c>
      <c r="B57" s="4">
        <f>IF('True_Odds_Calculator_3-way'!B58="","",'True_Odds_Calculator_3-way'!B58)</f>
        <v>3.65</v>
      </c>
      <c r="C57" s="4">
        <f>IF('True_Odds_Calculator_3-way'!C58="","",'True_Odds_Calculator_3-way'!C58)</f>
        <v>2.76</v>
      </c>
      <c r="D57" s="4">
        <f t="shared" si="0"/>
        <v>2.6916443319436212E-2</v>
      </c>
      <c r="E57" s="4">
        <f t="shared" si="1"/>
        <v>2.6201821738400102</v>
      </c>
      <c r="F57" s="4">
        <f t="shared" si="2"/>
        <v>3.7735784269733066</v>
      </c>
      <c r="G57" s="4">
        <f t="shared" si="3"/>
        <v>2.8300816743385724</v>
      </c>
      <c r="I57" s="4">
        <f t="shared" si="4"/>
        <v>1.0269164433194362</v>
      </c>
    </row>
    <row r="58" spans="1:9" x14ac:dyDescent="0.2">
      <c r="A58" s="4">
        <f>IF('True_Odds_Calculator_3-way'!A59="","",'True_Odds_Calculator_3-way'!A59)</f>
        <v>3.02</v>
      </c>
      <c r="B58" s="4">
        <f>IF('True_Odds_Calculator_3-way'!B59="","",'True_Odds_Calculator_3-way'!B59)</f>
        <v>3.57</v>
      </c>
      <c r="C58" s="4">
        <f>IF('True_Odds_Calculator_3-way'!C59="","",'True_Odds_Calculator_3-way'!C59)</f>
        <v>2.41</v>
      </c>
      <c r="D58" s="4">
        <f t="shared" si="0"/>
        <v>2.6175631968596402E-2</v>
      </c>
      <c r="E58" s="4">
        <f t="shared" si="1"/>
        <v>3.1017310351759555</v>
      </c>
      <c r="F58" s="4">
        <f t="shared" si="2"/>
        <v>3.6847771303602257</v>
      </c>
      <c r="G58" s="4">
        <f t="shared" si="3"/>
        <v>2.4617654064350663</v>
      </c>
      <c r="I58" s="4">
        <f t="shared" si="4"/>
        <v>1.0261756319685964</v>
      </c>
    </row>
    <row r="59" spans="1:9" x14ac:dyDescent="0.2">
      <c r="A59" s="4">
        <f>IF('True_Odds_Calculator_3-way'!A60="","",'True_Odds_Calculator_3-way'!A60)</f>
        <v>1.17</v>
      </c>
      <c r="B59" s="4">
        <f>IF('True_Odds_Calculator_3-way'!B60="","",'True_Odds_Calculator_3-way'!B60)</f>
        <v>8.2100000000000009</v>
      </c>
      <c r="C59" s="4">
        <f>IF('True_Odds_Calculator_3-way'!C60="","",'True_Odds_Calculator_3-way'!C60)</f>
        <v>20.21</v>
      </c>
      <c r="D59" s="4">
        <f t="shared" si="0"/>
        <v>2.598398957999537E-2</v>
      </c>
      <c r="E59" s="4">
        <f t="shared" si="1"/>
        <v>1.1819778753103816</v>
      </c>
      <c r="F59" s="4">
        <f t="shared" si="2"/>
        <v>8.8385015891797742</v>
      </c>
      <c r="G59" s="4">
        <f t="shared" si="3"/>
        <v>24.498320117737965</v>
      </c>
      <c r="I59" s="4">
        <f t="shared" si="4"/>
        <v>1.0259839895799954</v>
      </c>
    </row>
    <row r="60" spans="1:9" x14ac:dyDescent="0.2">
      <c r="A60" s="4">
        <f>IF('True_Odds_Calculator_3-way'!A61="","",'True_Odds_Calculator_3-way'!A61)</f>
        <v>1.68</v>
      </c>
      <c r="B60" s="4">
        <f>IF('True_Odds_Calculator_3-way'!B61="","",'True_Odds_Calculator_3-way'!B61)</f>
        <v>4.01</v>
      </c>
      <c r="C60" s="4">
        <f>IF('True_Odds_Calculator_3-way'!C61="","",'True_Odds_Calculator_3-way'!C61)</f>
        <v>5.61</v>
      </c>
      <c r="D60" s="4">
        <f t="shared" si="0"/>
        <v>2.2867773271176617E-2</v>
      </c>
      <c r="E60" s="4">
        <f t="shared" si="1"/>
        <v>1.7017930822816412</v>
      </c>
      <c r="F60" s="4">
        <f t="shared" si="2"/>
        <v>4.1364367678715199</v>
      </c>
      <c r="G60" s="4">
        <f t="shared" si="3"/>
        <v>5.8606159737845509</v>
      </c>
      <c r="I60" s="4">
        <f t="shared" si="4"/>
        <v>1.0228677732711766</v>
      </c>
    </row>
    <row r="61" spans="1:9" x14ac:dyDescent="0.2">
      <c r="A61" s="4">
        <f>IF('True_Odds_Calculator_3-way'!A62="","",'True_Odds_Calculator_3-way'!A62)</f>
        <v>1.28</v>
      </c>
      <c r="B61" s="4">
        <f>IF('True_Odds_Calculator_3-way'!B62="","",'True_Odds_Calculator_3-way'!B62)</f>
        <v>6.1</v>
      </c>
      <c r="C61" s="4">
        <f>IF('True_Odds_Calculator_3-way'!C62="","",'True_Odds_Calculator_3-way'!C62)</f>
        <v>11.9</v>
      </c>
      <c r="D61" s="4">
        <f t="shared" si="0"/>
        <v>2.9218039674886231E-2</v>
      </c>
      <c r="E61" s="4">
        <f t="shared" si="1"/>
        <v>1.2961583816620104</v>
      </c>
      <c r="F61" s="4">
        <f t="shared" si="2"/>
        <v>6.4852912436134842</v>
      </c>
      <c r="G61" s="4">
        <f t="shared" si="3"/>
        <v>13.459988797249524</v>
      </c>
      <c r="I61" s="4">
        <f t="shared" si="4"/>
        <v>1.0292180396748862</v>
      </c>
    </row>
    <row r="62" spans="1:9" x14ac:dyDescent="0.2">
      <c r="A62" s="4">
        <f>IF('True_Odds_Calculator_3-way'!A63="","",'True_Odds_Calculator_3-way'!A63)</f>
        <v>1.23</v>
      </c>
      <c r="B62" s="4">
        <f>IF('True_Odds_Calculator_3-way'!B63="","",'True_Odds_Calculator_3-way'!B63)</f>
        <v>7.15</v>
      </c>
      <c r="C62" s="4">
        <f>IF('True_Odds_Calculator_3-way'!C63="","",'True_Odds_Calculator_3-way'!C63)</f>
        <v>12.65</v>
      </c>
      <c r="D62" s="4">
        <f t="shared" si="0"/>
        <v>3.1919653340650056E-2</v>
      </c>
      <c r="E62" s="4">
        <f t="shared" si="1"/>
        <v>1.246310538136163</v>
      </c>
      <c r="F62" s="4">
        <f t="shared" si="2"/>
        <v>7.7387248369222128</v>
      </c>
      <c r="G62" s="4">
        <f t="shared" si="3"/>
        <v>14.617425656714076</v>
      </c>
      <c r="I62" s="4">
        <f t="shared" si="4"/>
        <v>1.0319196533406501</v>
      </c>
    </row>
    <row r="63" spans="1:9" x14ac:dyDescent="0.2">
      <c r="A63" s="4">
        <f>IF('True_Odds_Calculator_3-way'!A64="","",'True_Odds_Calculator_3-way'!A64)</f>
        <v>7.52</v>
      </c>
      <c r="B63" s="4">
        <f>IF('True_Odds_Calculator_3-way'!B64="","",'True_Odds_Calculator_3-way'!B64)</f>
        <v>4.9000000000000004</v>
      </c>
      <c r="C63" s="4">
        <f>IF('True_Odds_Calculator_3-way'!C64="","",'True_Odds_Calculator_3-way'!C64)</f>
        <v>1.45</v>
      </c>
      <c r="D63" s="4">
        <f t="shared" si="0"/>
        <v>2.6715528471109806E-2</v>
      </c>
      <c r="E63" s="4">
        <f t="shared" si="1"/>
        <v>8.0597357147167106</v>
      </c>
      <c r="F63" s="4">
        <f t="shared" si="2"/>
        <v>5.1235687846416464</v>
      </c>
      <c r="G63" s="4">
        <f t="shared" si="3"/>
        <v>1.4689680580223359</v>
      </c>
      <c r="I63" s="4">
        <f t="shared" si="4"/>
        <v>1.0267155284711098</v>
      </c>
    </row>
    <row r="64" spans="1:9" x14ac:dyDescent="0.2">
      <c r="A64" s="4">
        <f>IF('True_Odds_Calculator_3-way'!A65="","",'True_Odds_Calculator_3-way'!A65)</f>
        <v>2.93</v>
      </c>
      <c r="B64" s="4">
        <f>IF('True_Odds_Calculator_3-way'!B65="","",'True_Odds_Calculator_3-way'!B65)</f>
        <v>3.14</v>
      </c>
      <c r="C64" s="4">
        <f>IF('True_Odds_Calculator_3-way'!C65="","",'True_Odds_Calculator_3-way'!C65)</f>
        <v>2.72</v>
      </c>
      <c r="D64" s="4">
        <f t="shared" si="0"/>
        <v>2.7415324730792223E-2</v>
      </c>
      <c r="E64" s="4">
        <f t="shared" si="1"/>
        <v>3.0106110181989791</v>
      </c>
      <c r="F64" s="4">
        <f t="shared" si="2"/>
        <v>3.2327631911198775</v>
      </c>
      <c r="G64" s="4">
        <f t="shared" si="3"/>
        <v>2.7893332318764155</v>
      </c>
      <c r="I64" s="4">
        <f t="shared" si="4"/>
        <v>1.0274153247307922</v>
      </c>
    </row>
    <row r="65" spans="1:9" x14ac:dyDescent="0.2">
      <c r="A65" s="4">
        <f>IF('True_Odds_Calculator_3-way'!A66="","",'True_Odds_Calculator_3-way'!A66)</f>
        <v>2.52</v>
      </c>
      <c r="B65" s="4">
        <f>IF('True_Odds_Calculator_3-way'!B66="","",'True_Odds_Calculator_3-way'!B66)</f>
        <v>3.36</v>
      </c>
      <c r="C65" s="4">
        <f>IF('True_Odds_Calculator_3-way'!C66="","",'True_Odds_Calculator_3-way'!C66)</f>
        <v>3</v>
      </c>
      <c r="D65" s="4">
        <f t="shared" si="0"/>
        <v>2.7777777777777679E-2</v>
      </c>
      <c r="E65" s="4">
        <f t="shared" si="1"/>
        <v>2.5802047781569968</v>
      </c>
      <c r="F65" s="4">
        <f t="shared" si="2"/>
        <v>3.4678899082568804</v>
      </c>
      <c r="G65" s="4">
        <f t="shared" si="3"/>
        <v>3.0857142857142854</v>
      </c>
      <c r="I65" s="4">
        <f t="shared" si="4"/>
        <v>1.0277777777777777</v>
      </c>
    </row>
    <row r="66" spans="1:9" x14ac:dyDescent="0.2">
      <c r="A66" s="4">
        <f>IF('True_Odds_Calculator_3-way'!A67="","",'True_Odds_Calculator_3-way'!A67)</f>
        <v>1.72</v>
      </c>
      <c r="B66" s="4">
        <f>IF('True_Odds_Calculator_3-way'!B67="","",'True_Odds_Calculator_3-way'!B67)</f>
        <v>3.87</v>
      </c>
      <c r="C66" s="4">
        <f>IF('True_Odds_Calculator_3-way'!C67="","",'True_Odds_Calculator_3-way'!C67)</f>
        <v>5.19</v>
      </c>
      <c r="D66" s="4">
        <f t="shared" si="0"/>
        <v>3.2471509014055044E-2</v>
      </c>
      <c r="E66" s="4">
        <f t="shared" si="1"/>
        <v>1.7526286856135636</v>
      </c>
      <c r="F66" s="4">
        <f t="shared" si="2"/>
        <v>4.0391947874351439</v>
      </c>
      <c r="G66" s="4">
        <f t="shared" si="3"/>
        <v>5.4989048896676334</v>
      </c>
      <c r="I66" s="4">
        <f t="shared" si="4"/>
        <v>1.032471509014055</v>
      </c>
    </row>
    <row r="67" spans="1:9" x14ac:dyDescent="0.2">
      <c r="A67" s="4">
        <f>IF('True_Odds_Calculator_3-way'!A68="","",'True_Odds_Calculator_3-way'!A68)</f>
        <v>2.4700000000000002</v>
      </c>
      <c r="B67" s="4">
        <f>IF('True_Odds_Calculator_3-way'!B68="","",'True_Odds_Calculator_3-way'!B68)</f>
        <v>3.16</v>
      </c>
      <c r="C67" s="4">
        <f>IF('True_Odds_Calculator_3-way'!C68="","",'True_Odds_Calculator_3-way'!C68)</f>
        <v>3.27</v>
      </c>
      <c r="D67" s="4">
        <f t="shared" ref="D67:D130" si="5">IF(A67="","",((1/A67)+(1/B67)+(1/C67))-1)</f>
        <v>2.712439335118999E-2</v>
      </c>
      <c r="E67" s="4">
        <f t="shared" ref="E67:E130" si="6">IF(A67="","",(3*A67)/(3-($D67*A67)))</f>
        <v>2.5264210897808654</v>
      </c>
      <c r="F67" s="4">
        <f t="shared" ref="F67:F130" si="7">IF(B67="","",(3*B67)/(3-($D67*B67)))</f>
        <v>3.2529398339836462</v>
      </c>
      <c r="G67" s="4">
        <f t="shared" ref="G67:G130" si="8">IF(C67="","",(3*C67)/(3-($D67*C67)))</f>
        <v>3.3696249453864624</v>
      </c>
      <c r="I67" s="4">
        <f t="shared" ref="I67:I130" si="9">IF(A67="","",D67+1)</f>
        <v>1.02712439335119</v>
      </c>
    </row>
    <row r="68" spans="1:9" x14ac:dyDescent="0.2">
      <c r="A68" s="4">
        <f>IF('True_Odds_Calculator_3-way'!A69="","",'True_Odds_Calculator_3-way'!A69)</f>
        <v>1.99</v>
      </c>
      <c r="B68" s="4">
        <f>IF('True_Odds_Calculator_3-way'!B69="","",'True_Odds_Calculator_3-way'!B69)</f>
        <v>3.62</v>
      </c>
      <c r="C68" s="4">
        <f>IF('True_Odds_Calculator_3-way'!C69="","",'True_Odds_Calculator_3-way'!C69)</f>
        <v>3.98</v>
      </c>
      <c r="D68" s="4">
        <f t="shared" si="5"/>
        <v>3.0011938143757355E-2</v>
      </c>
      <c r="E68" s="4">
        <f t="shared" si="6"/>
        <v>2.0304214660177755</v>
      </c>
      <c r="F68" s="4">
        <f t="shared" si="7"/>
        <v>3.7560221071292013</v>
      </c>
      <c r="G68" s="4">
        <f t="shared" si="8"/>
        <v>4.1450381679389308</v>
      </c>
      <c r="I68" s="4">
        <f t="shared" si="9"/>
        <v>1.0300119381437574</v>
      </c>
    </row>
    <row r="69" spans="1:9" x14ac:dyDescent="0.2">
      <c r="A69" s="4">
        <f>IF('True_Odds_Calculator_3-way'!A70="","",'True_Odds_Calculator_3-way'!A70)</f>
        <v>4.13</v>
      </c>
      <c r="B69" s="4">
        <f>IF('True_Odds_Calculator_3-way'!B70="","",'True_Odds_Calculator_3-way'!B70)</f>
        <v>3.9</v>
      </c>
      <c r="C69" s="4">
        <f>IF('True_Odds_Calculator_3-way'!C70="","",'True_Odds_Calculator_3-way'!C70)</f>
        <v>1.88</v>
      </c>
      <c r="D69" s="4">
        <f t="shared" si="5"/>
        <v>3.0455900632604616E-2</v>
      </c>
      <c r="E69" s="4">
        <f t="shared" si="6"/>
        <v>4.3107390422971514</v>
      </c>
      <c r="F69" s="4">
        <f t="shared" si="7"/>
        <v>4.0607770073345089</v>
      </c>
      <c r="G69" s="4">
        <f t="shared" si="8"/>
        <v>1.9165792522842369</v>
      </c>
      <c r="I69" s="4">
        <f t="shared" si="9"/>
        <v>1.0304559006326046</v>
      </c>
    </row>
    <row r="70" spans="1:9" x14ac:dyDescent="0.2">
      <c r="A70" s="4">
        <f>IF('True_Odds_Calculator_3-way'!A71="","",'True_Odds_Calculator_3-way'!A71)</f>
        <v>3.25</v>
      </c>
      <c r="B70" s="4">
        <f>IF('True_Odds_Calculator_3-way'!B71="","",'True_Odds_Calculator_3-way'!B71)</f>
        <v>3.3</v>
      </c>
      <c r="C70" s="4">
        <f>IF('True_Odds_Calculator_3-way'!C71="","",'True_Odds_Calculator_3-way'!C71)</f>
        <v>2.4</v>
      </c>
      <c r="D70" s="4">
        <f t="shared" si="5"/>
        <v>2.7389277389277433E-2</v>
      </c>
      <c r="E70" s="4">
        <f t="shared" si="6"/>
        <v>3.3493819128171767</v>
      </c>
      <c r="F70" s="4">
        <f t="shared" si="7"/>
        <v>3.4025115664243222</v>
      </c>
      <c r="G70" s="4">
        <f t="shared" si="8"/>
        <v>2.4537654909437556</v>
      </c>
      <c r="I70" s="4">
        <f t="shared" si="9"/>
        <v>1.0273892773892774</v>
      </c>
    </row>
    <row r="71" spans="1:9" x14ac:dyDescent="0.2">
      <c r="A71" s="4">
        <f>IF('True_Odds_Calculator_3-way'!A72="","",'True_Odds_Calculator_3-way'!A72)</f>
        <v>1.8</v>
      </c>
      <c r="B71" s="4">
        <f>IF('True_Odds_Calculator_3-way'!B72="","",'True_Odds_Calculator_3-way'!B72)</f>
        <v>3.81</v>
      </c>
      <c r="C71" s="4">
        <f>IF('True_Odds_Calculator_3-way'!C72="","",'True_Odds_Calculator_3-way'!C72)</f>
        <v>4.72</v>
      </c>
      <c r="D71" s="4">
        <f t="shared" si="5"/>
        <v>2.9887153936266619E-2</v>
      </c>
      <c r="E71" s="4">
        <f t="shared" si="6"/>
        <v>1.8328675161601571</v>
      </c>
      <c r="F71" s="4">
        <f t="shared" si="7"/>
        <v>3.9603206452054938</v>
      </c>
      <c r="G71" s="4">
        <f t="shared" si="8"/>
        <v>4.9528973976057014</v>
      </c>
      <c r="I71" s="4">
        <f t="shared" si="9"/>
        <v>1.0298871539362666</v>
      </c>
    </row>
    <row r="72" spans="1:9" x14ac:dyDescent="0.2">
      <c r="A72" s="4">
        <f>IF('True_Odds_Calculator_3-way'!A73="","",'True_Odds_Calculator_3-way'!A73)</f>
        <v>2.5</v>
      </c>
      <c r="B72" s="4">
        <f>IF('True_Odds_Calculator_3-way'!B73="","",'True_Odds_Calculator_3-way'!B73)</f>
        <v>3.16</v>
      </c>
      <c r="C72" s="4">
        <f>IF('True_Odds_Calculator_3-way'!C73="","",'True_Odds_Calculator_3-way'!C73)</f>
        <v>3.22</v>
      </c>
      <c r="D72" s="4">
        <f t="shared" si="5"/>
        <v>2.7014702413711733E-2</v>
      </c>
      <c r="E72" s="4">
        <f t="shared" si="6"/>
        <v>2.5575768137701753</v>
      </c>
      <c r="F72" s="4">
        <f t="shared" si="7"/>
        <v>3.2525529774792439</v>
      </c>
      <c r="G72" s="4">
        <f t="shared" si="8"/>
        <v>3.3161544879371476</v>
      </c>
      <c r="I72" s="4">
        <f t="shared" si="9"/>
        <v>1.0270147024137117</v>
      </c>
    </row>
    <row r="73" spans="1:9" x14ac:dyDescent="0.2">
      <c r="A73" s="4">
        <f>IF('True_Odds_Calculator_3-way'!A74="","",'True_Odds_Calculator_3-way'!A74)</f>
        <v>2.2599999999999998</v>
      </c>
      <c r="B73" s="4">
        <f>IF('True_Odds_Calculator_3-way'!B74="","",'True_Odds_Calculator_3-way'!B74)</f>
        <v>3.23</v>
      </c>
      <c r="C73" s="4">
        <f>IF('True_Odds_Calculator_3-way'!C74="","",'True_Odds_Calculator_3-way'!C74)</f>
        <v>3.63</v>
      </c>
      <c r="D73" s="4">
        <f t="shared" si="5"/>
        <v>2.7557492989920718E-2</v>
      </c>
      <c r="E73" s="4">
        <f t="shared" si="6"/>
        <v>2.3079122067592026</v>
      </c>
      <c r="F73" s="4">
        <f t="shared" si="7"/>
        <v>3.3287652441207451</v>
      </c>
      <c r="G73" s="4">
        <f t="shared" si="8"/>
        <v>3.7552160514151378</v>
      </c>
      <c r="I73" s="4">
        <f t="shared" si="9"/>
        <v>1.0275574929899207</v>
      </c>
    </row>
    <row r="74" spans="1:9" x14ac:dyDescent="0.2">
      <c r="A74" s="4">
        <f>IF('True_Odds_Calculator_3-way'!A75="","",'True_Odds_Calculator_3-way'!A75)</f>
        <v>1.45</v>
      </c>
      <c r="B74" s="4">
        <f>IF('True_Odds_Calculator_3-way'!B75="","",'True_Odds_Calculator_3-way'!B75)</f>
        <v>4.6399999999999997</v>
      </c>
      <c r="C74" s="4">
        <f>IF('True_Odds_Calculator_3-way'!C75="","",'True_Odds_Calculator_3-way'!C75)</f>
        <v>7.81</v>
      </c>
      <c r="D74" s="4">
        <f t="shared" si="5"/>
        <v>3.3213386904499265E-2</v>
      </c>
      <c r="E74" s="4">
        <f t="shared" si="6"/>
        <v>1.4736568147437252</v>
      </c>
      <c r="F74" s="4">
        <f t="shared" si="7"/>
        <v>4.891264442284851</v>
      </c>
      <c r="G74" s="4">
        <f t="shared" si="8"/>
        <v>8.5492120411437238</v>
      </c>
      <c r="I74" s="4">
        <f t="shared" si="9"/>
        <v>1.0332133869044993</v>
      </c>
    </row>
    <row r="75" spans="1:9" x14ac:dyDescent="0.2">
      <c r="A75" s="4">
        <f>IF('True_Odds_Calculator_3-way'!A76="","",'True_Odds_Calculator_3-way'!A76)</f>
        <v>3.04</v>
      </c>
      <c r="B75" s="4">
        <f>IF('True_Odds_Calculator_3-way'!B76="","",'True_Odds_Calculator_3-way'!B76)</f>
        <v>3.47</v>
      </c>
      <c r="C75" s="4">
        <f>IF('True_Odds_Calculator_3-way'!C76="","",'True_Odds_Calculator_3-way'!C76)</f>
        <v>2.34</v>
      </c>
      <c r="D75" s="4">
        <f t="shared" si="5"/>
        <v>4.4482233811825811E-2</v>
      </c>
      <c r="E75" s="4">
        <f t="shared" si="6"/>
        <v>3.1834971870986917</v>
      </c>
      <c r="F75" s="4">
        <f t="shared" si="7"/>
        <v>3.6582194788149778</v>
      </c>
      <c r="G75" s="4">
        <f t="shared" si="8"/>
        <v>2.4241071674083532</v>
      </c>
      <c r="I75" s="4">
        <f t="shared" si="9"/>
        <v>1.0444822338118258</v>
      </c>
    </row>
    <row r="76" spans="1:9" x14ac:dyDescent="0.2">
      <c r="A76" s="4">
        <f>IF('True_Odds_Calculator_3-way'!A77="","",'True_Odds_Calculator_3-way'!A77)</f>
        <v>1.68</v>
      </c>
      <c r="B76" s="4">
        <f>IF('True_Odds_Calculator_3-way'!B77="","",'True_Odds_Calculator_3-way'!B77)</f>
        <v>4.0199999999999996</v>
      </c>
      <c r="C76" s="4">
        <f>IF('True_Odds_Calculator_3-way'!C77="","",'True_Odds_Calculator_3-way'!C77)</f>
        <v>4.8600000000000003</v>
      </c>
      <c r="D76" s="4">
        <f t="shared" si="5"/>
        <v>4.9755631015995894E-2</v>
      </c>
      <c r="E76" s="4">
        <f t="shared" si="6"/>
        <v>1.7281517574630261</v>
      </c>
      <c r="F76" s="4">
        <f t="shared" si="7"/>
        <v>4.3071699872133227</v>
      </c>
      <c r="G76" s="4">
        <f t="shared" si="8"/>
        <v>5.2860798243647533</v>
      </c>
      <c r="I76" s="4">
        <f t="shared" si="9"/>
        <v>1.0497556310159959</v>
      </c>
    </row>
    <row r="77" spans="1:9" x14ac:dyDescent="0.2">
      <c r="A77" s="4">
        <f>IF('True_Odds_Calculator_3-way'!A78="","",'True_Odds_Calculator_3-way'!A78)</f>
        <v>2.5099999999999998</v>
      </c>
      <c r="B77" s="4">
        <f>IF('True_Odds_Calculator_3-way'!B78="","",'True_Odds_Calculator_3-way'!B78)</f>
        <v>3.47</v>
      </c>
      <c r="C77" s="4">
        <f>IF('True_Odds_Calculator_3-way'!C78="","",'True_Odds_Calculator_3-way'!C78)</f>
        <v>2.8</v>
      </c>
      <c r="D77" s="4">
        <f t="shared" si="5"/>
        <v>4.3733669685195098E-2</v>
      </c>
      <c r="E77" s="4">
        <f t="shared" si="6"/>
        <v>2.6053303496328182</v>
      </c>
      <c r="F77" s="4">
        <f t="shared" si="7"/>
        <v>3.654883286890545</v>
      </c>
      <c r="G77" s="4">
        <f t="shared" si="8"/>
        <v>2.9191543082590128</v>
      </c>
      <c r="I77" s="4">
        <f t="shared" si="9"/>
        <v>1.0437336696851951</v>
      </c>
    </row>
    <row r="78" spans="1:9" x14ac:dyDescent="0.2">
      <c r="A78" s="4">
        <f>IF('True_Odds_Calculator_3-way'!A79="","",'True_Odds_Calculator_3-way'!A79)</f>
        <v>4.1900000000000004</v>
      </c>
      <c r="B78" s="4">
        <f>IF('True_Odds_Calculator_3-way'!B79="","",'True_Odds_Calculator_3-way'!B79)</f>
        <v>3.57</v>
      </c>
      <c r="C78" s="4">
        <f>IF('True_Odds_Calculator_3-way'!C79="","",'True_Odds_Calculator_3-way'!C79)</f>
        <v>1.89</v>
      </c>
      <c r="D78" s="4">
        <f t="shared" si="5"/>
        <v>4.7876058405329935E-2</v>
      </c>
      <c r="E78" s="4">
        <f t="shared" si="6"/>
        <v>4.4902490085574813</v>
      </c>
      <c r="F78" s="4">
        <f t="shared" si="7"/>
        <v>3.7856796710306164</v>
      </c>
      <c r="G78" s="4">
        <f t="shared" si="8"/>
        <v>1.9487789072531168</v>
      </c>
      <c r="I78" s="4">
        <f t="shared" si="9"/>
        <v>1.0478760584053299</v>
      </c>
    </row>
    <row r="79" spans="1:9" x14ac:dyDescent="0.2">
      <c r="A79" s="4">
        <f>IF('True_Odds_Calculator_3-way'!A80="","",'True_Odds_Calculator_3-way'!A80)</f>
        <v>3.19</v>
      </c>
      <c r="B79" s="4">
        <f>IF('True_Odds_Calculator_3-way'!B80="","",'True_Odds_Calculator_3-way'!B80)</f>
        <v>3.48</v>
      </c>
      <c r="C79" s="4">
        <f>IF('True_Odds_Calculator_3-way'!C80="","",'True_Odds_Calculator_3-way'!C80)</f>
        <v>2.2599999999999998</v>
      </c>
      <c r="D79" s="4">
        <f t="shared" si="5"/>
        <v>4.3313821769726646E-2</v>
      </c>
      <c r="E79" s="4">
        <f t="shared" si="6"/>
        <v>3.344015420136885</v>
      </c>
      <c r="F79" s="4">
        <f t="shared" si="7"/>
        <v>3.66409911792277</v>
      </c>
      <c r="G79" s="4">
        <f t="shared" si="8"/>
        <v>2.3362306108046607</v>
      </c>
      <c r="I79" s="4">
        <f t="shared" si="9"/>
        <v>1.0433138217697266</v>
      </c>
    </row>
    <row r="80" spans="1:9" x14ac:dyDescent="0.2">
      <c r="A80" s="4">
        <f>IF('True_Odds_Calculator_3-way'!A81="","",'True_Odds_Calculator_3-way'!A81)</f>
        <v>1.75</v>
      </c>
      <c r="B80" s="4">
        <f>IF('True_Odds_Calculator_3-way'!B81="","",'True_Odds_Calculator_3-way'!B81)</f>
        <v>4.17</v>
      </c>
      <c r="C80" s="4">
        <f>IF('True_Odds_Calculator_3-way'!C81="","",'True_Odds_Calculator_3-way'!C81)</f>
        <v>4.1900000000000004</v>
      </c>
      <c r="D80" s="4">
        <f t="shared" si="5"/>
        <v>4.9900209392663264E-2</v>
      </c>
      <c r="E80" s="4">
        <f t="shared" si="6"/>
        <v>1.802467031334049</v>
      </c>
      <c r="F80" s="4">
        <f t="shared" si="7"/>
        <v>4.4807936312157386</v>
      </c>
      <c r="G80" s="4">
        <f t="shared" si="8"/>
        <v>4.5038942196155745</v>
      </c>
      <c r="I80" s="4">
        <f t="shared" si="9"/>
        <v>1.0499002093926633</v>
      </c>
    </row>
    <row r="81" spans="1:9" x14ac:dyDescent="0.2">
      <c r="A81" s="4">
        <f>IF('True_Odds_Calculator_3-way'!A82="","",'True_Odds_Calculator_3-way'!A82)</f>
        <v>2.41</v>
      </c>
      <c r="B81" s="4">
        <f>IF('True_Odds_Calculator_3-way'!B82="","",'True_Odds_Calculator_3-way'!B82)</f>
        <v>3.3</v>
      </c>
      <c r="C81" s="4">
        <f>IF('True_Odds_Calculator_3-way'!C82="","",'True_Odds_Calculator_3-way'!C82)</f>
        <v>3.07</v>
      </c>
      <c r="D81" s="4">
        <f t="shared" si="5"/>
        <v>4.3700961389204096E-2</v>
      </c>
      <c r="E81" s="4">
        <f t="shared" si="6"/>
        <v>2.4976848197214694</v>
      </c>
      <c r="F81" s="4">
        <f t="shared" si="7"/>
        <v>3.4666453059310123</v>
      </c>
      <c r="G81" s="4">
        <f t="shared" si="8"/>
        <v>3.213719632450144</v>
      </c>
      <c r="I81" s="4">
        <f t="shared" si="9"/>
        <v>1.0437009613892041</v>
      </c>
    </row>
    <row r="82" spans="1:9" x14ac:dyDescent="0.2">
      <c r="A82" s="4">
        <f>IF('True_Odds_Calculator_3-way'!A83="","",'True_Odds_Calculator_3-way'!A83)</f>
        <v>1.51</v>
      </c>
      <c r="B82" s="4">
        <f>IF('True_Odds_Calculator_3-way'!B83="","",'True_Odds_Calculator_3-way'!B83)</f>
        <v>4.47</v>
      </c>
      <c r="C82" s="4">
        <f>IF('True_Odds_Calculator_3-way'!C83="","",'True_Odds_Calculator_3-way'!C83)</f>
        <v>6.15</v>
      </c>
      <c r="D82" s="4">
        <f t="shared" si="5"/>
        <v>4.8566928177837809E-2</v>
      </c>
      <c r="E82" s="4">
        <f t="shared" si="6"/>
        <v>1.5478374337700285</v>
      </c>
      <c r="F82" s="4">
        <f t="shared" si="7"/>
        <v>4.8187041941567026</v>
      </c>
      <c r="G82" s="4">
        <f t="shared" si="8"/>
        <v>6.8300109334392971</v>
      </c>
      <c r="I82" s="4">
        <f t="shared" si="9"/>
        <v>1.0485669281778378</v>
      </c>
    </row>
    <row r="83" spans="1:9" x14ac:dyDescent="0.2">
      <c r="A83" s="4">
        <f>IF('True_Odds_Calculator_3-way'!A84="","",'True_Odds_Calculator_3-way'!A84)</f>
        <v>1.44</v>
      </c>
      <c r="B83" s="4">
        <f>IF('True_Odds_Calculator_3-way'!B84="","",'True_Odds_Calculator_3-way'!B84)</f>
        <v>4.74</v>
      </c>
      <c r="C83" s="4">
        <f>IF('True_Odds_Calculator_3-way'!C84="","",'True_Odds_Calculator_3-way'!C84)</f>
        <v>6.79</v>
      </c>
      <c r="D83" s="4">
        <f t="shared" si="5"/>
        <v>5.2690313586829296E-2</v>
      </c>
      <c r="E83" s="4">
        <f t="shared" si="6"/>
        <v>1.477364544544371</v>
      </c>
      <c r="F83" s="4">
        <f t="shared" si="7"/>
        <v>5.1704429734098145</v>
      </c>
      <c r="G83" s="4">
        <f t="shared" si="8"/>
        <v>7.7093889022704074</v>
      </c>
      <c r="I83" s="4">
        <f t="shared" si="9"/>
        <v>1.0526903135868293</v>
      </c>
    </row>
    <row r="84" spans="1:9" x14ac:dyDescent="0.2">
      <c r="A84" s="4">
        <f>IF('True_Odds_Calculator_3-way'!A85="","",'True_Odds_Calculator_3-way'!A85)</f>
        <v>1.86</v>
      </c>
      <c r="B84" s="4">
        <f>IF('True_Odds_Calculator_3-way'!B85="","",'True_Odds_Calculator_3-way'!B85)</f>
        <v>3.74</v>
      </c>
      <c r="C84" s="4">
        <f>IF('True_Odds_Calculator_3-way'!C85="","",'True_Odds_Calculator_3-way'!C85)</f>
        <v>4.12</v>
      </c>
      <c r="D84" s="4">
        <f t="shared" si="5"/>
        <v>4.7732534348477351E-2</v>
      </c>
      <c r="E84" s="4">
        <f t="shared" si="6"/>
        <v>1.9167238540644189</v>
      </c>
      <c r="F84" s="4">
        <f t="shared" si="7"/>
        <v>3.976635922057087</v>
      </c>
      <c r="G84" s="4">
        <f t="shared" si="8"/>
        <v>4.4090232954251762</v>
      </c>
      <c r="I84" s="4">
        <f t="shared" si="9"/>
        <v>1.0477325343484774</v>
      </c>
    </row>
    <row r="85" spans="1:9" x14ac:dyDescent="0.2">
      <c r="A85" s="4">
        <f>IF('True_Odds_Calculator_3-way'!A86="","",'True_Odds_Calculator_3-way'!A86)</f>
        <v>2.15</v>
      </c>
      <c r="B85" s="4">
        <f>IF('True_Odds_Calculator_3-way'!B86="","",'True_Odds_Calculator_3-way'!B86)</f>
        <v>3.31</v>
      </c>
      <c r="C85" s="4">
        <f>IF('True_Odds_Calculator_3-way'!C86="","",'True_Odds_Calculator_3-way'!C86)</f>
        <v>3.6</v>
      </c>
      <c r="D85" s="4">
        <f t="shared" si="5"/>
        <v>4.5008860472922851E-2</v>
      </c>
      <c r="E85" s="4">
        <f t="shared" si="6"/>
        <v>2.2216627306337058</v>
      </c>
      <c r="F85" s="4">
        <f t="shared" si="7"/>
        <v>3.4829631710842937</v>
      </c>
      <c r="G85" s="4">
        <f t="shared" si="8"/>
        <v>3.8055396011170313</v>
      </c>
      <c r="I85" s="4">
        <f t="shared" si="9"/>
        <v>1.0450088604729229</v>
      </c>
    </row>
    <row r="86" spans="1:9" x14ac:dyDescent="0.2">
      <c r="A86" s="4">
        <f>IF('True_Odds_Calculator_3-way'!A87="","",'True_Odds_Calculator_3-way'!A87)</f>
        <v>1.85</v>
      </c>
      <c r="B86" s="4">
        <f>IF('True_Odds_Calculator_3-way'!B87="","",'True_Odds_Calculator_3-way'!B87)</f>
        <v>3.79</v>
      </c>
      <c r="C86" s="4">
        <f>IF('True_Odds_Calculator_3-way'!C87="","",'True_Odds_Calculator_3-way'!C87)</f>
        <v>4.1399999999999997</v>
      </c>
      <c r="D86" s="4">
        <f t="shared" si="5"/>
        <v>4.5938677004410566E-2</v>
      </c>
      <c r="E86" s="4">
        <f t="shared" si="6"/>
        <v>1.9039363282115147</v>
      </c>
      <c r="F86" s="4">
        <f t="shared" si="7"/>
        <v>4.0235077397335282</v>
      </c>
      <c r="G86" s="4">
        <f t="shared" si="8"/>
        <v>4.4202216028518322</v>
      </c>
      <c r="I86" s="4">
        <f t="shared" si="9"/>
        <v>1.0459386770044106</v>
      </c>
    </row>
    <row r="87" spans="1:9" x14ac:dyDescent="0.2">
      <c r="A87" s="4">
        <f>IF('True_Odds_Calculator_3-way'!A88="","",'True_Odds_Calculator_3-way'!A88)</f>
        <v>2.81</v>
      </c>
      <c r="B87" s="4">
        <f>IF('True_Odds_Calculator_3-way'!B88="","",'True_Odds_Calculator_3-way'!B88)</f>
        <v>3.32</v>
      </c>
      <c r="C87" s="4">
        <f>IF('True_Odds_Calculator_3-way'!C88="","",'True_Odds_Calculator_3-way'!C88)</f>
        <v>2.59</v>
      </c>
      <c r="D87" s="4">
        <f t="shared" si="5"/>
        <v>4.3177091498491027E-2</v>
      </c>
      <c r="E87" s="4">
        <f t="shared" si="6"/>
        <v>2.928433287300094</v>
      </c>
      <c r="F87" s="4">
        <f t="shared" si="7"/>
        <v>3.4865989290840953</v>
      </c>
      <c r="G87" s="4">
        <f t="shared" si="8"/>
        <v>2.6902836099679308</v>
      </c>
      <c r="I87" s="4">
        <f t="shared" si="9"/>
        <v>1.043177091498491</v>
      </c>
    </row>
    <row r="88" spans="1:9" x14ac:dyDescent="0.2">
      <c r="A88" s="4">
        <f>IF('True_Odds_Calculator_3-way'!A89="","",'True_Odds_Calculator_3-way'!A89)</f>
        <v>2.13</v>
      </c>
      <c r="B88" s="4">
        <f>IF('True_Odds_Calculator_3-way'!B89="","",'True_Odds_Calculator_3-way'!B89)</f>
        <v>3.39</v>
      </c>
      <c r="C88" s="4">
        <f>IF('True_Odds_Calculator_3-way'!C89="","",'True_Odds_Calculator_3-way'!C89)</f>
        <v>3.57</v>
      </c>
      <c r="D88" s="4">
        <f t="shared" si="5"/>
        <v>4.4580863630507839E-2</v>
      </c>
      <c r="E88" s="4">
        <f t="shared" si="6"/>
        <v>2.199623388322427</v>
      </c>
      <c r="F88" s="4">
        <f t="shared" si="7"/>
        <v>3.5698353684299748</v>
      </c>
      <c r="G88" s="4">
        <f t="shared" si="8"/>
        <v>3.7700033037748595</v>
      </c>
      <c r="I88" s="4">
        <f t="shared" si="9"/>
        <v>1.0445808636305078</v>
      </c>
    </row>
    <row r="89" spans="1:9" x14ac:dyDescent="0.2">
      <c r="A89" s="4">
        <f>IF('True_Odds_Calculator_3-way'!A90="","",'True_Odds_Calculator_3-way'!A90)</f>
        <v>2.77</v>
      </c>
      <c r="B89" s="4">
        <f>IF('True_Odds_Calculator_3-way'!B90="","",'True_Odds_Calculator_3-way'!B90)</f>
        <v>3.3</v>
      </c>
      <c r="C89" s="4">
        <f>IF('True_Odds_Calculator_3-way'!C90="","",'True_Odds_Calculator_3-way'!C90)</f>
        <v>2.63</v>
      </c>
      <c r="D89" s="4">
        <f t="shared" si="5"/>
        <v>4.4269270237342173E-2</v>
      </c>
      <c r="E89" s="4">
        <f t="shared" si="6"/>
        <v>2.8880498848143557</v>
      </c>
      <c r="F89" s="4">
        <f t="shared" si="7"/>
        <v>3.4689233770525081</v>
      </c>
      <c r="G89" s="4">
        <f t="shared" si="8"/>
        <v>2.7361898695422733</v>
      </c>
      <c r="I89" s="4">
        <f t="shared" si="9"/>
        <v>1.0442692702373422</v>
      </c>
    </row>
    <row r="90" spans="1:9" x14ac:dyDescent="0.2">
      <c r="A90" s="4">
        <f>IF('True_Odds_Calculator_3-way'!A91="","",'True_Odds_Calculator_3-way'!A91)</f>
        <v>2.06</v>
      </c>
      <c r="B90" s="4">
        <f>IF('True_Odds_Calculator_3-way'!B91="","",'True_Odds_Calculator_3-way'!B91)</f>
        <v>3.37</v>
      </c>
      <c r="C90" s="4">
        <f>IF('True_Odds_Calculator_3-way'!C91="","",'True_Odds_Calculator_3-way'!C91)</f>
        <v>3.81</v>
      </c>
      <c r="D90" s="4">
        <f t="shared" si="5"/>
        <v>4.463998984944384E-2</v>
      </c>
      <c r="E90" s="4">
        <f t="shared" si="6"/>
        <v>2.1251415232722191</v>
      </c>
      <c r="F90" s="4">
        <f t="shared" si="7"/>
        <v>3.5479121426874269</v>
      </c>
      <c r="G90" s="4">
        <f t="shared" si="8"/>
        <v>4.038981095376629</v>
      </c>
      <c r="I90" s="4">
        <f t="shared" si="9"/>
        <v>1.0446399898494438</v>
      </c>
    </row>
    <row r="91" spans="1:9" x14ac:dyDescent="0.2">
      <c r="A91" s="4">
        <f>IF('True_Odds_Calculator_3-way'!A92="","",'True_Odds_Calculator_3-way'!A92)</f>
        <v>2.4900000000000002</v>
      </c>
      <c r="B91" s="4">
        <f>IF('True_Odds_Calculator_3-way'!B92="","",'True_Odds_Calculator_3-way'!B92)</f>
        <v>3.3</v>
      </c>
      <c r="C91" s="4">
        <f>IF('True_Odds_Calculator_3-way'!C92="","",'True_Odds_Calculator_3-way'!C92)</f>
        <v>2.95</v>
      </c>
      <c r="D91" s="4">
        <f t="shared" si="5"/>
        <v>4.3619779580571727E-2</v>
      </c>
      <c r="E91" s="4">
        <f t="shared" si="6"/>
        <v>2.5835353928303069</v>
      </c>
      <c r="F91" s="4">
        <f t="shared" si="7"/>
        <v>3.4663201321311861</v>
      </c>
      <c r="G91" s="4">
        <f t="shared" si="8"/>
        <v>3.082204321925603</v>
      </c>
      <c r="I91" s="4">
        <f t="shared" si="9"/>
        <v>1.0436197795805717</v>
      </c>
    </row>
    <row r="92" spans="1:9" x14ac:dyDescent="0.2">
      <c r="A92" s="4">
        <f>IF('True_Odds_Calculator_3-way'!A93="","",'True_Odds_Calculator_3-way'!A93)</f>
        <v>1.78</v>
      </c>
      <c r="B92" s="4">
        <f>IF('True_Odds_Calculator_3-way'!B93="","",'True_Odds_Calculator_3-way'!B93)</f>
        <v>3.74</v>
      </c>
      <c r="C92" s="4">
        <f>IF('True_Odds_Calculator_3-way'!C93="","",'True_Odds_Calculator_3-way'!C93)</f>
        <v>4.62</v>
      </c>
      <c r="D92" s="4">
        <f t="shared" si="5"/>
        <v>4.5627648403590237E-2</v>
      </c>
      <c r="E92" s="4">
        <f t="shared" si="6"/>
        <v>1.8295297703903137</v>
      </c>
      <c r="F92" s="4">
        <f t="shared" si="7"/>
        <v>3.9655714950284229</v>
      </c>
      <c r="G92" s="4">
        <f t="shared" si="8"/>
        <v>4.9691663151708738</v>
      </c>
      <c r="I92" s="4">
        <f t="shared" si="9"/>
        <v>1.0456276484035902</v>
      </c>
    </row>
    <row r="93" spans="1:9" x14ac:dyDescent="0.2">
      <c r="A93" s="4">
        <f>IF('True_Odds_Calculator_3-way'!A94="","",'True_Odds_Calculator_3-way'!A94)</f>
        <v>1.65</v>
      </c>
      <c r="B93" s="4">
        <f>IF('True_Odds_Calculator_3-way'!B94="","",'True_Odds_Calculator_3-way'!B94)</f>
        <v>3.92</v>
      </c>
      <c r="C93" s="4">
        <f>IF('True_Odds_Calculator_3-way'!C94="","",'True_Odds_Calculator_3-way'!C94)</f>
        <v>5.38</v>
      </c>
      <c r="D93" s="4">
        <f t="shared" si="5"/>
        <v>4.7036252824887992E-2</v>
      </c>
      <c r="E93" s="4">
        <f t="shared" si="6"/>
        <v>1.6938189941465509</v>
      </c>
      <c r="F93" s="4">
        <f t="shared" si="7"/>
        <v>4.1767031123970959</v>
      </c>
      <c r="G93" s="4">
        <f t="shared" si="8"/>
        <v>5.8756182727311614</v>
      </c>
      <c r="I93" s="4">
        <f t="shared" si="9"/>
        <v>1.047036252824888</v>
      </c>
    </row>
    <row r="94" spans="1:9" x14ac:dyDescent="0.2">
      <c r="A94" s="4">
        <f>IF('True_Odds_Calculator_3-way'!A95="","",'True_Odds_Calculator_3-way'!A95)</f>
        <v>2.41</v>
      </c>
      <c r="B94" s="4">
        <f>IF('True_Odds_Calculator_3-way'!B95="","",'True_Odds_Calculator_3-way'!B95)</f>
        <v>3.26</v>
      </c>
      <c r="C94" s="4">
        <f>IF('True_Odds_Calculator_3-way'!C95="","",'True_Odds_Calculator_3-way'!C95)</f>
        <v>3.11</v>
      </c>
      <c r="D94" s="4">
        <f t="shared" si="5"/>
        <v>4.3229633953896895E-2</v>
      </c>
      <c r="E94" s="4">
        <f t="shared" si="6"/>
        <v>2.496705089857377</v>
      </c>
      <c r="F94" s="4">
        <f t="shared" si="7"/>
        <v>3.4206910757399798</v>
      </c>
      <c r="G94" s="4">
        <f t="shared" si="8"/>
        <v>3.2559128232512315</v>
      </c>
      <c r="I94" s="4">
        <f t="shared" si="9"/>
        <v>1.0432296339538969</v>
      </c>
    </row>
    <row r="95" spans="1:9" x14ac:dyDescent="0.2">
      <c r="A95" s="4">
        <f>IF('True_Odds_Calculator_3-way'!A96="","",'True_Odds_Calculator_3-way'!A96)</f>
        <v>2.25</v>
      </c>
      <c r="B95" s="4">
        <f>IF('True_Odds_Calculator_3-way'!B96="","",'True_Odds_Calculator_3-way'!B96)</f>
        <v>3.37</v>
      </c>
      <c r="C95" s="4">
        <f>IF('True_Odds_Calculator_3-way'!C96="","",'True_Odds_Calculator_3-way'!C96)</f>
        <v>3.3</v>
      </c>
      <c r="D95" s="4">
        <f t="shared" si="5"/>
        <v>4.421065251925782E-2</v>
      </c>
      <c r="E95" s="4">
        <f t="shared" si="6"/>
        <v>2.3271640819363388</v>
      </c>
      <c r="F95" s="4">
        <f t="shared" si="7"/>
        <v>3.5461116031886619</v>
      </c>
      <c r="G95" s="4">
        <f t="shared" si="8"/>
        <v>3.4686882689308605</v>
      </c>
      <c r="I95" s="4">
        <f t="shared" si="9"/>
        <v>1.0442106525192578</v>
      </c>
    </row>
    <row r="96" spans="1:9" x14ac:dyDescent="0.2">
      <c r="A96" s="4">
        <f>IF('True_Odds_Calculator_3-way'!A97="","",'True_Odds_Calculator_3-way'!A97)</f>
        <v>4.33</v>
      </c>
      <c r="B96" s="4">
        <f>IF('True_Odds_Calculator_3-way'!B97="","",'True_Odds_Calculator_3-way'!B97)</f>
        <v>3.87</v>
      </c>
      <c r="C96" s="4">
        <f>IF('True_Odds_Calculator_3-way'!C97="","",'True_Odds_Calculator_3-way'!C97)</f>
        <v>1.79</v>
      </c>
      <c r="D96" s="4">
        <f t="shared" si="5"/>
        <v>4.8004032910722305E-2</v>
      </c>
      <c r="E96" s="4">
        <f t="shared" si="6"/>
        <v>4.6523412847134944</v>
      </c>
      <c r="F96" s="4">
        <f t="shared" si="7"/>
        <v>4.1254706022668302</v>
      </c>
      <c r="G96" s="4">
        <f t="shared" si="8"/>
        <v>1.8427817022441435</v>
      </c>
      <c r="I96" s="4">
        <f t="shared" si="9"/>
        <v>1.0480040329107223</v>
      </c>
    </row>
    <row r="97" spans="1:9" x14ac:dyDescent="0.2">
      <c r="A97" s="4">
        <f>IF('True_Odds_Calculator_3-way'!A98="","",'True_Odds_Calculator_3-way'!A98)</f>
        <v>2.59</v>
      </c>
      <c r="B97" s="4">
        <f>IF('True_Odds_Calculator_3-way'!B98="","",'True_Odds_Calculator_3-way'!B98)</f>
        <v>2.99</v>
      </c>
      <c r="C97" s="4">
        <f>IF('True_Odds_Calculator_3-way'!C98="","",'True_Odds_Calculator_3-way'!C98)</f>
        <v>3.09</v>
      </c>
      <c r="D97" s="4">
        <f t="shared" si="5"/>
        <v>4.4173142104758867E-2</v>
      </c>
      <c r="E97" s="4">
        <f t="shared" si="6"/>
        <v>2.6926887721950594</v>
      </c>
      <c r="F97" s="4">
        <f t="shared" si="7"/>
        <v>3.1276997929921442</v>
      </c>
      <c r="G97" s="4">
        <f t="shared" si="8"/>
        <v>3.2372913717529199</v>
      </c>
      <c r="I97" s="4">
        <f t="shared" si="9"/>
        <v>1.0441731421047589</v>
      </c>
    </row>
    <row r="98" spans="1:9" x14ac:dyDescent="0.2">
      <c r="A98" s="4">
        <f>IF('True_Odds_Calculator_3-way'!A99="","",'True_Odds_Calculator_3-way'!A99)</f>
        <v>2</v>
      </c>
      <c r="B98" s="4">
        <f>IF('True_Odds_Calculator_3-way'!B99="","",'True_Odds_Calculator_3-way'!B99)</f>
        <v>3.37</v>
      </c>
      <c r="C98" s="4">
        <f>IF('True_Odds_Calculator_3-way'!C99="","",'True_Odds_Calculator_3-way'!C99)</f>
        <v>4.03</v>
      </c>
      <c r="D98" s="4">
        <f t="shared" si="5"/>
        <v>4.4874862860887488E-2</v>
      </c>
      <c r="E98" s="4">
        <f t="shared" si="6"/>
        <v>2.0616783556486626</v>
      </c>
      <c r="F98" s="4">
        <f t="shared" si="7"/>
        <v>3.5488979186537226</v>
      </c>
      <c r="G98" s="4">
        <f t="shared" si="8"/>
        <v>4.2885201383077813</v>
      </c>
      <c r="I98" s="4">
        <f t="shared" si="9"/>
        <v>1.0448748628608875</v>
      </c>
    </row>
    <row r="99" spans="1:9" x14ac:dyDescent="0.2">
      <c r="A99" s="4">
        <f>IF('True_Odds_Calculator_3-way'!A100="","",'True_Odds_Calculator_3-way'!A100)</f>
        <v>2.56</v>
      </c>
      <c r="B99" s="4">
        <f>IF('True_Odds_Calculator_3-way'!B100="","",'True_Odds_Calculator_3-way'!B100)</f>
        <v>3.76</v>
      </c>
      <c r="C99" s="4">
        <f>IF('True_Odds_Calculator_3-way'!C100="","",'True_Odds_Calculator_3-way'!C100)</f>
        <v>2.5099999999999998</v>
      </c>
      <c r="D99" s="4">
        <f t="shared" si="5"/>
        <v>5.4988821310502756E-2</v>
      </c>
      <c r="E99" s="4">
        <f t="shared" si="6"/>
        <v>2.6860391481610608</v>
      </c>
      <c r="F99" s="4">
        <f t="shared" si="7"/>
        <v>4.0383181519140354</v>
      </c>
      <c r="G99" s="4">
        <f t="shared" si="8"/>
        <v>2.6310474245629196</v>
      </c>
      <c r="I99" s="4">
        <f t="shared" si="9"/>
        <v>1.0549888213105028</v>
      </c>
    </row>
    <row r="100" spans="1:9" x14ac:dyDescent="0.2">
      <c r="A100" s="4">
        <f>IF('True_Odds_Calculator_3-way'!A101="","",'True_Odds_Calculator_3-way'!A101)</f>
        <v>2.09</v>
      </c>
      <c r="B100" s="4">
        <f>IF('True_Odds_Calculator_3-way'!B101="","",'True_Odds_Calculator_3-way'!B101)</f>
        <v>3.57</v>
      </c>
      <c r="C100" s="4">
        <f>IF('True_Odds_Calculator_3-way'!C101="","",'True_Odds_Calculator_3-way'!C101)</f>
        <v>3.36</v>
      </c>
      <c r="D100" s="4">
        <f t="shared" si="5"/>
        <v>5.619999195850589E-2</v>
      </c>
      <c r="E100" s="4">
        <f t="shared" si="6"/>
        <v>2.1751634368007928</v>
      </c>
      <c r="F100" s="4">
        <f t="shared" si="7"/>
        <v>3.8258662462023607</v>
      </c>
      <c r="G100" s="4">
        <f t="shared" si="8"/>
        <v>3.5856981521974189</v>
      </c>
      <c r="I100" s="4">
        <f t="shared" si="9"/>
        <v>1.0561999919585059</v>
      </c>
    </row>
    <row r="101" spans="1:9" x14ac:dyDescent="0.2">
      <c r="A101" s="4">
        <f>IF('True_Odds_Calculator_3-way'!A102="","",'True_Odds_Calculator_3-way'!A102)</f>
        <v>2.64</v>
      </c>
      <c r="B101" s="4">
        <f>IF('True_Odds_Calculator_3-way'!B102="","",'True_Odds_Calculator_3-way'!B102)</f>
        <v>3.56</v>
      </c>
      <c r="C101" s="4">
        <f>IF('True_Odds_Calculator_3-way'!C102="","",'True_Odds_Calculator_3-way'!C102)</f>
        <v>2.5299999999999998</v>
      </c>
      <c r="D101" s="4">
        <f t="shared" si="5"/>
        <v>5.4943672188420667E-2</v>
      </c>
      <c r="E101" s="4">
        <f t="shared" si="6"/>
        <v>2.7741304020478843</v>
      </c>
      <c r="F101" s="4">
        <f t="shared" si="7"/>
        <v>3.8083005252426552</v>
      </c>
      <c r="G101" s="4">
        <f t="shared" si="8"/>
        <v>2.6529255058025751</v>
      </c>
      <c r="I101" s="4">
        <f t="shared" si="9"/>
        <v>1.0549436721884207</v>
      </c>
    </row>
    <row r="102" spans="1:9" x14ac:dyDescent="0.2">
      <c r="A102" s="4">
        <f>IF('True_Odds_Calculator_3-way'!A103="","",'True_Odds_Calculator_3-way'!A103)</f>
        <v>2.02</v>
      </c>
      <c r="B102" s="4">
        <f>IF('True_Odds_Calculator_3-way'!B103="","",'True_Odds_Calculator_3-way'!B103)</f>
        <v>3.72</v>
      </c>
      <c r="C102" s="4">
        <f>IF('True_Odds_Calculator_3-way'!C103="","",'True_Odds_Calculator_3-way'!C103)</f>
        <v>3.41</v>
      </c>
      <c r="D102" s="4">
        <f t="shared" si="5"/>
        <v>5.7121841216379643E-2</v>
      </c>
      <c r="E102" s="4">
        <f t="shared" si="6"/>
        <v>2.1008010952368044</v>
      </c>
      <c r="F102" s="4">
        <f t="shared" si="7"/>
        <v>4.0035777482143544</v>
      </c>
      <c r="G102" s="4">
        <f t="shared" si="8"/>
        <v>3.6467799242335115</v>
      </c>
      <c r="I102" s="4">
        <f t="shared" si="9"/>
        <v>1.0571218412163796</v>
      </c>
    </row>
    <row r="103" spans="1:9" x14ac:dyDescent="0.2">
      <c r="A103" s="4">
        <f>IF('True_Odds_Calculator_3-way'!A104="","",'True_Odds_Calculator_3-way'!A104)</f>
        <v>3.57</v>
      </c>
      <c r="B103" s="4">
        <f>IF('True_Odds_Calculator_3-way'!B104="","",'True_Odds_Calculator_3-way'!B104)</f>
        <v>3.82</v>
      </c>
      <c r="C103" s="4">
        <f>IF('True_Odds_Calculator_3-way'!C104="","",'True_Odds_Calculator_3-way'!C104)</f>
        <v>1.94</v>
      </c>
      <c r="D103" s="4">
        <f t="shared" si="5"/>
        <v>5.7356067055742255E-2</v>
      </c>
      <c r="E103" s="4">
        <f t="shared" si="6"/>
        <v>3.8315151622817827</v>
      </c>
      <c r="F103" s="4">
        <f t="shared" si="7"/>
        <v>4.1209682929701392</v>
      </c>
      <c r="G103" s="4">
        <f t="shared" si="8"/>
        <v>2.0147267316492581</v>
      </c>
      <c r="I103" s="4">
        <f t="shared" si="9"/>
        <v>1.0573560670557423</v>
      </c>
    </row>
    <row r="104" spans="1:9" x14ac:dyDescent="0.2">
      <c r="A104" s="4">
        <f>IF('True_Odds_Calculator_3-way'!A105="","",'True_Odds_Calculator_3-way'!A105)</f>
        <v>1.68</v>
      </c>
      <c r="B104" s="4">
        <f>IF('True_Odds_Calculator_3-way'!B105="","",'True_Odds_Calculator_3-way'!B105)</f>
        <v>3.73</v>
      </c>
      <c r="C104" s="4">
        <f>IF('True_Odds_Calculator_3-way'!C105="","",'True_Odds_Calculator_3-way'!C105)</f>
        <v>5.0599999999999996</v>
      </c>
      <c r="D104" s="4">
        <f t="shared" si="5"/>
        <v>6.0963068481427296E-2</v>
      </c>
      <c r="E104" s="4">
        <f t="shared" si="6"/>
        <v>1.7393812916468696</v>
      </c>
      <c r="F104" s="4">
        <f t="shared" si="7"/>
        <v>4.0359116725324684</v>
      </c>
      <c r="G104" s="4">
        <f t="shared" si="8"/>
        <v>5.6399213953790612</v>
      </c>
      <c r="I104" s="4">
        <f t="shared" si="9"/>
        <v>1.0609630684814273</v>
      </c>
    </row>
    <row r="105" spans="1:9" x14ac:dyDescent="0.2">
      <c r="A105" s="4">
        <f>IF('True_Odds_Calculator_3-way'!A106="","",'True_Odds_Calculator_3-way'!A106)</f>
        <v>3.41</v>
      </c>
      <c r="B105" s="4">
        <f>IF('True_Odds_Calculator_3-way'!B106="","",'True_Odds_Calculator_3-way'!B106)</f>
        <v>3.55</v>
      </c>
      <c r="C105" s="4">
        <f>IF('True_Odds_Calculator_3-way'!C106="","",'True_Odds_Calculator_3-way'!C106)</f>
        <v>2.08</v>
      </c>
      <c r="D105" s="4">
        <f t="shared" si="5"/>
        <v>5.5714503579110453E-2</v>
      </c>
      <c r="E105" s="4">
        <f t="shared" si="6"/>
        <v>3.6405518493778533</v>
      </c>
      <c r="F105" s="4">
        <f t="shared" si="7"/>
        <v>3.8005669279928989</v>
      </c>
      <c r="G105" s="4">
        <f t="shared" si="8"/>
        <v>2.1635761839785252</v>
      </c>
      <c r="I105" s="4">
        <f t="shared" si="9"/>
        <v>1.0557145035791105</v>
      </c>
    </row>
    <row r="106" spans="1:9" x14ac:dyDescent="0.2">
      <c r="A106" s="4">
        <f>IF('True_Odds_Calculator_3-way'!A107="","",'True_Odds_Calculator_3-way'!A107)</f>
        <v>3.81</v>
      </c>
      <c r="B106" s="4">
        <f>IF('True_Odds_Calculator_3-way'!B107="","",'True_Odds_Calculator_3-way'!B107)</f>
        <v>3.53</v>
      </c>
      <c r="C106" s="4">
        <f>IF('True_Odds_Calculator_3-way'!C107="","",'True_Odds_Calculator_3-way'!C107)</f>
        <v>1.95</v>
      </c>
      <c r="D106" s="4">
        <f t="shared" si="5"/>
        <v>5.8573823401732561E-2</v>
      </c>
      <c r="E106" s="4">
        <f t="shared" si="6"/>
        <v>4.1161989156305978</v>
      </c>
      <c r="F106" s="4">
        <f t="shared" si="7"/>
        <v>3.7913037255807596</v>
      </c>
      <c r="G106" s="4">
        <f t="shared" si="8"/>
        <v>2.0271808255930837</v>
      </c>
      <c r="I106" s="4">
        <f t="shared" si="9"/>
        <v>1.0585738234017326</v>
      </c>
    </row>
    <row r="107" spans="1:9" x14ac:dyDescent="0.2">
      <c r="A107" s="4">
        <f>IF('True_Odds_Calculator_3-way'!A108="","",'True_Odds_Calculator_3-way'!A108)</f>
        <v>2.89</v>
      </c>
      <c r="B107" s="4">
        <f>IF('True_Odds_Calculator_3-way'!B108="","",'True_Odds_Calculator_3-way'!B108)</f>
        <v>3.02</v>
      </c>
      <c r="C107" s="4">
        <f>IF('True_Odds_Calculator_3-way'!C108="","",'True_Odds_Calculator_3-way'!C108)</f>
        <v>2.65</v>
      </c>
      <c r="D107" s="4">
        <f t="shared" si="5"/>
        <v>5.4505079626282038E-2</v>
      </c>
      <c r="E107" s="4">
        <f t="shared" si="6"/>
        <v>3.0501530439323785</v>
      </c>
      <c r="F107" s="4">
        <f t="shared" si="7"/>
        <v>3.1953223758650182</v>
      </c>
      <c r="G107" s="4">
        <f t="shared" si="8"/>
        <v>2.7840408590216899</v>
      </c>
      <c r="I107" s="4">
        <f t="shared" si="9"/>
        <v>1.054505079626282</v>
      </c>
    </row>
    <row r="108" spans="1:9" x14ac:dyDescent="0.2">
      <c r="A108" s="4">
        <f>IF('True_Odds_Calculator_3-way'!A109="","",'True_Odds_Calculator_3-way'!A109)</f>
        <v>2.0499999999999998</v>
      </c>
      <c r="B108" s="4">
        <f>IF('True_Odds_Calculator_3-way'!B109="","",'True_Odds_Calculator_3-way'!B109)</f>
        <v>3.88</v>
      </c>
      <c r="C108" s="4">
        <f>IF('True_Odds_Calculator_3-way'!C109="","",'True_Odds_Calculator_3-way'!C109)</f>
        <v>3.21</v>
      </c>
      <c r="D108" s="4">
        <f t="shared" si="5"/>
        <v>5.7063316562445898E-2</v>
      </c>
      <c r="E108" s="4">
        <f t="shared" si="6"/>
        <v>2.1331796418792317</v>
      </c>
      <c r="F108" s="4">
        <f t="shared" si="7"/>
        <v>4.1891685544181048</v>
      </c>
      <c r="G108" s="4">
        <f t="shared" si="8"/>
        <v>3.4187406047924926</v>
      </c>
      <c r="I108" s="4">
        <f t="shared" si="9"/>
        <v>1.0570633165624459</v>
      </c>
    </row>
    <row r="109" spans="1:9" x14ac:dyDescent="0.2">
      <c r="A109" s="4">
        <f>IF('True_Odds_Calculator_3-way'!A110="","",'True_Odds_Calculator_3-way'!A110)</f>
        <v>1.34</v>
      </c>
      <c r="B109" s="4">
        <f>IF('True_Odds_Calculator_3-way'!B110="","",'True_Odds_Calculator_3-way'!B110)</f>
        <v>5.09</v>
      </c>
      <c r="C109" s="4">
        <f>IF('True_Odds_Calculator_3-way'!C110="","",'True_Odds_Calculator_3-way'!C110)</f>
        <v>8.41</v>
      </c>
      <c r="D109" s="4">
        <f t="shared" si="5"/>
        <v>6.1638375149661195E-2</v>
      </c>
      <c r="E109" s="4">
        <f t="shared" si="6"/>
        <v>1.377937099050274</v>
      </c>
      <c r="F109" s="4">
        <f t="shared" si="7"/>
        <v>5.6844818404107809</v>
      </c>
      <c r="G109" s="4">
        <f t="shared" si="8"/>
        <v>10.166740733537335</v>
      </c>
      <c r="I109" s="4">
        <f t="shared" si="9"/>
        <v>1.0616383751496612</v>
      </c>
    </row>
    <row r="110" spans="1:9" x14ac:dyDescent="0.2">
      <c r="A110" s="4">
        <f>IF('True_Odds_Calculator_3-way'!A111="","",'True_Odds_Calculator_3-way'!A111)</f>
        <v>2.11</v>
      </c>
      <c r="B110" s="4">
        <f>IF('True_Odds_Calculator_3-way'!B111="","",'True_Odds_Calculator_3-way'!B111)</f>
        <v>3.71</v>
      </c>
      <c r="C110" s="4">
        <f>IF('True_Odds_Calculator_3-way'!C111="","",'True_Odds_Calculator_3-way'!C111)</f>
        <v>3.58</v>
      </c>
      <c r="D110" s="4">
        <f t="shared" si="5"/>
        <v>2.2805037203388334E-2</v>
      </c>
      <c r="E110" s="4">
        <f t="shared" si="6"/>
        <v>2.1443951173354852</v>
      </c>
      <c r="F110" s="4">
        <f t="shared" si="7"/>
        <v>3.8176667121660053</v>
      </c>
      <c r="G110" s="4">
        <f t="shared" si="8"/>
        <v>3.6801516887706556</v>
      </c>
      <c r="I110" s="4">
        <f t="shared" si="9"/>
        <v>1.0228050372033883</v>
      </c>
    </row>
    <row r="111" spans="1:9" x14ac:dyDescent="0.2">
      <c r="A111" s="4">
        <f>IF('True_Odds_Calculator_3-way'!A112="","",'True_Odds_Calculator_3-way'!A112)</f>
        <v>2.2000000000000002</v>
      </c>
      <c r="B111" s="4">
        <f>IF('True_Odds_Calculator_3-way'!B112="","",'True_Odds_Calculator_3-way'!B112)</f>
        <v>3.28</v>
      </c>
      <c r="C111" s="4">
        <f>IF('True_Odds_Calculator_3-way'!C112="","",'True_Odds_Calculator_3-way'!C112)</f>
        <v>3.81</v>
      </c>
      <c r="D111" s="4">
        <f t="shared" si="5"/>
        <v>2.1890694926992138E-2</v>
      </c>
      <c r="E111" s="4">
        <f t="shared" si="6"/>
        <v>2.2358931874814303</v>
      </c>
      <c r="F111" s="4">
        <f t="shared" si="7"/>
        <v>3.360427898123219</v>
      </c>
      <c r="G111" s="4">
        <f t="shared" si="8"/>
        <v>3.9189514856866996</v>
      </c>
      <c r="I111" s="4">
        <f t="shared" si="9"/>
        <v>1.0218906949269921</v>
      </c>
    </row>
    <row r="112" spans="1:9" x14ac:dyDescent="0.2">
      <c r="A112" s="4">
        <f>IF('True_Odds_Calculator_3-way'!A113="","",'True_Odds_Calculator_3-way'!A113)</f>
        <v>3.32</v>
      </c>
      <c r="B112" s="4">
        <f>IF('True_Odds_Calculator_3-way'!B113="","",'True_Odds_Calculator_3-way'!B113)</f>
        <v>2.87</v>
      </c>
      <c r="C112" s="4">
        <f>IF('True_Odds_Calculator_3-way'!C113="","",'True_Odds_Calculator_3-way'!C113)</f>
        <v>2.54</v>
      </c>
      <c r="D112" s="4">
        <f t="shared" si="5"/>
        <v>4.3337662427812118E-2</v>
      </c>
      <c r="E112" s="4">
        <f t="shared" si="6"/>
        <v>3.4872497038500829</v>
      </c>
      <c r="F112" s="4">
        <f t="shared" si="7"/>
        <v>2.9941359702717607</v>
      </c>
      <c r="G112" s="4">
        <f t="shared" si="8"/>
        <v>2.6367490576814578</v>
      </c>
      <c r="I112" s="4">
        <f t="shared" si="9"/>
        <v>1.0433376624278121</v>
      </c>
    </row>
    <row r="113" spans="1:9" x14ac:dyDescent="0.2">
      <c r="A113" s="4">
        <f>IF('True_Odds_Calculator_3-way'!A114="","",'True_Odds_Calculator_3-way'!A114)</f>
        <v>2.33</v>
      </c>
      <c r="B113" s="4">
        <f>IF('True_Odds_Calculator_3-way'!B114="","",'True_Odds_Calculator_3-way'!B114)</f>
        <v>3.14</v>
      </c>
      <c r="C113" s="4">
        <f>IF('True_Odds_Calculator_3-way'!C114="","",'True_Odds_Calculator_3-way'!C114)</f>
        <v>3.38</v>
      </c>
      <c r="D113" s="4">
        <f t="shared" si="5"/>
        <v>4.3513875101521382E-2</v>
      </c>
      <c r="E113" s="4">
        <f t="shared" si="6"/>
        <v>2.4114984626614686</v>
      </c>
      <c r="F113" s="4">
        <f t="shared" si="7"/>
        <v>3.2898339151179261</v>
      </c>
      <c r="G113" s="4">
        <f t="shared" si="8"/>
        <v>3.5542493214534909</v>
      </c>
      <c r="I113" s="4">
        <f t="shared" si="9"/>
        <v>1.0435138751015214</v>
      </c>
    </row>
    <row r="114" spans="1:9" x14ac:dyDescent="0.2">
      <c r="A114" s="4">
        <f>IF('True_Odds_Calculator_3-way'!A115="","",'True_Odds_Calculator_3-way'!A115)</f>
        <v>2.84</v>
      </c>
      <c r="B114" s="4">
        <f>IF('True_Odds_Calculator_3-way'!B115="","",'True_Odds_Calculator_3-way'!B115)</f>
        <v>2.9</v>
      </c>
      <c r="C114" s="4">
        <f>IF('True_Odds_Calculator_3-way'!C115="","",'True_Odds_Calculator_3-way'!C115)</f>
        <v>2.88</v>
      </c>
      <c r="D114" s="4">
        <f t="shared" si="5"/>
        <v>4.4162484485456677E-2</v>
      </c>
      <c r="E114" s="4">
        <f t="shared" si="6"/>
        <v>2.9639127508280403</v>
      </c>
      <c r="F114" s="4">
        <f t="shared" si="7"/>
        <v>3.0293230163541369</v>
      </c>
      <c r="G114" s="4">
        <f t="shared" si="8"/>
        <v>3.0075061875329663</v>
      </c>
      <c r="I114" s="4">
        <f t="shared" si="9"/>
        <v>1.0441624844854567</v>
      </c>
    </row>
    <row r="115" spans="1:9" x14ac:dyDescent="0.2">
      <c r="A115" s="4">
        <f>IF('True_Odds_Calculator_3-way'!A116="","",'True_Odds_Calculator_3-way'!A116)</f>
        <v>2.59</v>
      </c>
      <c r="B115" s="4">
        <f>IF('True_Odds_Calculator_3-way'!B116="","",'True_Odds_Calculator_3-way'!B116)</f>
        <v>3.13</v>
      </c>
      <c r="C115" s="4">
        <f>IF('True_Odds_Calculator_3-way'!C116="","",'True_Odds_Calculator_3-way'!C116)</f>
        <v>2.95</v>
      </c>
      <c r="D115" s="4">
        <f t="shared" si="5"/>
        <v>4.4572254839217562E-2</v>
      </c>
      <c r="E115" s="4">
        <f t="shared" si="6"/>
        <v>2.6936537165146115</v>
      </c>
      <c r="F115" s="4">
        <f t="shared" si="7"/>
        <v>3.2826556989032314</v>
      </c>
      <c r="G115" s="4">
        <f t="shared" si="8"/>
        <v>3.0852234427682097</v>
      </c>
      <c r="I115" s="4">
        <f t="shared" si="9"/>
        <v>1.0445722548392176</v>
      </c>
    </row>
    <row r="116" spans="1:9" x14ac:dyDescent="0.2">
      <c r="A116" s="4">
        <f>IF('True_Odds_Calculator_3-way'!A117="","",'True_Odds_Calculator_3-way'!A117)</f>
        <v>1.83</v>
      </c>
      <c r="B116" s="4">
        <f>IF('True_Odds_Calculator_3-way'!B117="","",'True_Odds_Calculator_3-way'!B117)</f>
        <v>3.37</v>
      </c>
      <c r="C116" s="4">
        <f>IF('True_Odds_Calculator_3-way'!C117="","",'True_Odds_Calculator_3-way'!C117)</f>
        <v>4.9000000000000004</v>
      </c>
      <c r="D116" s="4">
        <f t="shared" si="5"/>
        <v>4.7265625129265576E-2</v>
      </c>
      <c r="E116" s="4">
        <f t="shared" si="6"/>
        <v>1.8843290337344987</v>
      </c>
      <c r="F116" s="4">
        <f t="shared" si="7"/>
        <v>3.5589633446644227</v>
      </c>
      <c r="G116" s="4">
        <f t="shared" si="8"/>
        <v>5.3099293093945468</v>
      </c>
      <c r="I116" s="4">
        <f t="shared" si="9"/>
        <v>1.0472656251292656</v>
      </c>
    </row>
    <row r="117" spans="1:9" x14ac:dyDescent="0.2">
      <c r="A117" s="4">
        <f>IF('True_Odds_Calculator_3-way'!A118="","",'True_Odds_Calculator_3-way'!A118)</f>
        <v>4</v>
      </c>
      <c r="B117" s="4">
        <f>IF('True_Odds_Calculator_3-way'!B118="","",'True_Odds_Calculator_3-way'!B118)</f>
        <v>3.3</v>
      </c>
      <c r="C117" s="4">
        <f>IF('True_Odds_Calculator_3-way'!C118="","",'True_Odds_Calculator_3-way'!C118)</f>
        <v>2.0299999999999998</v>
      </c>
      <c r="D117" s="4">
        <f t="shared" si="5"/>
        <v>4.5641140468726693E-2</v>
      </c>
      <c r="E117" s="4">
        <f t="shared" si="6"/>
        <v>4.2591925400021191</v>
      </c>
      <c r="F117" s="4">
        <f t="shared" si="7"/>
        <v>3.474434887841984</v>
      </c>
      <c r="G117" s="4">
        <f t="shared" si="8"/>
        <v>2.0946921333090134</v>
      </c>
      <c r="I117" s="4">
        <f t="shared" si="9"/>
        <v>1.0456411404687267</v>
      </c>
    </row>
    <row r="118" spans="1:9" x14ac:dyDescent="0.2">
      <c r="A118" s="4">
        <f>IF('True_Odds_Calculator_3-way'!A119="","",'True_Odds_Calculator_3-way'!A119)</f>
        <v>1.98</v>
      </c>
      <c r="B118" s="4">
        <f>IF('True_Odds_Calculator_3-way'!B119="","",'True_Odds_Calculator_3-way'!B119)</f>
        <v>3.28</v>
      </c>
      <c r="C118" s="4">
        <f>IF('True_Odds_Calculator_3-way'!C119="","",'True_Odds_Calculator_3-way'!C119)</f>
        <v>4.2300000000000004</v>
      </c>
      <c r="D118" s="4">
        <f t="shared" si="5"/>
        <v>4.6335173216335512E-2</v>
      </c>
      <c r="E118" s="4">
        <f t="shared" si="6"/>
        <v>2.0424609356180441</v>
      </c>
      <c r="F118" s="4">
        <f t="shared" si="7"/>
        <v>3.4550311503911906</v>
      </c>
      <c r="G118" s="4">
        <f t="shared" si="8"/>
        <v>4.5256740246954577</v>
      </c>
      <c r="I118" s="4">
        <f t="shared" si="9"/>
        <v>1.0463351732163355</v>
      </c>
    </row>
    <row r="119" spans="1:9" x14ac:dyDescent="0.2">
      <c r="A119" s="4">
        <f>IF('True_Odds_Calculator_3-way'!A120="","",'True_Odds_Calculator_3-way'!A120)</f>
        <v>1.93</v>
      </c>
      <c r="B119" s="4">
        <f>IF('True_Odds_Calculator_3-way'!B120="","",'True_Odds_Calculator_3-way'!B120)</f>
        <v>3.29</v>
      </c>
      <c r="C119" s="4">
        <f>IF('True_Odds_Calculator_3-way'!C120="","",'True_Odds_Calculator_3-way'!C120)</f>
        <v>4.47</v>
      </c>
      <c r="D119" s="4">
        <f t="shared" si="5"/>
        <v>4.5799729339500272E-2</v>
      </c>
      <c r="E119" s="4">
        <f t="shared" si="6"/>
        <v>1.9885928800837964</v>
      </c>
      <c r="F119" s="4">
        <f t="shared" si="7"/>
        <v>3.4639857381359596</v>
      </c>
      <c r="G119" s="4">
        <f t="shared" si="8"/>
        <v>4.7973809350628951</v>
      </c>
      <c r="I119" s="4">
        <f t="shared" si="9"/>
        <v>1.0457997293395003</v>
      </c>
    </row>
    <row r="120" spans="1:9" x14ac:dyDescent="0.2">
      <c r="A120" s="4">
        <f>IF('True_Odds_Calculator_3-way'!A121="","",'True_Odds_Calculator_3-way'!A121)</f>
        <v>3.59</v>
      </c>
      <c r="B120" s="4">
        <f>IF('True_Odds_Calculator_3-way'!B121="","",'True_Odds_Calculator_3-way'!B121)</f>
        <v>3.17</v>
      </c>
      <c r="C120" s="4">
        <f>IF('True_Odds_Calculator_3-way'!C121="","",'True_Odds_Calculator_3-way'!C121)</f>
        <v>2.2200000000000002</v>
      </c>
      <c r="D120" s="4">
        <f t="shared" si="5"/>
        <v>4.4459395733087881E-2</v>
      </c>
      <c r="E120" s="4">
        <f t="shared" si="6"/>
        <v>3.7917317984331946</v>
      </c>
      <c r="F120" s="4">
        <f t="shared" si="7"/>
        <v>3.3262637514358486</v>
      </c>
      <c r="G120" s="4">
        <f t="shared" si="8"/>
        <v>2.2955225847883978</v>
      </c>
      <c r="I120" s="4">
        <f t="shared" si="9"/>
        <v>1.0444593957330879</v>
      </c>
    </row>
    <row r="121" spans="1:9" x14ac:dyDescent="0.2">
      <c r="A121" s="4">
        <f>IF('True_Odds_Calculator_3-way'!A122="","",'True_Odds_Calculator_3-way'!A122)</f>
        <v>2.2799999999999998</v>
      </c>
      <c r="B121" s="4">
        <f>IF('True_Odds_Calculator_3-way'!B122="","",'True_Odds_Calculator_3-way'!B122)</f>
        <v>2.95</v>
      </c>
      <c r="C121" s="4">
        <f>IF('True_Odds_Calculator_3-way'!C122="","",'True_Odds_Calculator_3-way'!C122)</f>
        <v>3.6</v>
      </c>
      <c r="D121" s="4">
        <f t="shared" si="5"/>
        <v>5.5357319853305498E-2</v>
      </c>
      <c r="E121" s="4">
        <f t="shared" si="6"/>
        <v>2.3801360437227226</v>
      </c>
      <c r="F121" s="4">
        <f t="shared" si="7"/>
        <v>3.1198268309024382</v>
      </c>
      <c r="G121" s="4">
        <f t="shared" si="8"/>
        <v>3.8561600203847624</v>
      </c>
      <c r="I121" s="4">
        <f t="shared" si="9"/>
        <v>1.0553573198533055</v>
      </c>
    </row>
    <row r="122" spans="1:9" x14ac:dyDescent="0.2">
      <c r="A122" s="4">
        <f>IF('True_Odds_Calculator_3-way'!A123="","",'True_Odds_Calculator_3-way'!A123)</f>
        <v>1.42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7.47</v>
      </c>
      <c r="D122" s="4">
        <f t="shared" si="5"/>
        <v>6.5366887953007158E-2</v>
      </c>
      <c r="E122" s="4">
        <f t="shared" si="6"/>
        <v>1.4653380380094181</v>
      </c>
      <c r="F122" s="4">
        <f t="shared" si="7"/>
        <v>4.8665645280584586</v>
      </c>
      <c r="G122" s="4">
        <f t="shared" si="8"/>
        <v>8.9222106956151617</v>
      </c>
      <c r="I122" s="4">
        <f t="shared" si="9"/>
        <v>1.0653668879530072</v>
      </c>
    </row>
    <row r="123" spans="1:9" x14ac:dyDescent="0.2">
      <c r="A123" s="4">
        <f>IF('True_Odds_Calculator_3-way'!A124="","",'True_Odds_Calculator_3-way'!A124)</f>
        <v>3.55</v>
      </c>
      <c r="B123" s="4">
        <f>IF('True_Odds_Calculator_3-way'!B124="","",'True_Odds_Calculator_3-way'!B124)</f>
        <v>3.38</v>
      </c>
      <c r="C123" s="4">
        <f>IF('True_Odds_Calculator_3-way'!C124="","",'True_Odds_Calculator_3-way'!C124)</f>
        <v>2.09</v>
      </c>
      <c r="D123" s="4">
        <f t="shared" si="5"/>
        <v>5.6017028532282076E-2</v>
      </c>
      <c r="E123" s="4">
        <f t="shared" si="6"/>
        <v>3.8020240744175329</v>
      </c>
      <c r="F123" s="4">
        <f t="shared" si="7"/>
        <v>3.6076904301440855</v>
      </c>
      <c r="G123" s="4">
        <f t="shared" si="8"/>
        <v>2.174874921261174</v>
      </c>
      <c r="I123" s="4">
        <f t="shared" si="9"/>
        <v>1.0560170285322821</v>
      </c>
    </row>
    <row r="124" spans="1:9" x14ac:dyDescent="0.2">
      <c r="A124" s="4">
        <f>IF('True_Odds_Calculator_3-way'!A125="","",'True_Odds_Calculator_3-way'!A125)</f>
        <v>2.2799999999999998</v>
      </c>
      <c r="B124" s="4">
        <f>IF('True_Odds_Calculator_3-way'!B125="","",'True_Odds_Calculator_3-way'!B125)</f>
        <v>3.2</v>
      </c>
      <c r="C124" s="4">
        <f>IF('True_Odds_Calculator_3-way'!C125="","",'True_Odds_Calculator_3-way'!C125)</f>
        <v>3.3</v>
      </c>
      <c r="D124" s="4">
        <f t="shared" si="5"/>
        <v>5.412679425837319E-2</v>
      </c>
      <c r="E124" s="4">
        <f t="shared" si="6"/>
        <v>2.3778146480208582</v>
      </c>
      <c r="F124" s="4">
        <f t="shared" si="7"/>
        <v>3.3960731211916046</v>
      </c>
      <c r="G124" s="4">
        <f t="shared" si="8"/>
        <v>3.5089192025183626</v>
      </c>
      <c r="I124" s="4">
        <f t="shared" si="9"/>
        <v>1.0541267942583732</v>
      </c>
    </row>
    <row r="125" spans="1:9" x14ac:dyDescent="0.2">
      <c r="A125" s="4">
        <f>IF('True_Odds_Calculator_3-way'!A126="","",'True_Odds_Calculator_3-way'!A126)</f>
        <v>1.34</v>
      </c>
      <c r="B125" s="4">
        <f>IF('True_Odds_Calculator_3-way'!B126="","",'True_Odds_Calculator_3-way'!B126)</f>
        <v>5.57</v>
      </c>
      <c r="C125" s="4">
        <f>IF('True_Odds_Calculator_3-way'!C126="","",'True_Odds_Calculator_3-way'!C126)</f>
        <v>9.83</v>
      </c>
      <c r="D125" s="4">
        <f t="shared" si="5"/>
        <v>2.7531270157483245E-2</v>
      </c>
      <c r="E125" s="4">
        <f t="shared" si="6"/>
        <v>1.3566835454731903</v>
      </c>
      <c r="F125" s="4">
        <f t="shared" si="7"/>
        <v>5.8700560855376578</v>
      </c>
      <c r="G125" s="4">
        <f t="shared" si="8"/>
        <v>10.804700636488683</v>
      </c>
      <c r="I125" s="4">
        <f t="shared" si="9"/>
        <v>1.0275312701574832</v>
      </c>
    </row>
    <row r="126" spans="1:9" x14ac:dyDescent="0.2">
      <c r="A126" s="4">
        <f>IF('True_Odds_Calculator_3-way'!A127="","",'True_Odds_Calculator_3-way'!A127)</f>
        <v>9.4600000000000009</v>
      </c>
      <c r="B126" s="4">
        <f>IF('True_Odds_Calculator_3-way'!B127="","",'True_Odds_Calculator_3-way'!B127)</f>
        <v>4.95</v>
      </c>
      <c r="C126" s="4">
        <f>IF('True_Odds_Calculator_3-way'!C127="","",'True_Odds_Calculator_3-way'!C127)</f>
        <v>1.39</v>
      </c>
      <c r="D126" s="4">
        <f t="shared" si="5"/>
        <v>2.7152907694985684E-2</v>
      </c>
      <c r="E126" s="4">
        <f t="shared" si="6"/>
        <v>10.345832629106615</v>
      </c>
      <c r="F126" s="4">
        <f t="shared" si="7"/>
        <v>5.1821732695378531</v>
      </c>
      <c r="G126" s="4">
        <f t="shared" si="8"/>
        <v>1.4077101868071651</v>
      </c>
      <c r="I126" s="4">
        <f t="shared" si="9"/>
        <v>1.0271529076949857</v>
      </c>
    </row>
    <row r="127" spans="1:9" x14ac:dyDescent="0.2">
      <c r="A127" s="4">
        <f>IF('True_Odds_Calculator_3-way'!A128="","",'True_Odds_Calculator_3-way'!A128)</f>
        <v>4.33</v>
      </c>
      <c r="B127" s="4">
        <f>IF('True_Odds_Calculator_3-way'!B128="","",'True_Odds_Calculator_3-way'!B128)</f>
        <v>3.7</v>
      </c>
      <c r="C127" s="4">
        <f>IF('True_Odds_Calculator_3-way'!C128="","",'True_Odds_Calculator_3-way'!C128)</f>
        <v>1.92</v>
      </c>
      <c r="D127" s="4">
        <f t="shared" si="5"/>
        <v>2.2050485820693577E-2</v>
      </c>
      <c r="E127" s="4">
        <f t="shared" si="6"/>
        <v>4.4723375135457877</v>
      </c>
      <c r="F127" s="4">
        <f t="shared" si="7"/>
        <v>3.8034367411134542</v>
      </c>
      <c r="G127" s="4">
        <f t="shared" si="8"/>
        <v>1.9474834925689122</v>
      </c>
      <c r="I127" s="4">
        <f t="shared" si="9"/>
        <v>1.0220504858206936</v>
      </c>
    </row>
    <row r="128" spans="1:9" x14ac:dyDescent="0.2">
      <c r="A128" s="4">
        <f>IF('True_Odds_Calculator_3-way'!A129="","",'True_Odds_Calculator_3-way'!A129)</f>
        <v>2.04</v>
      </c>
      <c r="B128" s="4">
        <f>IF('True_Odds_Calculator_3-way'!B129="","",'True_Odds_Calculator_3-way'!B129)</f>
        <v>3.24</v>
      </c>
      <c r="C128" s="4">
        <f>IF('True_Odds_Calculator_3-way'!C129="","",'True_Odds_Calculator_3-way'!C129)</f>
        <v>4.34</v>
      </c>
      <c r="D128" s="4">
        <f t="shared" si="5"/>
        <v>2.925280028379329E-2</v>
      </c>
      <c r="E128" s="4">
        <f t="shared" si="6"/>
        <v>2.0814030704646562</v>
      </c>
      <c r="F128" s="4">
        <f t="shared" si="7"/>
        <v>3.3457008069151359</v>
      </c>
      <c r="G128" s="4">
        <f t="shared" si="8"/>
        <v>4.5317806570985137</v>
      </c>
      <c r="I128" s="4">
        <f t="shared" si="9"/>
        <v>1.0292528002837933</v>
      </c>
    </row>
    <row r="129" spans="1:9" x14ac:dyDescent="0.2">
      <c r="A129" s="4">
        <f>IF('True_Odds_Calculator_3-way'!A130="","",'True_Odds_Calculator_3-way'!A130)</f>
        <v>2.4900000000000002</v>
      </c>
      <c r="B129" s="4">
        <f>IF('True_Odds_Calculator_3-way'!B130="","",'True_Odds_Calculator_3-way'!B130)</f>
        <v>3.2</v>
      </c>
      <c r="C129" s="4">
        <f>IF('True_Odds_Calculator_3-way'!C130="","",'True_Odds_Calculator_3-way'!C130)</f>
        <v>3.19</v>
      </c>
      <c r="D129" s="4">
        <f t="shared" si="5"/>
        <v>2.7586049527262624E-2</v>
      </c>
      <c r="E129" s="4">
        <f t="shared" si="6"/>
        <v>2.5483480500835149</v>
      </c>
      <c r="F129" s="4">
        <f t="shared" si="7"/>
        <v>3.2970150621840428</v>
      </c>
      <c r="G129" s="4">
        <f t="shared" si="8"/>
        <v>3.2864005323490848</v>
      </c>
      <c r="I129" s="4">
        <f t="shared" si="9"/>
        <v>1.0275860495272626</v>
      </c>
    </row>
    <row r="130" spans="1:9" x14ac:dyDescent="0.2">
      <c r="A130" s="4">
        <f>IF('True_Odds_Calculator_3-way'!A131="","",'True_Odds_Calculator_3-way'!A131)</f>
        <v>2.31</v>
      </c>
      <c r="B130" s="4">
        <f>IF('True_Odds_Calculator_3-way'!B131="","",'True_Odds_Calculator_3-way'!B131)</f>
        <v>3.19</v>
      </c>
      <c r="C130" s="4">
        <f>IF('True_Odds_Calculator_3-way'!C131="","",'True_Odds_Calculator_3-way'!C131)</f>
        <v>3.56</v>
      </c>
      <c r="D130" s="4">
        <f t="shared" si="5"/>
        <v>2.7278933129378791E-2</v>
      </c>
      <c r="E130" s="4">
        <f t="shared" si="6"/>
        <v>2.3595620788458596</v>
      </c>
      <c r="F130" s="4">
        <f t="shared" si="7"/>
        <v>3.2852952413139471</v>
      </c>
      <c r="G130" s="4">
        <f t="shared" si="8"/>
        <v>3.6790960196313569</v>
      </c>
      <c r="I130" s="4">
        <f t="shared" si="9"/>
        <v>1.0272789331293788</v>
      </c>
    </row>
    <row r="131" spans="1:9" x14ac:dyDescent="0.2">
      <c r="A131" s="4">
        <f>IF('True_Odds_Calculator_3-way'!A132="","",'True_Odds_Calculator_3-way'!A132)</f>
        <v>2.82</v>
      </c>
      <c r="B131" s="4">
        <f>IF('True_Odds_Calculator_3-way'!B132="","",'True_Odds_Calculator_3-way'!B132)</f>
        <v>3.38</v>
      </c>
      <c r="C131" s="4">
        <f>IF('True_Odds_Calculator_3-way'!C132="","",'True_Odds_Calculator_3-way'!C132)</f>
        <v>2.66</v>
      </c>
      <c r="D131" s="4">
        <f t="shared" ref="D131:D194" si="10">IF(A131="","",((1/A131)+(1/B131)+(1/C131))-1)</f>
        <v>2.6407766867754923E-2</v>
      </c>
      <c r="E131" s="4">
        <f t="shared" ref="E131:E194" si="11">IF(A131="","",(3*A131)/(3-($D131*A131)))</f>
        <v>2.8917836146766724</v>
      </c>
      <c r="F131" s="4">
        <f t="shared" ref="F131:F194" si="12">IF(B131="","",(3*B131)/(3-($D131*B131)))</f>
        <v>3.4836481137540369</v>
      </c>
      <c r="G131" s="4">
        <f t="shared" ref="G131:G194" si="13">IF(C131="","",(3*C131)/(3-($D131*C131)))</f>
        <v>2.7237769279536779</v>
      </c>
      <c r="I131" s="4">
        <f t="shared" ref="I131:I194" si="14">IF(A131="","",D131+1)</f>
        <v>1.0264077668677549</v>
      </c>
    </row>
    <row r="132" spans="1:9" x14ac:dyDescent="0.2">
      <c r="A132" s="4">
        <f>IF('True_Odds_Calculator_3-way'!A133="","",'True_Odds_Calculator_3-way'!A133)</f>
        <v>3.07</v>
      </c>
      <c r="B132" s="4">
        <f>IF('True_Odds_Calculator_3-way'!B133="","",'True_Odds_Calculator_3-way'!B133)</f>
        <v>3.18</v>
      </c>
      <c r="C132" s="4">
        <f>IF('True_Odds_Calculator_3-way'!C133="","",'True_Odds_Calculator_3-way'!C133)</f>
        <v>2.59</v>
      </c>
      <c r="D132" s="4">
        <f t="shared" si="10"/>
        <v>2.6298693928219041E-2</v>
      </c>
      <c r="E132" s="4">
        <f t="shared" si="11"/>
        <v>3.1549058682227491</v>
      </c>
      <c r="F132" s="4">
        <f t="shared" si="12"/>
        <v>3.2711896976376758</v>
      </c>
      <c r="G132" s="4">
        <f t="shared" si="13"/>
        <v>2.6501709090022327</v>
      </c>
      <c r="I132" s="4">
        <f t="shared" si="14"/>
        <v>1.026298693928219</v>
      </c>
    </row>
    <row r="133" spans="1:9" x14ac:dyDescent="0.2">
      <c r="A133" s="4">
        <f>IF('True_Odds_Calculator_3-way'!A134="","",'True_Odds_Calculator_3-way'!A134)</f>
        <v>1.43</v>
      </c>
      <c r="B133" s="4">
        <f>IF('True_Odds_Calculator_3-way'!B134="","",'True_Odds_Calculator_3-way'!B134)</f>
        <v>4.97</v>
      </c>
      <c r="C133" s="4">
        <f>IF('True_Odds_Calculator_3-way'!C134="","",'True_Odds_Calculator_3-way'!C134)</f>
        <v>7.72</v>
      </c>
      <c r="D133" s="4">
        <f t="shared" si="10"/>
        <v>3.0041621517940653E-2</v>
      </c>
      <c r="E133" s="4">
        <f t="shared" si="11"/>
        <v>1.4507748633243254</v>
      </c>
      <c r="F133" s="4">
        <f t="shared" si="12"/>
        <v>5.2303068980892338</v>
      </c>
      <c r="G133" s="4">
        <f t="shared" si="13"/>
        <v>8.3668141919498673</v>
      </c>
      <c r="I133" s="4">
        <f t="shared" si="14"/>
        <v>1.0300416215179407</v>
      </c>
    </row>
    <row r="134" spans="1:9" x14ac:dyDescent="0.2">
      <c r="A134" s="4">
        <f>IF('True_Odds_Calculator_3-way'!A135="","",'True_Odds_Calculator_3-way'!A135)</f>
        <v>2.1</v>
      </c>
      <c r="B134" s="4">
        <f>IF('True_Odds_Calculator_3-way'!B135="","",'True_Odds_Calculator_3-way'!B135)</f>
        <v>3.61</v>
      </c>
      <c r="C134" s="4">
        <f>IF('True_Odds_Calculator_3-way'!C135="","",'True_Odds_Calculator_3-way'!C135)</f>
        <v>3.64</v>
      </c>
      <c r="D134" s="4">
        <f t="shared" si="10"/>
        <v>2.7924061165058411E-2</v>
      </c>
      <c r="E134" s="4">
        <f t="shared" si="11"/>
        <v>2.1418667323490634</v>
      </c>
      <c r="F134" s="4">
        <f t="shared" si="12"/>
        <v>3.7355207964825392</v>
      </c>
      <c r="G134" s="4">
        <f t="shared" si="13"/>
        <v>3.7676525683993223</v>
      </c>
      <c r="I134" s="4">
        <f t="shared" si="14"/>
        <v>1.0279240611650584</v>
      </c>
    </row>
    <row r="135" spans="1:9" x14ac:dyDescent="0.2">
      <c r="A135" s="4">
        <f>IF('True_Odds_Calculator_3-way'!A136="","",'True_Odds_Calculator_3-way'!A136)</f>
        <v>1.83</v>
      </c>
      <c r="B135" s="4">
        <f>IF('True_Odds_Calculator_3-way'!B136="","",'True_Odds_Calculator_3-way'!B136)</f>
        <v>3.9</v>
      </c>
      <c r="C135" s="4">
        <f>IF('True_Odds_Calculator_3-way'!C136="","",'True_Odds_Calculator_3-way'!C136)</f>
        <v>4.4000000000000004</v>
      </c>
      <c r="D135" s="4">
        <f t="shared" si="10"/>
        <v>3.013107111467761E-2</v>
      </c>
      <c r="E135" s="4">
        <f t="shared" si="11"/>
        <v>1.8642651057312134</v>
      </c>
      <c r="F135" s="4">
        <f t="shared" si="12"/>
        <v>4.0589923222087219</v>
      </c>
      <c r="G135" s="4">
        <f t="shared" si="13"/>
        <v>4.6034361440131342</v>
      </c>
      <c r="I135" s="4">
        <f t="shared" si="14"/>
        <v>1.0301310711146776</v>
      </c>
    </row>
    <row r="136" spans="1:9" x14ac:dyDescent="0.2">
      <c r="A136" s="4">
        <f>IF('True_Odds_Calculator_3-way'!A137="","",'True_Odds_Calculator_3-way'!A137)</f>
        <v>2.61</v>
      </c>
      <c r="B136" s="4">
        <f>IF('True_Odds_Calculator_3-way'!B137="","",'True_Odds_Calculator_3-way'!B137)</f>
        <v>3.13</v>
      </c>
      <c r="C136" s="4">
        <f>IF('True_Odds_Calculator_3-way'!C137="","",'True_Odds_Calculator_3-way'!C137)</f>
        <v>3.08</v>
      </c>
      <c r="D136" s="4">
        <f t="shared" si="10"/>
        <v>2.7305905018805809E-2</v>
      </c>
      <c r="E136" s="4">
        <f t="shared" si="11"/>
        <v>2.6735123260687486</v>
      </c>
      <c r="F136" s="4">
        <f t="shared" si="12"/>
        <v>3.2217859791550292</v>
      </c>
      <c r="G136" s="4">
        <f t="shared" si="13"/>
        <v>3.1688353275811725</v>
      </c>
      <c r="I136" s="4">
        <f t="shared" si="14"/>
        <v>1.0273059050188058</v>
      </c>
    </row>
    <row r="137" spans="1:9" x14ac:dyDescent="0.2">
      <c r="A137" s="4">
        <f>IF('True_Odds_Calculator_3-way'!A138="","",'True_Odds_Calculator_3-way'!A138)</f>
        <v>1.42</v>
      </c>
      <c r="B137" s="4">
        <f>IF('True_Odds_Calculator_3-way'!B138="","",'True_Odds_Calculator_3-way'!B138)</f>
        <v>4.62</v>
      </c>
      <c r="C137" s="4">
        <f>IF('True_Odds_Calculator_3-way'!C138="","",'True_Odds_Calculator_3-way'!C138)</f>
        <v>6.98</v>
      </c>
      <c r="D137" s="4">
        <f t="shared" si="10"/>
        <v>6.3942044207591753E-2</v>
      </c>
      <c r="E137" s="4">
        <f t="shared" si="11"/>
        <v>1.4643189317096179</v>
      </c>
      <c r="F137" s="4">
        <f t="shared" si="12"/>
        <v>5.1246257291808748</v>
      </c>
      <c r="G137" s="4">
        <f t="shared" si="13"/>
        <v>8.1999165293396068</v>
      </c>
      <c r="I137" s="4">
        <f t="shared" si="14"/>
        <v>1.0639420442075918</v>
      </c>
    </row>
    <row r="138" spans="1:9" x14ac:dyDescent="0.2">
      <c r="A138" s="4">
        <f>IF('True_Odds_Calculator_3-way'!A139="","",'True_Odds_Calculator_3-way'!A139)</f>
        <v>1.17</v>
      </c>
      <c r="B138" s="4">
        <f>IF('True_Odds_Calculator_3-way'!B139="","",'True_Odds_Calculator_3-way'!B139)</f>
        <v>7.8</v>
      </c>
      <c r="C138" s="4">
        <f>IF('True_Odds_Calculator_3-way'!C139="","",'True_Odds_Calculator_3-way'!C139)</f>
        <v>19.38</v>
      </c>
      <c r="D138" s="4">
        <f t="shared" si="10"/>
        <v>3.4505570109285344E-2</v>
      </c>
      <c r="E138" s="4">
        <f t="shared" si="11"/>
        <v>1.1859596635842504</v>
      </c>
      <c r="F138" s="4">
        <f t="shared" si="12"/>
        <v>8.5687400801148836</v>
      </c>
      <c r="G138" s="4">
        <f t="shared" si="13"/>
        <v>24.939067311922582</v>
      </c>
      <c r="I138" s="4">
        <f t="shared" si="14"/>
        <v>1.0345055701092853</v>
      </c>
    </row>
    <row r="139" spans="1:9" x14ac:dyDescent="0.2">
      <c r="A139" s="4">
        <f>IF('True_Odds_Calculator_3-way'!A140="","",'True_Odds_Calculator_3-way'!A140)</f>
        <v>2.44</v>
      </c>
      <c r="B139" s="4">
        <f>IF('True_Odds_Calculator_3-way'!B140="","",'True_Odds_Calculator_3-way'!B140)</f>
        <v>3.16</v>
      </c>
      <c r="C139" s="4">
        <f>IF('True_Odds_Calculator_3-way'!C140="","",'True_Odds_Calculator_3-way'!C140)</f>
        <v>3.32</v>
      </c>
      <c r="D139" s="4">
        <f t="shared" si="10"/>
        <v>2.7496581053410463E-2</v>
      </c>
      <c r="E139" s="4">
        <f t="shared" si="11"/>
        <v>2.4958161476110545</v>
      </c>
      <c r="F139" s="4">
        <f t="shared" si="12"/>
        <v>3.2542531466369424</v>
      </c>
      <c r="G139" s="4">
        <f t="shared" si="13"/>
        <v>3.4241967656601795</v>
      </c>
      <c r="I139" s="4">
        <f t="shared" si="14"/>
        <v>1.0274965810534105</v>
      </c>
    </row>
    <row r="140" spans="1:9" x14ac:dyDescent="0.2">
      <c r="A140" s="4">
        <f>IF('True_Odds_Calculator_3-way'!A141="","",'True_Odds_Calculator_3-way'!A141)</f>
        <v>2.19</v>
      </c>
      <c r="B140" s="4">
        <f>IF('True_Odds_Calculator_3-way'!B141="","",'True_Odds_Calculator_3-way'!B141)</f>
        <v>3.46</v>
      </c>
      <c r="C140" s="4">
        <f>IF('True_Odds_Calculator_3-way'!C141="","",'True_Odds_Calculator_3-way'!C141)</f>
        <v>3.54</v>
      </c>
      <c r="D140" s="4">
        <f t="shared" si="10"/>
        <v>2.8124221312887165E-2</v>
      </c>
      <c r="E140" s="4">
        <f t="shared" si="11"/>
        <v>2.2359046462879011</v>
      </c>
      <c r="F140" s="4">
        <f t="shared" si="12"/>
        <v>3.575993063446957</v>
      </c>
      <c r="G140" s="4">
        <f t="shared" si="13"/>
        <v>3.6615131016777118</v>
      </c>
      <c r="I140" s="4">
        <f t="shared" si="14"/>
        <v>1.0281242213128872</v>
      </c>
    </row>
    <row r="141" spans="1:9" x14ac:dyDescent="0.2">
      <c r="A141" s="4">
        <f>IF('True_Odds_Calculator_3-way'!A142="","",'True_Odds_Calculator_3-way'!A142)</f>
        <v>3.3</v>
      </c>
      <c r="B141" s="4">
        <f>IF('True_Odds_Calculator_3-way'!B142="","",'True_Odds_Calculator_3-way'!B142)</f>
        <v>3.02</v>
      </c>
      <c r="C141" s="4">
        <f>IF('True_Odds_Calculator_3-way'!C142="","",'True_Odds_Calculator_3-way'!C142)</f>
        <v>2.54</v>
      </c>
      <c r="D141" s="4">
        <f t="shared" si="10"/>
        <v>2.7856918246447426E-2</v>
      </c>
      <c r="E141" s="4">
        <f t="shared" si="11"/>
        <v>3.4043171633962781</v>
      </c>
      <c r="F141" s="4">
        <f t="shared" si="12"/>
        <v>3.1071321607604321</v>
      </c>
      <c r="G141" s="4">
        <f t="shared" si="13"/>
        <v>2.6013543046856697</v>
      </c>
      <c r="I141" s="4">
        <f t="shared" si="14"/>
        <v>1.0278569182464474</v>
      </c>
    </row>
    <row r="142" spans="1:9" x14ac:dyDescent="0.2">
      <c r="A142" s="4">
        <f>IF('True_Odds_Calculator_3-way'!A143="","",'True_Odds_Calculator_3-way'!A143)</f>
        <v>2.9</v>
      </c>
      <c r="B142" s="4">
        <f>IF('True_Odds_Calculator_3-way'!B143="","",'True_Odds_Calculator_3-way'!B143)</f>
        <v>3.26</v>
      </c>
      <c r="C142" s="4">
        <f>IF('True_Odds_Calculator_3-way'!C143="","",'True_Odds_Calculator_3-way'!C143)</f>
        <v>2.66</v>
      </c>
      <c r="D142" s="4">
        <f t="shared" si="10"/>
        <v>2.751590208862531E-2</v>
      </c>
      <c r="E142" s="4">
        <f t="shared" si="11"/>
        <v>2.9792440342394451</v>
      </c>
      <c r="F142" s="4">
        <f t="shared" si="12"/>
        <v>3.3604804267609314</v>
      </c>
      <c r="G142" s="4">
        <f t="shared" si="13"/>
        <v>2.7265200917671244</v>
      </c>
      <c r="I142" s="4">
        <f t="shared" si="14"/>
        <v>1.0275159020886253</v>
      </c>
    </row>
    <row r="143" spans="1:9" x14ac:dyDescent="0.2">
      <c r="A143" s="4">
        <f>IF('True_Odds_Calculator_3-way'!A144="","",'True_Odds_Calculator_3-way'!A144)</f>
        <v>1.94</v>
      </c>
      <c r="B143" s="4">
        <f>IF('True_Odds_Calculator_3-way'!B144="","",'True_Odds_Calculator_3-way'!B144)</f>
        <v>3.67</v>
      </c>
      <c r="C143" s="4">
        <f>IF('True_Odds_Calculator_3-way'!C144="","",'True_Odds_Calculator_3-way'!C144)</f>
        <v>3.7</v>
      </c>
      <c r="D143" s="4">
        <f t="shared" si="10"/>
        <v>5.8213751828741112E-2</v>
      </c>
      <c r="E143" s="4">
        <f t="shared" si="11"/>
        <v>2.015887883365397</v>
      </c>
      <c r="F143" s="4">
        <f t="shared" si="12"/>
        <v>3.95139811784329</v>
      </c>
      <c r="G143" s="4">
        <f t="shared" si="13"/>
        <v>3.986196815674075</v>
      </c>
      <c r="I143" s="4">
        <f t="shared" si="14"/>
        <v>1.0582137518287411</v>
      </c>
    </row>
    <row r="144" spans="1:9" x14ac:dyDescent="0.2">
      <c r="A144" s="4">
        <f>IF('True_Odds_Calculator_3-way'!A145="","",'True_Odds_Calculator_3-way'!A145)</f>
        <v>3.98</v>
      </c>
      <c r="B144" s="4">
        <f>IF('True_Odds_Calculator_3-way'!B145="","",'True_Odds_Calculator_3-way'!B145)</f>
        <v>3.41</v>
      </c>
      <c r="C144" s="4">
        <f>IF('True_Odds_Calculator_3-way'!C145="","",'True_Odds_Calculator_3-way'!C145)</f>
        <v>1.94</v>
      </c>
      <c r="D144" s="4">
        <f t="shared" si="10"/>
        <v>5.9975330897617862E-2</v>
      </c>
      <c r="E144" s="4">
        <f t="shared" si="11"/>
        <v>4.3240531114640479</v>
      </c>
      <c r="F144" s="4">
        <f t="shared" si="12"/>
        <v>3.6594734775319253</v>
      </c>
      <c r="G144" s="4">
        <f t="shared" si="13"/>
        <v>2.0182769486695369</v>
      </c>
      <c r="I144" s="4">
        <f t="shared" si="14"/>
        <v>1.0599753308976179</v>
      </c>
    </row>
    <row r="145" spans="1:9" x14ac:dyDescent="0.2">
      <c r="A145" s="4">
        <f>IF('True_Odds_Calculator_3-way'!A146="","",'True_Odds_Calculator_3-way'!A146)</f>
        <v>2.17</v>
      </c>
      <c r="B145" s="4">
        <f>IF('True_Odds_Calculator_3-way'!B146="","",'True_Odds_Calculator_3-way'!B146)</f>
        <v>3.45</v>
      </c>
      <c r="C145" s="4">
        <f>IF('True_Odds_Calculator_3-way'!C146="","",'True_Odds_Calculator_3-way'!C146)</f>
        <v>3.29</v>
      </c>
      <c r="D145" s="4">
        <f t="shared" si="10"/>
        <v>5.4635933332480624E-2</v>
      </c>
      <c r="E145" s="4">
        <f t="shared" si="11"/>
        <v>2.2592870038129336</v>
      </c>
      <c r="F145" s="4">
        <f t="shared" si="12"/>
        <v>3.6813010143140867</v>
      </c>
      <c r="G145" s="4">
        <f t="shared" si="13"/>
        <v>3.4996924994736847</v>
      </c>
      <c r="I145" s="4">
        <f t="shared" si="14"/>
        <v>1.0546359333324806</v>
      </c>
    </row>
    <row r="146" spans="1:9" x14ac:dyDescent="0.2">
      <c r="A146" s="4">
        <f>IF('True_Odds_Calculator_3-way'!A147="","",'True_Odds_Calculator_3-way'!A147)</f>
        <v>2.71</v>
      </c>
      <c r="B146" s="4">
        <f>IF('True_Odds_Calculator_3-way'!B147="","",'True_Odds_Calculator_3-way'!B147)</f>
        <v>3.02</v>
      </c>
      <c r="C146" s="4">
        <f>IF('True_Odds_Calculator_3-way'!C147="","",'True_Odds_Calculator_3-way'!C147)</f>
        <v>2.82</v>
      </c>
      <c r="D146" s="4">
        <f t="shared" si="10"/>
        <v>5.4739446929484181E-2</v>
      </c>
      <c r="E146" s="4">
        <f t="shared" si="11"/>
        <v>2.8509749136163438</v>
      </c>
      <c r="F146" s="4">
        <f t="shared" si="12"/>
        <v>3.1961202117282164</v>
      </c>
      <c r="G146" s="4">
        <f t="shared" si="13"/>
        <v>2.9729746487262534</v>
      </c>
      <c r="I146" s="4">
        <f t="shared" si="14"/>
        <v>1.0547394469294842</v>
      </c>
    </row>
    <row r="147" spans="1:9" x14ac:dyDescent="0.2">
      <c r="A147" s="4">
        <f>IF('True_Odds_Calculator_3-way'!A148="","",'True_Odds_Calculator_3-way'!A148)</f>
        <v>2.67</v>
      </c>
      <c r="B147" s="4">
        <f>IF('True_Odds_Calculator_3-way'!B148="","",'True_Odds_Calculator_3-way'!B148)</f>
        <v>3.28</v>
      </c>
      <c r="C147" s="4">
        <f>IF('True_Odds_Calculator_3-way'!C148="","",'True_Odds_Calculator_3-way'!C148)</f>
        <v>2.36</v>
      </c>
      <c r="D147" s="4">
        <f t="shared" si="10"/>
        <v>0.1031386975458024</v>
      </c>
      <c r="E147" s="4">
        <f t="shared" si="11"/>
        <v>2.9398598512636074</v>
      </c>
      <c r="F147" s="4">
        <f t="shared" si="12"/>
        <v>3.6968784044966543</v>
      </c>
      <c r="G147" s="4">
        <f t="shared" si="13"/>
        <v>2.5683881653290883</v>
      </c>
      <c r="I147" s="4">
        <f t="shared" si="14"/>
        <v>1.1031386975458024</v>
      </c>
    </row>
    <row r="148" spans="1:9" x14ac:dyDescent="0.2">
      <c r="A148" s="4">
        <f>IF('True_Odds_Calculator_3-way'!A149="","",'True_Odds_Calculator_3-way'!A149)</f>
        <v>1.79</v>
      </c>
      <c r="B148" s="4">
        <f>IF('True_Odds_Calculator_3-way'!B149="","",'True_Odds_Calculator_3-way'!B149)</f>
        <v>3.81</v>
      </c>
      <c r="C148" s="4">
        <f>IF('True_Odds_Calculator_3-way'!C149="","",'True_Odds_Calculator_3-way'!C149)</f>
        <v>3.89</v>
      </c>
      <c r="D148" s="4">
        <f t="shared" si="10"/>
        <v>7.819581821850452E-2</v>
      </c>
      <c r="E148" s="4">
        <f t="shared" si="11"/>
        <v>1.8776030203303458</v>
      </c>
      <c r="F148" s="4">
        <f t="shared" si="12"/>
        <v>4.2300841076745321</v>
      </c>
      <c r="G148" s="4">
        <f t="shared" si="13"/>
        <v>4.3289268205842175</v>
      </c>
      <c r="I148" s="4">
        <f t="shared" si="14"/>
        <v>1.0781958182185045</v>
      </c>
    </row>
    <row r="149" spans="1:9" x14ac:dyDescent="0.2">
      <c r="A149" s="4">
        <f>IF('True_Odds_Calculator_3-way'!A150="","",'True_Odds_Calculator_3-way'!A150)</f>
        <v>3.64</v>
      </c>
      <c r="B149" s="4">
        <f>IF('True_Odds_Calculator_3-way'!B150="","",'True_Odds_Calculator_3-way'!B150)</f>
        <v>3.55</v>
      </c>
      <c r="C149" s="4">
        <f>IF('True_Odds_Calculator_3-way'!C150="","",'True_Odds_Calculator_3-way'!C150)</f>
        <v>1.91</v>
      </c>
      <c r="D149" s="4">
        <f t="shared" si="10"/>
        <v>7.9975624994428784E-2</v>
      </c>
      <c r="E149" s="4">
        <f t="shared" si="11"/>
        <v>4.031173336556396</v>
      </c>
      <c r="F149" s="4">
        <f t="shared" si="12"/>
        <v>3.9210827333329088</v>
      </c>
      <c r="G149" s="4">
        <f t="shared" si="13"/>
        <v>2.0124706051187045</v>
      </c>
      <c r="I149" s="4">
        <f t="shared" si="14"/>
        <v>1.0799756249944288</v>
      </c>
    </row>
    <row r="150" spans="1:9" x14ac:dyDescent="0.2">
      <c r="A150" s="4">
        <f>IF('True_Odds_Calculator_3-way'!A151="","",'True_Odds_Calculator_3-way'!A151)</f>
        <v>3.06</v>
      </c>
      <c r="B150" s="4">
        <f>IF('True_Odds_Calculator_3-way'!B151="","",'True_Odds_Calculator_3-way'!B151)</f>
        <v>3.59</v>
      </c>
      <c r="C150" s="4">
        <f>IF('True_Odds_Calculator_3-way'!C151="","",'True_Odds_Calculator_3-way'!C151)</f>
        <v>2</v>
      </c>
      <c r="D150" s="4">
        <f t="shared" si="10"/>
        <v>0.10534891765434118</v>
      </c>
      <c r="E150" s="4">
        <f t="shared" si="11"/>
        <v>3.4284020098411472</v>
      </c>
      <c r="F150" s="4">
        <f t="shared" si="12"/>
        <v>4.1078689219340117</v>
      </c>
      <c r="G150" s="4">
        <f t="shared" si="13"/>
        <v>2.1510756618453346</v>
      </c>
      <c r="I150" s="4">
        <f t="shared" si="14"/>
        <v>1.1053489176543412</v>
      </c>
    </row>
    <row r="151" spans="1:9" x14ac:dyDescent="0.2">
      <c r="A151" s="4">
        <f>IF('True_Odds_Calculator_3-way'!A152="","",'True_Odds_Calculator_3-way'!A152)</f>
        <v>2.06</v>
      </c>
      <c r="B151" s="4">
        <f>IF('True_Odds_Calculator_3-way'!B152="","",'True_Odds_Calculator_3-way'!B152)</f>
        <v>3.59</v>
      </c>
      <c r="C151" s="4">
        <f>IF('True_Odds_Calculator_3-way'!C152="","",'True_Odds_Calculator_3-way'!C152)</f>
        <v>3.17</v>
      </c>
      <c r="D151" s="4">
        <f t="shared" si="10"/>
        <v>7.9445838486521092E-2</v>
      </c>
      <c r="E151" s="4">
        <f t="shared" si="11"/>
        <v>2.1788631028943239</v>
      </c>
      <c r="F151" s="4">
        <f t="shared" si="12"/>
        <v>3.9671584992834545</v>
      </c>
      <c r="G151" s="4">
        <f t="shared" si="13"/>
        <v>3.4605013708613748</v>
      </c>
      <c r="I151" s="4">
        <f t="shared" si="14"/>
        <v>1.0794458384865211</v>
      </c>
    </row>
    <row r="152" spans="1:9" x14ac:dyDescent="0.2">
      <c r="A152" s="4">
        <f>IF('True_Odds_Calculator_3-way'!A153="","",'True_Odds_Calculator_3-way'!A153)</f>
        <v>2.04</v>
      </c>
      <c r="B152" s="4">
        <f>IF('True_Odds_Calculator_3-way'!B153="","",'True_Odds_Calculator_3-way'!B153)</f>
        <v>3.55</v>
      </c>
      <c r="C152" s="4">
        <f>IF('True_Odds_Calculator_3-way'!C153="","",'True_Odds_Calculator_3-way'!C153)</f>
        <v>3.26</v>
      </c>
      <c r="D152" s="4">
        <f t="shared" si="10"/>
        <v>7.8634685534111792E-2</v>
      </c>
      <c r="E152" s="4">
        <f t="shared" si="11"/>
        <v>2.1552443330578424</v>
      </c>
      <c r="F152" s="4">
        <f t="shared" si="12"/>
        <v>3.9142224914229122</v>
      </c>
      <c r="G152" s="4">
        <f t="shared" si="13"/>
        <v>3.5645934073898116</v>
      </c>
      <c r="I152" s="4">
        <f t="shared" si="14"/>
        <v>1.0786346855341118</v>
      </c>
    </row>
    <row r="153" spans="1:9" x14ac:dyDescent="0.2">
      <c r="A153" s="4">
        <f>IF('True_Odds_Calculator_3-way'!A154="","",'True_Odds_Calculator_3-way'!A154)</f>
        <v>1.92</v>
      </c>
      <c r="B153" s="4">
        <f>IF('True_Odds_Calculator_3-way'!B154="","",'True_Odds_Calculator_3-way'!B154)</f>
        <v>3.61</v>
      </c>
      <c r="C153" s="4">
        <f>IF('True_Odds_Calculator_3-way'!C154="","",'True_Odds_Calculator_3-way'!C154)</f>
        <v>3.58</v>
      </c>
      <c r="D153" s="4">
        <f t="shared" si="10"/>
        <v>7.7171252521188283E-2</v>
      </c>
      <c r="E153" s="4">
        <f t="shared" si="11"/>
        <v>2.0197548893416237</v>
      </c>
      <c r="F153" s="4">
        <f t="shared" si="12"/>
        <v>3.979552115546884</v>
      </c>
      <c r="G153" s="4">
        <f t="shared" si="13"/>
        <v>3.9431265803527955</v>
      </c>
      <c r="I153" s="4">
        <f t="shared" si="14"/>
        <v>1.0771712525211883</v>
      </c>
    </row>
    <row r="154" spans="1:9" x14ac:dyDescent="0.2">
      <c r="A154" s="4">
        <f>IF('True_Odds_Calculator_3-way'!A155="","",'True_Odds_Calculator_3-way'!A155)</f>
        <v>1.36</v>
      </c>
      <c r="B154" s="4">
        <f>IF('True_Odds_Calculator_3-way'!B155="","",'True_Odds_Calculator_3-way'!B155)</f>
        <v>4.83</v>
      </c>
      <c r="C154" s="4">
        <f>IF('True_Odds_Calculator_3-way'!C155="","",'True_Odds_Calculator_3-way'!C155)</f>
        <v>7.51</v>
      </c>
      <c r="D154" s="4">
        <f t="shared" si="10"/>
        <v>7.5489247398143E-2</v>
      </c>
      <c r="E154" s="4">
        <f t="shared" si="11"/>
        <v>1.4081908133265881</v>
      </c>
      <c r="F154" s="4">
        <f t="shared" si="12"/>
        <v>5.4982438469255701</v>
      </c>
      <c r="G154" s="4">
        <f t="shared" si="13"/>
        <v>9.2598843176626691</v>
      </c>
      <c r="I154" s="4">
        <f t="shared" si="14"/>
        <v>1.075489247398143</v>
      </c>
    </row>
    <row r="155" spans="1:9" x14ac:dyDescent="0.2">
      <c r="A155" s="4">
        <f>IF('True_Odds_Calculator_3-way'!A156="","",'True_Odds_Calculator_3-way'!A156)</f>
        <v>2.48</v>
      </c>
      <c r="B155" s="4">
        <f>IF('True_Odds_Calculator_3-way'!B156="","",'True_Odds_Calculator_3-way'!B156)</f>
        <v>3.3</v>
      </c>
      <c r="C155" s="4">
        <f>IF('True_Odds_Calculator_3-way'!C156="","",'True_Odds_Calculator_3-way'!C156)</f>
        <v>2.7</v>
      </c>
      <c r="D155" s="4">
        <f t="shared" si="10"/>
        <v>7.6626479852286433E-2</v>
      </c>
      <c r="E155" s="4">
        <f t="shared" si="11"/>
        <v>2.6477185582822087</v>
      </c>
      <c r="F155" s="4">
        <f t="shared" si="12"/>
        <v>3.6037575836649491</v>
      </c>
      <c r="G155" s="4">
        <f t="shared" si="13"/>
        <v>2.8999947503805981</v>
      </c>
      <c r="I155" s="4">
        <f t="shared" si="14"/>
        <v>1.0766264798522864</v>
      </c>
    </row>
    <row r="156" spans="1:9" x14ac:dyDescent="0.2">
      <c r="A156" s="4">
        <f>IF('True_Odds_Calculator_3-way'!A157="","",'True_Odds_Calculator_3-way'!A157)</f>
        <v>1.81</v>
      </c>
      <c r="B156" s="4">
        <f>IF('True_Odds_Calculator_3-way'!B157="","",'True_Odds_Calculator_3-way'!B157)</f>
        <v>3.6</v>
      </c>
      <c r="C156" s="4">
        <f>IF('True_Odds_Calculator_3-way'!C157="","",'True_Odds_Calculator_3-way'!C157)</f>
        <v>4.0199999999999996</v>
      </c>
      <c r="D156" s="4">
        <f t="shared" si="10"/>
        <v>7.9020184528554305E-2</v>
      </c>
      <c r="E156" s="4">
        <f t="shared" si="11"/>
        <v>1.9006126814317763</v>
      </c>
      <c r="F156" s="4">
        <f t="shared" si="12"/>
        <v>3.9771280730735596</v>
      </c>
      <c r="G156" s="4">
        <f t="shared" si="13"/>
        <v>4.4960762370323577</v>
      </c>
      <c r="I156" s="4">
        <f t="shared" si="14"/>
        <v>1.0790201845285543</v>
      </c>
    </row>
    <row r="157" spans="1:9" x14ac:dyDescent="0.2">
      <c r="A157" s="4">
        <f>IF('True_Odds_Calculator_3-way'!A158="","",'True_Odds_Calculator_3-way'!A158)</f>
        <v>2.0699999999999998</v>
      </c>
      <c r="B157" s="4">
        <f>IF('True_Odds_Calculator_3-way'!B158="","",'True_Odds_Calculator_3-way'!B158)</f>
        <v>3.43</v>
      </c>
      <c r="C157" s="4">
        <f>IF('True_Odds_Calculator_3-way'!C158="","",'True_Odds_Calculator_3-way'!C158)</f>
        <v>4.0199999999999996</v>
      </c>
      <c r="D157" s="4">
        <f t="shared" si="10"/>
        <v>2.3393195849459314E-2</v>
      </c>
      <c r="E157" s="4">
        <f t="shared" si="11"/>
        <v>2.1039606711880565</v>
      </c>
      <c r="F157" s="4">
        <f t="shared" si="12"/>
        <v>3.5242606528297777</v>
      </c>
      <c r="G157" s="4">
        <f t="shared" si="13"/>
        <v>4.1500924604662073</v>
      </c>
      <c r="I157" s="4">
        <f t="shared" si="14"/>
        <v>1.0233931958494593</v>
      </c>
    </row>
    <row r="158" spans="1:9" x14ac:dyDescent="0.2">
      <c r="A158" s="4">
        <f>IF('True_Odds_Calculator_3-way'!A159="","",'True_Odds_Calculator_3-way'!A159)</f>
        <v>2.61</v>
      </c>
      <c r="B158" s="4">
        <f>IF('True_Odds_Calculator_3-way'!B159="","",'True_Odds_Calculator_3-way'!B159)</f>
        <v>2.88</v>
      </c>
      <c r="C158" s="4">
        <f>IF('True_Odds_Calculator_3-way'!C159="","",'True_Odds_Calculator_3-way'!C159)</f>
        <v>3.43</v>
      </c>
      <c r="D158" s="4">
        <f t="shared" si="10"/>
        <v>2.1909174178702528E-2</v>
      </c>
      <c r="E158" s="4">
        <f t="shared" si="11"/>
        <v>2.6607158557985109</v>
      </c>
      <c r="F158" s="4">
        <f t="shared" si="12"/>
        <v>2.9418759088307538</v>
      </c>
      <c r="G158" s="4">
        <f t="shared" si="13"/>
        <v>3.5181272913941006</v>
      </c>
      <c r="I158" s="4">
        <f t="shared" si="14"/>
        <v>1.0219091741787025</v>
      </c>
    </row>
    <row r="159" spans="1:9" x14ac:dyDescent="0.2">
      <c r="A159" s="4">
        <f>IF('True_Odds_Calculator_3-way'!A160="","",'True_Odds_Calculator_3-way'!A160)</f>
        <v>1.79</v>
      </c>
      <c r="B159" s="4">
        <f>IF('True_Odds_Calculator_3-way'!B160="","",'True_Odds_Calculator_3-way'!B160)</f>
        <v>3.54</v>
      </c>
      <c r="C159" s="4">
        <f>IF('True_Odds_Calculator_3-way'!C160="","",'True_Odds_Calculator_3-way'!C160)</f>
        <v>5.44</v>
      </c>
      <c r="D159" s="4">
        <f t="shared" si="10"/>
        <v>2.4968622995074297E-2</v>
      </c>
      <c r="E159" s="4">
        <f t="shared" si="11"/>
        <v>1.8170706182291205</v>
      </c>
      <c r="F159" s="4">
        <f t="shared" si="12"/>
        <v>3.6474651757767256</v>
      </c>
      <c r="G159" s="4">
        <f t="shared" si="13"/>
        <v>5.6979844294241735</v>
      </c>
      <c r="I159" s="4">
        <f t="shared" si="14"/>
        <v>1.0249686229950743</v>
      </c>
    </row>
    <row r="160" spans="1:9" x14ac:dyDescent="0.2">
      <c r="A160" s="4">
        <f>IF('True_Odds_Calculator_3-way'!A161="","",'True_Odds_Calculator_3-way'!A161)</f>
        <v>2.58</v>
      </c>
      <c r="B160" s="4">
        <f>IF('True_Odds_Calculator_3-way'!B161="","",'True_Odds_Calculator_3-way'!B161)</f>
        <v>3.1</v>
      </c>
      <c r="C160" s="4">
        <f>IF('True_Odds_Calculator_3-way'!C161="","",'True_Odds_Calculator_3-way'!C161)</f>
        <v>3.21</v>
      </c>
      <c r="D160" s="4">
        <f t="shared" si="10"/>
        <v>2.1704024136875333E-2</v>
      </c>
      <c r="E160" s="4">
        <f t="shared" si="11"/>
        <v>2.6290728562270744</v>
      </c>
      <c r="F160" s="4">
        <f t="shared" si="12"/>
        <v>3.1711202733181327</v>
      </c>
      <c r="G160" s="4">
        <f t="shared" si="13"/>
        <v>3.2863191957256928</v>
      </c>
      <c r="I160" s="4">
        <f t="shared" si="14"/>
        <v>1.0217040241368753</v>
      </c>
    </row>
    <row r="161" spans="1:9" x14ac:dyDescent="0.2">
      <c r="A161" s="4">
        <f>IF('True_Odds_Calculator_3-way'!A162="","",'True_Odds_Calculator_3-way'!A162)</f>
        <v>2.34</v>
      </c>
      <c r="B161" s="4">
        <f>IF('True_Odds_Calculator_3-way'!B162="","",'True_Odds_Calculator_3-way'!B162)</f>
        <v>3.12</v>
      </c>
      <c r="C161" s="4">
        <f>IF('True_Odds_Calculator_3-way'!C162="","",'True_Odds_Calculator_3-way'!C162)</f>
        <v>3.44</v>
      </c>
      <c r="D161" s="4">
        <f t="shared" si="10"/>
        <v>3.8560922281852594E-2</v>
      </c>
      <c r="E161" s="4">
        <f t="shared" si="11"/>
        <v>2.4125639386189257</v>
      </c>
      <c r="F161" s="4">
        <f t="shared" si="12"/>
        <v>3.250349951545171</v>
      </c>
      <c r="G161" s="4">
        <f t="shared" si="13"/>
        <v>3.5991415285560993</v>
      </c>
      <c r="I161" s="4">
        <f t="shared" si="14"/>
        <v>1.0385609222818526</v>
      </c>
    </row>
    <row r="162" spans="1:9" x14ac:dyDescent="0.2">
      <c r="A162" s="4">
        <f>IF('True_Odds_Calculator_3-way'!A163="","",'True_Odds_Calculator_3-way'!A163)</f>
        <v>2.63</v>
      </c>
      <c r="B162" s="4">
        <f>IF('True_Odds_Calculator_3-way'!B163="","",'True_Odds_Calculator_3-way'!B163)</f>
        <v>3.09</v>
      </c>
      <c r="C162" s="4">
        <f>IF('True_Odds_Calculator_3-way'!C163="","",'True_Odds_Calculator_3-way'!C163)</f>
        <v>3</v>
      </c>
      <c r="D162" s="4">
        <f t="shared" si="10"/>
        <v>3.7186065684718272E-2</v>
      </c>
      <c r="E162" s="4">
        <f t="shared" si="11"/>
        <v>2.7186266419857712</v>
      </c>
      <c r="F162" s="4">
        <f t="shared" si="12"/>
        <v>3.2130657107461977</v>
      </c>
      <c r="G162" s="4">
        <f t="shared" si="13"/>
        <v>3.1158668285513453</v>
      </c>
      <c r="I162" s="4">
        <f t="shared" si="14"/>
        <v>1.0371860656847183</v>
      </c>
    </row>
    <row r="163" spans="1:9" x14ac:dyDescent="0.2">
      <c r="A163" s="4">
        <f>IF('True_Odds_Calculator_3-way'!A164="","",'True_Odds_Calculator_3-way'!A164)</f>
        <v>1.68</v>
      </c>
      <c r="B163" s="4">
        <f>IF('True_Odds_Calculator_3-way'!B164="","",'True_Odds_Calculator_3-way'!B164)</f>
        <v>3.75</v>
      </c>
      <c r="C163" s="4">
        <f>IF('True_Odds_Calculator_3-way'!C164="","",'True_Odds_Calculator_3-way'!C164)</f>
        <v>5.55</v>
      </c>
      <c r="D163" s="4">
        <f t="shared" si="10"/>
        <v>4.2084942084942067E-2</v>
      </c>
      <c r="E163" s="4">
        <f t="shared" si="11"/>
        <v>1.7205491585473869</v>
      </c>
      <c r="F163" s="4">
        <f t="shared" si="12"/>
        <v>3.9582272032603156</v>
      </c>
      <c r="G163" s="4">
        <f t="shared" si="13"/>
        <v>6.0185902401239346</v>
      </c>
      <c r="I163" s="4">
        <f t="shared" si="14"/>
        <v>1.0420849420849421</v>
      </c>
    </row>
    <row r="164" spans="1:9" x14ac:dyDescent="0.2">
      <c r="A164" s="4">
        <f>IF('True_Odds_Calculator_3-way'!A165="","",'True_Odds_Calculator_3-way'!A165)</f>
        <v>1.78</v>
      </c>
      <c r="B164" s="4">
        <f>IF('True_Odds_Calculator_3-way'!B165="","",'True_Odds_Calculator_3-way'!B165)</f>
        <v>3.53</v>
      </c>
      <c r="C164" s="4">
        <f>IF('True_Odds_Calculator_3-way'!C165="","",'True_Odds_Calculator_3-way'!C165)</f>
        <v>5.09</v>
      </c>
      <c r="D164" s="4">
        <f t="shared" si="10"/>
        <v>4.1547526013127278E-2</v>
      </c>
      <c r="E164" s="4">
        <f t="shared" si="11"/>
        <v>1.824988769228832</v>
      </c>
      <c r="F164" s="4">
        <f t="shared" si="12"/>
        <v>3.7114435254542757</v>
      </c>
      <c r="G164" s="4">
        <f t="shared" si="13"/>
        <v>5.4760170502298724</v>
      </c>
      <c r="I164" s="4">
        <f t="shared" si="14"/>
        <v>1.0415475260131273</v>
      </c>
    </row>
    <row r="165" spans="1:9" x14ac:dyDescent="0.2">
      <c r="A165" s="4">
        <f>IF('True_Odds_Calculator_3-way'!A166="","",'True_Odds_Calculator_3-way'!A166)</f>
        <v>1.72</v>
      </c>
      <c r="B165" s="4">
        <f>IF('True_Odds_Calculator_3-way'!B166="","",'True_Odds_Calculator_3-way'!B166)</f>
        <v>3.42</v>
      </c>
      <c r="C165" s="4">
        <f>IF('True_Odds_Calculator_3-way'!C166="","",'True_Odds_Calculator_3-way'!C166)</f>
        <v>5.95</v>
      </c>
      <c r="D165" s="4">
        <f t="shared" si="10"/>
        <v>4.1860236546679142E-2</v>
      </c>
      <c r="E165" s="4">
        <f t="shared" si="11"/>
        <v>1.7622948453455984</v>
      </c>
      <c r="F165" s="4">
        <f t="shared" si="12"/>
        <v>3.5913832118885463</v>
      </c>
      <c r="G165" s="4">
        <f t="shared" si="13"/>
        <v>6.4887109691708371</v>
      </c>
      <c r="I165" s="4">
        <f t="shared" si="14"/>
        <v>1.0418602365466791</v>
      </c>
    </row>
    <row r="166" spans="1:9" x14ac:dyDescent="0.2">
      <c r="A166" s="4">
        <f>IF('True_Odds_Calculator_3-way'!A167="","",'True_Odds_Calculator_3-way'!A167)</f>
        <v>2.52</v>
      </c>
      <c r="B166" s="4">
        <f>IF('True_Odds_Calculator_3-way'!B167="","",'True_Odds_Calculator_3-way'!B167)</f>
        <v>3.36</v>
      </c>
      <c r="C166" s="4">
        <f>IF('True_Odds_Calculator_3-way'!C167="","",'True_Odds_Calculator_3-way'!C167)</f>
        <v>3</v>
      </c>
      <c r="D166" s="4">
        <f t="shared" si="10"/>
        <v>2.7777777777777679E-2</v>
      </c>
      <c r="E166" s="4">
        <f t="shared" si="11"/>
        <v>2.5802047781569968</v>
      </c>
      <c r="F166" s="4">
        <f t="shared" si="12"/>
        <v>3.4678899082568804</v>
      </c>
      <c r="G166" s="4">
        <f t="shared" si="13"/>
        <v>3.0857142857142854</v>
      </c>
      <c r="I166" s="4">
        <f t="shared" si="14"/>
        <v>1.0277777777777777</v>
      </c>
    </row>
    <row r="167" spans="1:9" x14ac:dyDescent="0.2">
      <c r="A167" s="4">
        <f>IF('True_Odds_Calculator_3-way'!A168="","",'True_Odds_Calculator_3-way'!A168)</f>
        <v>1.65</v>
      </c>
      <c r="B167" s="4">
        <f>IF('True_Odds_Calculator_3-way'!B168="","",'True_Odds_Calculator_3-way'!B168)</f>
        <v>4.12</v>
      </c>
      <c r="C167" s="4">
        <f>IF('True_Odds_Calculator_3-way'!C168="","",'True_Odds_Calculator_3-way'!C168)</f>
        <v>5.54</v>
      </c>
      <c r="D167" s="4">
        <f t="shared" si="10"/>
        <v>2.9284467825002825E-2</v>
      </c>
      <c r="E167" s="4">
        <f t="shared" si="11"/>
        <v>1.677010701257742</v>
      </c>
      <c r="F167" s="4">
        <f t="shared" si="12"/>
        <v>4.2926384834111708</v>
      </c>
      <c r="G167" s="4">
        <f t="shared" si="13"/>
        <v>5.8567237153674867</v>
      </c>
      <c r="I167" s="4">
        <f t="shared" si="14"/>
        <v>1.0292844678250028</v>
      </c>
    </row>
    <row r="168" spans="1:9" x14ac:dyDescent="0.2">
      <c r="A168" s="4">
        <f>IF('True_Odds_Calculator_3-way'!A169="","",'True_Odds_Calculator_3-way'!A169)</f>
        <v>2.6</v>
      </c>
      <c r="B168" s="4">
        <f>IF('True_Odds_Calculator_3-way'!B169="","",'True_Odds_Calculator_3-way'!B169)</f>
        <v>3.56</v>
      </c>
      <c r="C168" s="4">
        <f>IF('True_Odds_Calculator_3-way'!C169="","",'True_Odds_Calculator_3-way'!C169)</f>
        <v>2.77</v>
      </c>
      <c r="D168" s="4">
        <f t="shared" si="10"/>
        <v>2.6525091344788754E-2</v>
      </c>
      <c r="E168" s="4">
        <f t="shared" si="11"/>
        <v>2.6611762165992241</v>
      </c>
      <c r="F168" s="4">
        <f t="shared" si="12"/>
        <v>3.6756978904631192</v>
      </c>
      <c r="G168" s="4">
        <f t="shared" si="13"/>
        <v>2.8395447121816662</v>
      </c>
      <c r="I168" s="4">
        <f t="shared" si="14"/>
        <v>1.0265250913447888</v>
      </c>
    </row>
    <row r="169" spans="1:9" x14ac:dyDescent="0.2">
      <c r="A169" s="4">
        <f>IF('True_Odds_Calculator_3-way'!A170="","",'True_Odds_Calculator_3-way'!A170)</f>
        <v>3.5</v>
      </c>
      <c r="B169" s="4">
        <f>IF('True_Odds_Calculator_3-way'!B170="","",'True_Odds_Calculator_3-way'!B170)</f>
        <v>3.63</v>
      </c>
      <c r="C169" s="4">
        <f>IF('True_Odds_Calculator_3-way'!C170="","",'True_Odds_Calculator_3-way'!C170)</f>
        <v>2.14</v>
      </c>
      <c r="D169" s="4">
        <f t="shared" si="10"/>
        <v>2.8486099004365828E-2</v>
      </c>
      <c r="E169" s="4">
        <f t="shared" si="11"/>
        <v>3.6203168206088745</v>
      </c>
      <c r="F169" s="4">
        <f t="shared" si="12"/>
        <v>3.7595860892811874</v>
      </c>
      <c r="G169" s="4">
        <f t="shared" si="13"/>
        <v>2.1843869257240796</v>
      </c>
      <c r="I169" s="4">
        <f t="shared" si="14"/>
        <v>1.0284860990043658</v>
      </c>
    </row>
    <row r="170" spans="1:9" x14ac:dyDescent="0.2">
      <c r="A170" s="4">
        <f>IF('True_Odds_Calculator_3-way'!A171="","",'True_Odds_Calculator_3-way'!A171)</f>
        <v>1.9</v>
      </c>
      <c r="B170" s="4">
        <f>IF('True_Odds_Calculator_3-way'!B171="","",'True_Odds_Calculator_3-way'!B171)</f>
        <v>3.64</v>
      </c>
      <c r="C170" s="4">
        <f>IF('True_Odds_Calculator_3-way'!C171="","",'True_Odds_Calculator_3-way'!C171)</f>
        <v>4.08</v>
      </c>
      <c r="D170" s="4">
        <f t="shared" si="10"/>
        <v>4.6139103414645222E-2</v>
      </c>
      <c r="E170" s="4">
        <f t="shared" si="11"/>
        <v>1.9571919518501939</v>
      </c>
      <c r="F170" s="4">
        <f t="shared" si="12"/>
        <v>3.8558591387113466</v>
      </c>
      <c r="G170" s="4">
        <f t="shared" si="13"/>
        <v>4.3531570373052046</v>
      </c>
      <c r="I170" s="4">
        <f t="shared" si="14"/>
        <v>1.0461391034146452</v>
      </c>
    </row>
    <row r="171" spans="1:9" x14ac:dyDescent="0.2">
      <c r="A171" s="4">
        <f>IF('True_Odds_Calculator_3-way'!A172="","",'True_Odds_Calculator_3-way'!A172)</f>
        <v>1.55</v>
      </c>
      <c r="B171" s="4">
        <f>IF('True_Odds_Calculator_3-way'!B172="","",'True_Odds_Calculator_3-way'!B172)</f>
        <v>4.47</v>
      </c>
      <c r="C171" s="4">
        <f>IF('True_Odds_Calculator_3-way'!C172="","",'True_Odds_Calculator_3-way'!C172)</f>
        <v>5.5</v>
      </c>
      <c r="D171" s="4">
        <f t="shared" si="10"/>
        <v>5.0693118673200921E-2</v>
      </c>
      <c r="E171" s="4">
        <f t="shared" si="11"/>
        <v>1.5916886245052961</v>
      </c>
      <c r="F171" s="4">
        <f t="shared" si="12"/>
        <v>4.835217239592696</v>
      </c>
      <c r="G171" s="4">
        <f t="shared" si="13"/>
        <v>6.0635284757674199</v>
      </c>
      <c r="I171" s="4">
        <f t="shared" si="14"/>
        <v>1.0506931186732009</v>
      </c>
    </row>
    <row r="172" spans="1:9" x14ac:dyDescent="0.2">
      <c r="A172" s="4">
        <f>IF('True_Odds_Calculator_3-way'!A173="","",'True_Odds_Calculator_3-way'!A173)</f>
        <v>1.81</v>
      </c>
      <c r="B172" s="4">
        <f>IF('True_Odds_Calculator_3-way'!B173="","",'True_Odds_Calculator_3-way'!B173)</f>
        <v>4.05</v>
      </c>
      <c r="C172" s="4">
        <f>IF('True_Odds_Calculator_3-way'!C173="","",'True_Odds_Calculator_3-way'!C173)</f>
        <v>4.03</v>
      </c>
      <c r="D172" s="4">
        <f t="shared" si="10"/>
        <v>4.7538725908594648E-2</v>
      </c>
      <c r="E172" s="4">
        <f t="shared" si="11"/>
        <v>1.8634468188312834</v>
      </c>
      <c r="F172" s="4">
        <f t="shared" si="12"/>
        <v>4.327742758691242</v>
      </c>
      <c r="G172" s="4">
        <f t="shared" si="13"/>
        <v>4.304913291638969</v>
      </c>
      <c r="I172" s="4">
        <f t="shared" si="14"/>
        <v>1.0475387259085946</v>
      </c>
    </row>
    <row r="173" spans="1:9" x14ac:dyDescent="0.2">
      <c r="A173" s="4">
        <f>IF('True_Odds_Calculator_3-way'!A174="","",'True_Odds_Calculator_3-way'!A174)</f>
        <v>1.19</v>
      </c>
      <c r="B173" s="4">
        <f>IF('True_Odds_Calculator_3-way'!B174="","",'True_Odds_Calculator_3-way'!B174)</f>
        <v>7.09</v>
      </c>
      <c r="C173" s="4">
        <f>IF('True_Odds_Calculator_3-way'!C174="","",'True_Odds_Calculator_3-way'!C174)</f>
        <v>13.16</v>
      </c>
      <c r="D173" s="4">
        <f t="shared" si="10"/>
        <v>5.7367699953372098E-2</v>
      </c>
      <c r="E173" s="4">
        <f t="shared" si="11"/>
        <v>1.2177100320879086</v>
      </c>
      <c r="F173" s="4">
        <f t="shared" si="12"/>
        <v>8.202021908257791</v>
      </c>
      <c r="G173" s="4">
        <f t="shared" si="13"/>
        <v>17.585424405790505</v>
      </c>
      <c r="I173" s="4">
        <f t="shared" si="14"/>
        <v>1.0573676999533721</v>
      </c>
    </row>
    <row r="174" spans="1:9" x14ac:dyDescent="0.2">
      <c r="A174" s="4">
        <f>IF('True_Odds_Calculator_3-way'!A175="","",'True_Odds_Calculator_3-way'!A175)</f>
        <v>4.8899999999999997</v>
      </c>
      <c r="B174" s="4">
        <f>IF('True_Odds_Calculator_3-way'!B175="","",'True_Odds_Calculator_3-way'!B175)</f>
        <v>4.01</v>
      </c>
      <c r="C174" s="4">
        <f>IF('True_Odds_Calculator_3-way'!C175="","",'True_Odds_Calculator_3-way'!C175)</f>
        <v>1.75</v>
      </c>
      <c r="D174" s="4">
        <f t="shared" si="10"/>
        <v>2.5304107537175158E-2</v>
      </c>
      <c r="E174" s="4">
        <f t="shared" si="11"/>
        <v>5.1003682340249217</v>
      </c>
      <c r="F174" s="4">
        <f t="shared" si="12"/>
        <v>4.1503789180652042</v>
      </c>
      <c r="G174" s="4">
        <f t="shared" si="13"/>
        <v>1.7762182773412813</v>
      </c>
      <c r="I174" s="4">
        <f t="shared" si="14"/>
        <v>1.0253041075371752</v>
      </c>
    </row>
    <row r="175" spans="1:9" x14ac:dyDescent="0.2">
      <c r="A175" s="4">
        <f>IF('True_Odds_Calculator_3-way'!A176="","",'True_Odds_Calculator_3-way'!A176)</f>
        <v>3.42</v>
      </c>
      <c r="B175" s="4">
        <f>IF('True_Odds_Calculator_3-way'!B176="","",'True_Odds_Calculator_3-way'!B176)</f>
        <v>3.84</v>
      </c>
      <c r="C175" s="4">
        <f>IF('True_Odds_Calculator_3-way'!C176="","",'True_Odds_Calculator_3-way'!C176)</f>
        <v>2.13</v>
      </c>
      <c r="D175" s="4">
        <f t="shared" si="10"/>
        <v>2.2297895560497327E-2</v>
      </c>
      <c r="E175" s="4">
        <f t="shared" si="11"/>
        <v>3.5092025278725334</v>
      </c>
      <c r="F175" s="4">
        <f t="shared" si="12"/>
        <v>3.9528186066702382</v>
      </c>
      <c r="G175" s="4">
        <f t="shared" si="13"/>
        <v>2.1642635510652002</v>
      </c>
      <c r="I175" s="4">
        <f t="shared" si="14"/>
        <v>1.0222978955604973</v>
      </c>
    </row>
    <row r="176" spans="1:9" x14ac:dyDescent="0.2">
      <c r="A176" s="4">
        <f>IF('True_Odds_Calculator_3-way'!A177="","",'True_Odds_Calculator_3-way'!A177)</f>
        <v>2.75</v>
      </c>
      <c r="B176" s="4">
        <f>IF('True_Odds_Calculator_3-way'!B177="","",'True_Odds_Calculator_3-way'!B177)</f>
        <v>3.43</v>
      </c>
      <c r="C176" s="4">
        <f>IF('True_Odds_Calculator_3-way'!C177="","",'True_Odds_Calculator_3-way'!C177)</f>
        <v>2.69</v>
      </c>
      <c r="D176" s="4">
        <f t="shared" si="10"/>
        <v>2.6928765036647651E-2</v>
      </c>
      <c r="E176" s="4">
        <f t="shared" si="11"/>
        <v>2.819601008637127</v>
      </c>
      <c r="F176" s="4">
        <f t="shared" si="12"/>
        <v>3.538959446470062</v>
      </c>
      <c r="G176" s="4">
        <f t="shared" si="13"/>
        <v>2.7565602511024663</v>
      </c>
      <c r="I176" s="4">
        <f t="shared" si="14"/>
        <v>1.0269287650366477</v>
      </c>
    </row>
    <row r="177" spans="1:9" x14ac:dyDescent="0.2">
      <c r="A177" s="4">
        <f>IF('True_Odds_Calculator_3-way'!A178="","",'True_Odds_Calculator_3-way'!A178)</f>
        <v>1.63</v>
      </c>
      <c r="B177" s="4">
        <f>IF('True_Odds_Calculator_3-way'!B178="","",'True_Odds_Calculator_3-way'!B178)</f>
        <v>4.05</v>
      </c>
      <c r="C177" s="4">
        <f>IF('True_Odds_Calculator_3-way'!C178="","",'True_Odds_Calculator_3-way'!C178)</f>
        <v>5.82</v>
      </c>
      <c r="D177" s="4">
        <f t="shared" si="10"/>
        <v>3.2231818604175455E-2</v>
      </c>
      <c r="E177" s="4">
        <f t="shared" si="11"/>
        <v>1.6590543915095337</v>
      </c>
      <c r="F177" s="4">
        <f t="shared" si="12"/>
        <v>4.2342444904621104</v>
      </c>
      <c r="G177" s="4">
        <f t="shared" si="13"/>
        <v>6.2081968617046215</v>
      </c>
      <c r="I177" s="4">
        <f t="shared" si="14"/>
        <v>1.0322318186041755</v>
      </c>
    </row>
    <row r="178" spans="1:9" x14ac:dyDescent="0.2">
      <c r="A178" s="4">
        <f>IF('True_Odds_Calculator_3-way'!A179="","",'True_Odds_Calculator_3-way'!A179)</f>
        <v>2.62</v>
      </c>
      <c r="B178" s="4">
        <f>IF('True_Odds_Calculator_3-way'!B179="","",'True_Odds_Calculator_3-way'!B179)</f>
        <v>3.43</v>
      </c>
      <c r="C178" s="4">
        <f>IF('True_Odds_Calculator_3-way'!C179="","",'True_Odds_Calculator_3-way'!C179)</f>
        <v>2.83</v>
      </c>
      <c r="D178" s="4">
        <f t="shared" si="10"/>
        <v>2.658146927671412E-2</v>
      </c>
      <c r="E178" s="4">
        <f t="shared" si="11"/>
        <v>2.6822674526320882</v>
      </c>
      <c r="F178" s="4">
        <f t="shared" si="12"/>
        <v>3.5375101691050417</v>
      </c>
      <c r="G178" s="4">
        <f t="shared" si="13"/>
        <v>2.9027879477600216</v>
      </c>
      <c r="I178" s="4">
        <f t="shared" si="14"/>
        <v>1.0265814692767141</v>
      </c>
    </row>
    <row r="179" spans="1:9" x14ac:dyDescent="0.2">
      <c r="A179" s="4">
        <f>IF('True_Odds_Calculator_3-way'!A180="","",'True_Odds_Calculator_3-way'!A180)</f>
        <v>3.74</v>
      </c>
      <c r="B179" s="4">
        <f>IF('True_Odds_Calculator_3-way'!B180="","",'True_Odds_Calculator_3-way'!B180)</f>
        <v>3.75</v>
      </c>
      <c r="C179" s="4">
        <f>IF('True_Odds_Calculator_3-way'!C180="","",'True_Odds_Calculator_3-way'!C180)</f>
        <v>2.0499999999999998</v>
      </c>
      <c r="D179" s="4">
        <f t="shared" si="10"/>
        <v>2.185122385983207E-2</v>
      </c>
      <c r="E179" s="4">
        <f t="shared" si="11"/>
        <v>3.8447351705539514</v>
      </c>
      <c r="F179" s="4">
        <f t="shared" si="12"/>
        <v>3.8553038853069017</v>
      </c>
      <c r="G179" s="4">
        <f t="shared" si="13"/>
        <v>2.0810739080868821</v>
      </c>
      <c r="I179" s="4">
        <f t="shared" si="14"/>
        <v>1.0218512238598321</v>
      </c>
    </row>
    <row r="180" spans="1:9" x14ac:dyDescent="0.2">
      <c r="A180" s="4">
        <f>IF('True_Odds_Calculator_3-way'!A181="","",'True_Odds_Calculator_3-way'!A181)</f>
        <v>1.78</v>
      </c>
      <c r="B180" s="4">
        <f>IF('True_Odds_Calculator_3-way'!B181="","",'True_Odds_Calculator_3-way'!B181)</f>
        <v>4.01</v>
      </c>
      <c r="C180" s="4">
        <f>IF('True_Odds_Calculator_3-way'!C181="","",'True_Odds_Calculator_3-way'!C181)</f>
        <v>4.71</v>
      </c>
      <c r="D180" s="4">
        <f t="shared" si="10"/>
        <v>2.3488536465558596E-2</v>
      </c>
      <c r="E180" s="4">
        <f t="shared" si="11"/>
        <v>1.8051576365096009</v>
      </c>
      <c r="F180" s="4">
        <f t="shared" si="12"/>
        <v>4.1399802427889174</v>
      </c>
      <c r="G180" s="4">
        <f t="shared" si="13"/>
        <v>4.8903411205088041</v>
      </c>
      <c r="I180" s="4">
        <f t="shared" si="14"/>
        <v>1.0234885364655586</v>
      </c>
    </row>
    <row r="181" spans="1:9" x14ac:dyDescent="0.2">
      <c r="A181" s="4">
        <f>IF('True_Odds_Calculator_3-way'!A182="","",'True_Odds_Calculator_3-way'!A182)</f>
        <v>2.2999999999999998</v>
      </c>
      <c r="B181" s="4">
        <f>IF('True_Odds_Calculator_3-way'!B182="","",'True_Odds_Calculator_3-way'!B182)</f>
        <v>3.22</v>
      </c>
      <c r="C181" s="4">
        <f>IF('True_Odds_Calculator_3-way'!C182="","",'True_Odds_Calculator_3-way'!C182)</f>
        <v>3.63</v>
      </c>
      <c r="D181" s="4">
        <f t="shared" si="10"/>
        <v>2.0823708570744337E-2</v>
      </c>
      <c r="E181" s="4">
        <f t="shared" si="11"/>
        <v>2.3373148654233264</v>
      </c>
      <c r="F181" s="4">
        <f t="shared" si="12"/>
        <v>3.2936148629609456</v>
      </c>
      <c r="G181" s="4">
        <f t="shared" si="13"/>
        <v>3.7238281332965202</v>
      </c>
      <c r="I181" s="4">
        <f t="shared" si="14"/>
        <v>1.0208237085707443</v>
      </c>
    </row>
    <row r="182" spans="1:9" x14ac:dyDescent="0.2">
      <c r="A182" s="4">
        <f>IF('True_Odds_Calculator_3-way'!A183="","",'True_Odds_Calculator_3-way'!A183)</f>
        <v>2.36</v>
      </c>
      <c r="B182" s="4">
        <f>IF('True_Odds_Calculator_3-way'!B183="","",'True_Odds_Calculator_3-way'!B183)</f>
        <v>3.72</v>
      </c>
      <c r="C182" s="4">
        <f>IF('True_Odds_Calculator_3-way'!C183="","",'True_Odds_Calculator_3-way'!C183)</f>
        <v>3.03</v>
      </c>
      <c r="D182" s="4">
        <f t="shared" si="10"/>
        <v>2.2579021160727297E-2</v>
      </c>
      <c r="E182" s="4">
        <f t="shared" si="11"/>
        <v>2.4026767365838011</v>
      </c>
      <c r="F182" s="4">
        <f t="shared" si="12"/>
        <v>3.827152564846275</v>
      </c>
      <c r="G182" s="4">
        <f t="shared" si="13"/>
        <v>3.1007111324966847</v>
      </c>
      <c r="I182" s="4">
        <f t="shared" si="14"/>
        <v>1.0225790211607273</v>
      </c>
    </row>
    <row r="183" spans="1:9" x14ac:dyDescent="0.2">
      <c r="A183" s="4">
        <f>IF('True_Odds_Calculator_3-way'!A184="","",'True_Odds_Calculator_3-way'!A184)</f>
        <v>2.09</v>
      </c>
      <c r="B183" s="4">
        <f>IF('True_Odds_Calculator_3-way'!B184="","",'True_Odds_Calculator_3-way'!B184)</f>
        <v>3.48</v>
      </c>
      <c r="C183" s="4">
        <f>IF('True_Odds_Calculator_3-way'!C184="","",'True_Odds_Calculator_3-way'!C184)</f>
        <v>3.91</v>
      </c>
      <c r="D183" s="4">
        <f t="shared" si="10"/>
        <v>2.1579697063936365E-2</v>
      </c>
      <c r="E183" s="4">
        <f t="shared" si="11"/>
        <v>2.1219003434053496</v>
      </c>
      <c r="F183" s="4">
        <f t="shared" si="12"/>
        <v>3.5693495593592703</v>
      </c>
      <c r="G183" s="4">
        <f t="shared" si="13"/>
        <v>4.0231533545928135</v>
      </c>
      <c r="I183" s="4">
        <f t="shared" si="14"/>
        <v>1.0215796970639364</v>
      </c>
    </row>
    <row r="184" spans="1:9" x14ac:dyDescent="0.2">
      <c r="A184" s="4">
        <f>IF('True_Odds_Calculator_3-way'!A185="","",'True_Odds_Calculator_3-way'!A185)</f>
        <v>2.5499999999999998</v>
      </c>
      <c r="B184" s="4">
        <f>IF('True_Odds_Calculator_3-way'!B185="","",'True_Odds_Calculator_3-way'!B185)</f>
        <v>3.23</v>
      </c>
      <c r="C184" s="4">
        <f>IF('True_Odds_Calculator_3-way'!C185="","",'True_Odds_Calculator_3-way'!C185)</f>
        <v>3.13</v>
      </c>
      <c r="D184" s="4">
        <f t="shared" si="10"/>
        <v>2.1243203856286197E-2</v>
      </c>
      <c r="E184" s="4">
        <f t="shared" si="11"/>
        <v>2.5968913484618001</v>
      </c>
      <c r="F184" s="4">
        <f t="shared" si="12"/>
        <v>3.30560530704033</v>
      </c>
      <c r="G184" s="4">
        <f t="shared" si="13"/>
        <v>3.2009449195622275</v>
      </c>
      <c r="I184" s="4">
        <f t="shared" si="14"/>
        <v>1.0212432038562862</v>
      </c>
    </row>
    <row r="185" spans="1:9" x14ac:dyDescent="0.2">
      <c r="A185" s="4">
        <f>IF('True_Odds_Calculator_3-way'!A186="","",'True_Odds_Calculator_3-way'!A186)</f>
        <v>1.94</v>
      </c>
      <c r="B185" s="4">
        <f>IF('True_Odds_Calculator_3-way'!B186="","",'True_Odds_Calculator_3-way'!B186)</f>
        <v>3.78</v>
      </c>
      <c r="C185" s="4">
        <f>IF('True_Odds_Calculator_3-way'!C186="","",'True_Odds_Calculator_3-way'!C186)</f>
        <v>4.09</v>
      </c>
      <c r="D185" s="4">
        <f t="shared" si="10"/>
        <v>2.4512959582150273E-2</v>
      </c>
      <c r="E185" s="4">
        <f t="shared" si="11"/>
        <v>1.9712476537607699</v>
      </c>
      <c r="F185" s="4">
        <f t="shared" si="12"/>
        <v>3.9004712382049567</v>
      </c>
      <c r="G185" s="4">
        <f t="shared" si="13"/>
        <v>4.2314109392661567</v>
      </c>
      <c r="I185" s="4">
        <f t="shared" si="14"/>
        <v>1.0245129595821503</v>
      </c>
    </row>
    <row r="186" spans="1:9" x14ac:dyDescent="0.2">
      <c r="A186" s="4">
        <f>IF('True_Odds_Calculator_3-way'!A187="","",'True_Odds_Calculator_3-way'!A187)</f>
        <v>2.29</v>
      </c>
      <c r="B186" s="4">
        <f>IF('True_Odds_Calculator_3-way'!B187="","",'True_Odds_Calculator_3-way'!B187)</f>
        <v>3.52</v>
      </c>
      <c r="C186" s="4">
        <f>IF('True_Odds_Calculator_3-way'!C187="","",'True_Odds_Calculator_3-way'!C187)</f>
        <v>3.32</v>
      </c>
      <c r="D186" s="4">
        <f t="shared" si="10"/>
        <v>2.1976951075441065E-2</v>
      </c>
      <c r="E186" s="4">
        <f t="shared" si="11"/>
        <v>2.3290719031061884</v>
      </c>
      <c r="F186" s="4">
        <f t="shared" si="12"/>
        <v>3.6131702533040122</v>
      </c>
      <c r="G186" s="4">
        <f t="shared" si="13"/>
        <v>3.4027590444047053</v>
      </c>
      <c r="I186" s="4">
        <f t="shared" si="14"/>
        <v>1.0219769510754411</v>
      </c>
    </row>
    <row r="187" spans="1:9" x14ac:dyDescent="0.2">
      <c r="A187" s="4">
        <f>IF('True_Odds_Calculator_3-way'!A188="","",'True_Odds_Calculator_3-way'!A188)</f>
        <v>2.54</v>
      </c>
      <c r="B187" s="4">
        <f>IF('True_Odds_Calculator_3-way'!B188="","",'True_Odds_Calculator_3-way'!B188)</f>
        <v>3.42</v>
      </c>
      <c r="C187" s="4">
        <f>IF('True_Odds_Calculator_3-way'!C188="","",'True_Odds_Calculator_3-way'!C188)</f>
        <v>2.99</v>
      </c>
      <c r="D187" s="4">
        <f t="shared" si="10"/>
        <v>2.0546608755405149E-2</v>
      </c>
      <c r="E187" s="4">
        <f t="shared" si="11"/>
        <v>2.5849684438542644</v>
      </c>
      <c r="F187" s="4">
        <f t="shared" si="12"/>
        <v>3.5020284823478796</v>
      </c>
      <c r="G187" s="4">
        <f t="shared" si="13"/>
        <v>3.0525096592858025</v>
      </c>
      <c r="I187" s="4">
        <f t="shared" si="14"/>
        <v>1.0205466087554051</v>
      </c>
    </row>
    <row r="188" spans="1:9" x14ac:dyDescent="0.2">
      <c r="A188" s="4">
        <f>IF('True_Odds_Calculator_3-way'!A189="","",'True_Odds_Calculator_3-way'!A189)</f>
        <v>1.47</v>
      </c>
      <c r="B188" s="4">
        <f>IF('True_Odds_Calculator_3-way'!B189="","",'True_Odds_Calculator_3-way'!B189)</f>
        <v>5.09</v>
      </c>
      <c r="C188" s="4">
        <f>IF('True_Odds_Calculator_3-way'!C189="","",'True_Odds_Calculator_3-way'!C189)</f>
        <v>6.71</v>
      </c>
      <c r="D188" s="4">
        <f t="shared" si="10"/>
        <v>2.5767059639786094E-2</v>
      </c>
      <c r="E188" s="4">
        <f t="shared" si="11"/>
        <v>1.4887973456991104</v>
      </c>
      <c r="F188" s="4">
        <f t="shared" si="12"/>
        <v>5.322698316840258</v>
      </c>
      <c r="G188" s="4">
        <f t="shared" si="13"/>
        <v>7.1203630669600235</v>
      </c>
      <c r="I188" s="4">
        <f t="shared" si="14"/>
        <v>1.0257670596397861</v>
      </c>
    </row>
    <row r="189" spans="1:9" x14ac:dyDescent="0.2">
      <c r="A189" s="4">
        <f>IF('True_Odds_Calculator_3-way'!A190="","",'True_Odds_Calculator_3-way'!A190)</f>
        <v>2.68</v>
      </c>
      <c r="B189" s="4">
        <f>IF('True_Odds_Calculator_3-way'!B190="","",'True_Odds_Calculator_3-way'!B190)</f>
        <v>3.2</v>
      </c>
      <c r="C189" s="4">
        <f>IF('True_Odds_Calculator_3-way'!C190="","",'True_Odds_Calculator_3-way'!C190)</f>
        <v>2.72</v>
      </c>
      <c r="D189" s="4">
        <f t="shared" si="10"/>
        <v>5.328138718173836E-2</v>
      </c>
      <c r="E189" s="4">
        <f t="shared" si="11"/>
        <v>2.8139379278398273</v>
      </c>
      <c r="F189" s="4">
        <f t="shared" si="12"/>
        <v>3.3928261139381908</v>
      </c>
      <c r="G189" s="4">
        <f t="shared" si="13"/>
        <v>2.8580689006220923</v>
      </c>
      <c r="I189" s="4">
        <f t="shared" si="14"/>
        <v>1.0532813871817384</v>
      </c>
    </row>
    <row r="190" spans="1:9" x14ac:dyDescent="0.2">
      <c r="A190" s="4">
        <f>IF('True_Odds_Calculator_3-way'!A191="","",'True_Odds_Calculator_3-way'!A191)</f>
        <v>1.17</v>
      </c>
      <c r="B190" s="4">
        <f>IF('True_Odds_Calculator_3-way'!B191="","",'True_Odds_Calculator_3-way'!B191)</f>
        <v>7.33</v>
      </c>
      <c r="C190" s="4">
        <f>IF('True_Odds_Calculator_3-way'!C191="","",'True_Odds_Calculator_3-way'!C191)</f>
        <v>13.31</v>
      </c>
      <c r="D190" s="4">
        <f t="shared" si="10"/>
        <v>6.6257982812840677E-2</v>
      </c>
      <c r="E190" s="4">
        <f t="shared" si="11"/>
        <v>1.2010354937499741</v>
      </c>
      <c r="F190" s="4">
        <f t="shared" si="12"/>
        <v>8.7458722078935196</v>
      </c>
      <c r="G190" s="4">
        <f t="shared" si="13"/>
        <v>18.851745526625781</v>
      </c>
      <c r="I190" s="4">
        <f t="shared" si="14"/>
        <v>1.0662579828128407</v>
      </c>
    </row>
    <row r="191" spans="1:9" x14ac:dyDescent="0.2">
      <c r="A191" s="4">
        <f>IF('True_Odds_Calculator_3-way'!A192="","",'True_Odds_Calculator_3-way'!A192)</f>
        <v>1.4</v>
      </c>
      <c r="B191" s="4">
        <f>IF('True_Odds_Calculator_3-way'!B192="","",'True_Odds_Calculator_3-way'!B192)</f>
        <v>4.92</v>
      </c>
      <c r="C191" s="4">
        <f>IF('True_Odds_Calculator_3-way'!C192="","",'True_Odds_Calculator_3-way'!C192)</f>
        <v>6.95</v>
      </c>
      <c r="D191" s="4">
        <f t="shared" si="10"/>
        <v>6.1422638892370429E-2</v>
      </c>
      <c r="E191" s="4">
        <f t="shared" si="11"/>
        <v>1.4413136681867811</v>
      </c>
      <c r="F191" s="4">
        <f t="shared" si="12"/>
        <v>5.4711233694989634</v>
      </c>
      <c r="G191" s="4">
        <f t="shared" si="13"/>
        <v>8.1030264731770067</v>
      </c>
      <c r="I191" s="4">
        <f t="shared" si="14"/>
        <v>1.0614226388923704</v>
      </c>
    </row>
    <row r="192" spans="1:9" x14ac:dyDescent="0.2">
      <c r="A192" s="4">
        <f>IF('True_Odds_Calculator_3-way'!A193="","",'True_Odds_Calculator_3-way'!A193)</f>
        <v>2.3199999999999998</v>
      </c>
      <c r="B192" s="4">
        <f>IF('True_Odds_Calculator_3-way'!B193="","",'True_Odds_Calculator_3-way'!B193)</f>
        <v>3.25</v>
      </c>
      <c r="C192" s="4">
        <f>IF('True_Odds_Calculator_3-way'!C193="","",'True_Odds_Calculator_3-way'!C193)</f>
        <v>3.54</v>
      </c>
      <c r="D192" s="4">
        <f t="shared" si="10"/>
        <v>2.1212666157143234E-2</v>
      </c>
      <c r="E192" s="4">
        <f t="shared" si="11"/>
        <v>2.3586930907719861</v>
      </c>
      <c r="F192" s="4">
        <f t="shared" si="12"/>
        <v>3.326442950789708</v>
      </c>
      <c r="G192" s="4">
        <f t="shared" si="13"/>
        <v>3.6308844734240822</v>
      </c>
      <c r="I192" s="4">
        <f t="shared" si="14"/>
        <v>1.0212126661571432</v>
      </c>
    </row>
    <row r="193" spans="1:9" x14ac:dyDescent="0.2">
      <c r="A193" s="4">
        <f>IF('True_Odds_Calculator_3-way'!A194="","",'True_Odds_Calculator_3-way'!A194)</f>
        <v>3.83</v>
      </c>
      <c r="B193" s="4">
        <f>IF('True_Odds_Calculator_3-way'!B194="","",'True_Odds_Calculator_3-way'!B194)</f>
        <v>4.09</v>
      </c>
      <c r="C193" s="4">
        <f>IF('True_Odds_Calculator_3-way'!C194="","",'True_Odds_Calculator_3-way'!C194)</f>
        <v>1.93</v>
      </c>
      <c r="D193" s="4">
        <f t="shared" si="10"/>
        <v>2.3730098276144584E-2</v>
      </c>
      <c r="E193" s="4">
        <f t="shared" si="11"/>
        <v>3.9496565248648623</v>
      </c>
      <c r="F193" s="4">
        <f t="shared" si="12"/>
        <v>4.2267437576867213</v>
      </c>
      <c r="G193" s="4">
        <f t="shared" si="13"/>
        <v>1.9599208637976573</v>
      </c>
      <c r="I193" s="4">
        <f t="shared" si="14"/>
        <v>1.0237300982761446</v>
      </c>
    </row>
    <row r="194" spans="1:9" x14ac:dyDescent="0.2">
      <c r="A194" s="4">
        <f>IF('True_Odds_Calculator_3-way'!A195="","",'True_Odds_Calculator_3-way'!A195)</f>
        <v>1.37</v>
      </c>
      <c r="B194" s="4">
        <f>IF('True_Odds_Calculator_3-way'!B195="","",'True_Odds_Calculator_3-way'!B195)</f>
        <v>5.35</v>
      </c>
      <c r="C194" s="4">
        <f>IF('True_Odds_Calculator_3-way'!C195="","",'True_Odds_Calculator_3-way'!C195)</f>
        <v>8.99</v>
      </c>
      <c r="D194" s="4">
        <f t="shared" si="10"/>
        <v>2.8077600377768519E-2</v>
      </c>
      <c r="E194" s="4">
        <f t="shared" si="11"/>
        <v>1.3877944449430972</v>
      </c>
      <c r="F194" s="4">
        <f t="shared" si="12"/>
        <v>5.6320041380326193</v>
      </c>
      <c r="G194" s="4">
        <f t="shared" si="13"/>
        <v>9.815902252437569</v>
      </c>
      <c r="I194" s="4">
        <f t="shared" si="14"/>
        <v>1.0280776003777685</v>
      </c>
    </row>
    <row r="195" spans="1:9" x14ac:dyDescent="0.2">
      <c r="A195" s="4">
        <f>IF('True_Odds_Calculator_3-way'!A196="","",'True_Odds_Calculator_3-way'!A196)</f>
        <v>2.72</v>
      </c>
      <c r="B195" s="4">
        <f>IF('True_Odds_Calculator_3-way'!B196="","",'True_Odds_Calculator_3-way'!B196)</f>
        <v>3.65</v>
      </c>
      <c r="C195" s="4">
        <f>IF('True_Odds_Calculator_3-way'!C196="","",'True_Odds_Calculator_3-way'!C196)</f>
        <v>2.63</v>
      </c>
      <c r="D195" s="4">
        <f t="shared" ref="D195:D258" si="15">IF(A195="","",((1/A195)+(1/B195)+(1/C195))-1)</f>
        <v>2.1847798445384647E-2</v>
      </c>
      <c r="E195" s="4">
        <f t="shared" ref="E195:E258" si="16">IF(A195="","",(3*A195)/(3-($D195*A195)))</f>
        <v>2.7749684356405897</v>
      </c>
      <c r="F195" s="4">
        <f t="shared" ref="F195:F258" si="17">IF(B195="","",(3*B195)/(3-($D195*B195)))</f>
        <v>3.7496718579017858</v>
      </c>
      <c r="G195" s="4">
        <f t="shared" ref="G195:G258" si="18">IF(C195="","",(3*C195)/(3-($D195*C195)))</f>
        <v>2.6813566585905022</v>
      </c>
      <c r="I195" s="4">
        <f t="shared" ref="I195:I258" si="19">IF(A195="","",D195+1)</f>
        <v>1.0218477984453846</v>
      </c>
    </row>
    <row r="196" spans="1:9" x14ac:dyDescent="0.2">
      <c r="A196" s="4">
        <f>IF('True_Odds_Calculator_3-way'!A197="","",'True_Odds_Calculator_3-way'!A197)</f>
        <v>1.18</v>
      </c>
      <c r="B196" s="4">
        <f>IF('True_Odds_Calculator_3-way'!B197="","",'True_Odds_Calculator_3-way'!B197)</f>
        <v>7.82</v>
      </c>
      <c r="C196" s="4">
        <f>IF('True_Odds_Calculator_3-way'!C197="","",'True_Odds_Calculator_3-way'!C197)</f>
        <v>18.32</v>
      </c>
      <c r="D196" s="4">
        <f t="shared" si="15"/>
        <v>2.9920017808734434E-2</v>
      </c>
      <c r="E196" s="4">
        <f t="shared" si="16"/>
        <v>1.1940522520945769</v>
      </c>
      <c r="F196" s="4">
        <f t="shared" si="17"/>
        <v>8.4814837509703196</v>
      </c>
      <c r="G196" s="4">
        <f t="shared" si="18"/>
        <v>22.415587262703209</v>
      </c>
      <c r="I196" s="4">
        <f t="shared" si="19"/>
        <v>1.0299200178087344</v>
      </c>
    </row>
    <row r="197" spans="1:9" x14ac:dyDescent="0.2">
      <c r="A197" s="4">
        <f>IF('True_Odds_Calculator_3-way'!A198="","",'True_Odds_Calculator_3-way'!A198)</f>
        <v>2.19</v>
      </c>
      <c r="B197" s="4">
        <f>IF('True_Odds_Calculator_3-way'!B198="","",'True_Odds_Calculator_3-way'!B198)</f>
        <v>3.49</v>
      </c>
      <c r="C197" s="4">
        <f>IF('True_Odds_Calculator_3-way'!C198="","",'True_Odds_Calculator_3-way'!C198)</f>
        <v>3.5</v>
      </c>
      <c r="D197" s="4">
        <f t="shared" si="15"/>
        <v>2.8868241569893982E-2</v>
      </c>
      <c r="E197" s="4">
        <f t="shared" si="16"/>
        <v>2.2371451868061412</v>
      </c>
      <c r="F197" s="4">
        <f t="shared" si="17"/>
        <v>3.6112789821241744</v>
      </c>
      <c r="G197" s="4">
        <f t="shared" si="18"/>
        <v>3.6219871327636124</v>
      </c>
      <c r="I197" s="4">
        <f t="shared" si="19"/>
        <v>1.028868241569894</v>
      </c>
    </row>
    <row r="198" spans="1:9" x14ac:dyDescent="0.2">
      <c r="A198" s="4">
        <f>IF('True_Odds_Calculator_3-way'!A199="","",'True_Odds_Calculator_3-way'!A199)</f>
        <v>2.44</v>
      </c>
      <c r="B198" s="4">
        <f>IF('True_Odds_Calculator_3-way'!B199="","",'True_Odds_Calculator_3-way'!B199)</f>
        <v>3.31</v>
      </c>
      <c r="C198" s="4">
        <f>IF('True_Odds_Calculator_3-way'!C199="","",'True_Odds_Calculator_3-way'!C199)</f>
        <v>3.11</v>
      </c>
      <c r="D198" s="4">
        <f t="shared" si="15"/>
        <v>3.3494277559276586E-2</v>
      </c>
      <c r="E198" s="4">
        <f t="shared" si="16"/>
        <v>2.5083320118062629</v>
      </c>
      <c r="F198" s="4">
        <f t="shared" si="17"/>
        <v>3.4370161445698715</v>
      </c>
      <c r="G198" s="4">
        <f t="shared" si="18"/>
        <v>3.2218711005483853</v>
      </c>
      <c r="I198" s="4">
        <f t="shared" si="19"/>
        <v>1.0334942775592766</v>
      </c>
    </row>
    <row r="199" spans="1:9" x14ac:dyDescent="0.2">
      <c r="A199" s="4">
        <f>IF('True_Odds_Calculator_3-way'!A200="","",'True_Odds_Calculator_3-way'!A200)</f>
        <v>2.21</v>
      </c>
      <c r="B199" s="4">
        <f>IF('True_Odds_Calculator_3-way'!B200="","",'True_Odds_Calculator_3-way'!B200)</f>
        <v>3.18</v>
      </c>
      <c r="C199" s="4">
        <f>IF('True_Odds_Calculator_3-way'!C200="","",'True_Odds_Calculator_3-way'!C200)</f>
        <v>3.84</v>
      </c>
      <c r="D199" s="4">
        <f t="shared" si="15"/>
        <v>2.7370763254503494E-2</v>
      </c>
      <c r="E199" s="4">
        <f t="shared" si="16"/>
        <v>2.2554774832962585</v>
      </c>
      <c r="F199" s="4">
        <f t="shared" si="17"/>
        <v>3.2750181306631019</v>
      </c>
      <c r="G199" s="4">
        <f t="shared" si="18"/>
        <v>3.9794171981059288</v>
      </c>
      <c r="I199" s="4">
        <f t="shared" si="19"/>
        <v>1.0273707632545035</v>
      </c>
    </row>
    <row r="200" spans="1:9" x14ac:dyDescent="0.2">
      <c r="A200" s="4">
        <f>IF('True_Odds_Calculator_3-way'!A201="","",'True_Odds_Calculator_3-way'!A201)</f>
        <v>1.62</v>
      </c>
      <c r="B200" s="4">
        <f>IF('True_Odds_Calculator_3-way'!B201="","",'True_Odds_Calculator_3-way'!B201)</f>
        <v>4.1100000000000003</v>
      </c>
      <c r="C200" s="4">
        <f>IF('True_Odds_Calculator_3-way'!C201="","",'True_Odds_Calculator_3-way'!C201)</f>
        <v>5.92</v>
      </c>
      <c r="D200" s="4">
        <f t="shared" si="15"/>
        <v>2.9511871969292836E-2</v>
      </c>
      <c r="E200" s="4">
        <f t="shared" si="16"/>
        <v>1.6462350785901849</v>
      </c>
      <c r="F200" s="4">
        <f t="shared" si="17"/>
        <v>4.2831741472671778</v>
      </c>
      <c r="G200" s="4">
        <f t="shared" si="18"/>
        <v>6.2860809945318081</v>
      </c>
      <c r="I200" s="4">
        <f t="shared" si="19"/>
        <v>1.0295118719692928</v>
      </c>
    </row>
    <row r="201" spans="1:9" x14ac:dyDescent="0.2">
      <c r="A201" s="4">
        <f>IF('True_Odds_Calculator_3-way'!A202="","",'True_Odds_Calculator_3-way'!A202)</f>
        <v>6.17</v>
      </c>
      <c r="B201" s="4">
        <f>IF('True_Odds_Calculator_3-way'!B202="","",'True_Odds_Calculator_3-way'!B202)</f>
        <v>4.1900000000000004</v>
      </c>
      <c r="C201" s="4">
        <f>IF('True_Odds_Calculator_3-way'!C202="","",'True_Odds_Calculator_3-way'!C202)</f>
        <v>1.58</v>
      </c>
      <c r="D201" s="4">
        <f t="shared" si="15"/>
        <v>3.3649431186912437E-2</v>
      </c>
      <c r="E201" s="4">
        <f t="shared" si="16"/>
        <v>6.6287468218070895</v>
      </c>
      <c r="F201" s="4">
        <f t="shared" si="17"/>
        <v>4.3966285216200989</v>
      </c>
      <c r="G201" s="4">
        <f t="shared" si="18"/>
        <v>1.6085059975899432</v>
      </c>
      <c r="I201" s="4">
        <f t="shared" si="19"/>
        <v>1.0336494311869124</v>
      </c>
    </row>
    <row r="202" spans="1:9" x14ac:dyDescent="0.2">
      <c r="A202" s="4">
        <f>IF('True_Odds_Calculator_3-way'!A203="","",'True_Odds_Calculator_3-way'!A203)</f>
        <v>1.72</v>
      </c>
      <c r="B202" s="4">
        <f>IF('True_Odds_Calculator_3-way'!B203="","",'True_Odds_Calculator_3-way'!B203)</f>
        <v>4.0199999999999996</v>
      </c>
      <c r="C202" s="4">
        <f>IF('True_Odds_Calculator_3-way'!C203="","",'True_Odds_Calculator_3-way'!C203)</f>
        <v>4.95</v>
      </c>
      <c r="D202" s="4">
        <f t="shared" si="15"/>
        <v>3.217176976288405E-2</v>
      </c>
      <c r="E202" s="4">
        <f t="shared" si="16"/>
        <v>1.7523218355966326</v>
      </c>
      <c r="F202" s="4">
        <f t="shared" si="17"/>
        <v>4.2011105983090626</v>
      </c>
      <c r="G202" s="4">
        <f t="shared" si="18"/>
        <v>5.227493218640797</v>
      </c>
      <c r="I202" s="4">
        <f t="shared" si="19"/>
        <v>1.0321717697628841</v>
      </c>
    </row>
    <row r="203" spans="1:9" x14ac:dyDescent="0.2">
      <c r="A203" s="4">
        <f>IF('True_Odds_Calculator_3-way'!A204="","",'True_Odds_Calculator_3-way'!A204)</f>
        <v>1.24</v>
      </c>
      <c r="B203" s="4">
        <f>IF('True_Odds_Calculator_3-way'!B204="","",'True_Odds_Calculator_3-way'!B204)</f>
        <v>6.9</v>
      </c>
      <c r="C203" s="4">
        <f>IF('True_Odds_Calculator_3-way'!C204="","",'True_Odds_Calculator_3-way'!C204)</f>
        <v>12.07</v>
      </c>
      <c r="D203" s="4">
        <f t="shared" si="15"/>
        <v>3.4229190560130629E-2</v>
      </c>
      <c r="E203" s="4">
        <f t="shared" si="16"/>
        <v>1.2577953712113621</v>
      </c>
      <c r="F203" s="4">
        <f t="shared" si="17"/>
        <v>7.4896377466063546</v>
      </c>
      <c r="G203" s="4">
        <f t="shared" si="18"/>
        <v>13.997699375415671</v>
      </c>
      <c r="I203" s="4">
        <f t="shared" si="19"/>
        <v>1.0342291905601306</v>
      </c>
    </row>
    <row r="204" spans="1:9" x14ac:dyDescent="0.2">
      <c r="A204" s="4">
        <f>IF('True_Odds_Calculator_3-way'!A205="","",'True_Odds_Calculator_3-way'!A205)</f>
        <v>8.09</v>
      </c>
      <c r="B204" s="4">
        <f>IF('True_Odds_Calculator_3-way'!B205="","",'True_Odds_Calculator_3-way'!B205)</f>
        <v>5.03</v>
      </c>
      <c r="C204" s="4">
        <f>IF('True_Odds_Calculator_3-way'!C205="","",'True_Odds_Calculator_3-way'!C205)</f>
        <v>1.41</v>
      </c>
      <c r="D204" s="4">
        <f t="shared" si="15"/>
        <v>3.1636409527650233E-2</v>
      </c>
      <c r="E204" s="4">
        <f t="shared" si="16"/>
        <v>8.8445541287822262</v>
      </c>
      <c r="F204" s="4">
        <f t="shared" si="17"/>
        <v>5.3117552211110279</v>
      </c>
      <c r="G204" s="4">
        <f t="shared" si="18"/>
        <v>1.4312818914314118</v>
      </c>
      <c r="I204" s="4">
        <f t="shared" si="19"/>
        <v>1.0316364095276502</v>
      </c>
    </row>
    <row r="205" spans="1:9" x14ac:dyDescent="0.2">
      <c r="A205" s="4">
        <f>IF('True_Odds_Calculator_3-way'!A206="","",'True_Odds_Calculator_3-way'!A206)</f>
        <v>4.71</v>
      </c>
      <c r="B205" s="4">
        <f>IF('True_Odds_Calculator_3-way'!B206="","",'True_Odds_Calculator_3-way'!B206)</f>
        <v>3.46</v>
      </c>
      <c r="C205" s="4">
        <f>IF('True_Odds_Calculator_3-way'!C206="","",'True_Odds_Calculator_3-way'!C206)</f>
        <v>1.79</v>
      </c>
      <c r="D205" s="4">
        <f t="shared" si="15"/>
        <v>5.9990783970635952E-2</v>
      </c>
      <c r="E205" s="4">
        <f t="shared" si="16"/>
        <v>5.1997403003907134</v>
      </c>
      <c r="F205" s="4">
        <f t="shared" si="17"/>
        <v>3.7171900401967251</v>
      </c>
      <c r="G205" s="4">
        <f t="shared" si="18"/>
        <v>1.8564507276163627</v>
      </c>
      <c r="I205" s="4">
        <f t="shared" si="19"/>
        <v>1.059990783970636</v>
      </c>
    </row>
    <row r="206" spans="1:9" x14ac:dyDescent="0.2">
      <c r="A206" s="4">
        <f>IF('True_Odds_Calculator_3-way'!A207="","",'True_Odds_Calculator_3-way'!A207)</f>
        <v>2.54</v>
      </c>
      <c r="B206" s="4">
        <f>IF('True_Odds_Calculator_3-way'!B207="","",'True_Odds_Calculator_3-way'!B207)</f>
        <v>3.16</v>
      </c>
      <c r="C206" s="4">
        <f>IF('True_Odds_Calculator_3-way'!C207="","",'True_Odds_Calculator_3-way'!C207)</f>
        <v>3.14</v>
      </c>
      <c r="D206" s="4">
        <f t="shared" si="15"/>
        <v>2.8627821183724089E-2</v>
      </c>
      <c r="E206" s="4">
        <f t="shared" si="16"/>
        <v>2.6030943792842831</v>
      </c>
      <c r="F206" s="4">
        <f t="shared" si="17"/>
        <v>3.2582513922683849</v>
      </c>
      <c r="G206" s="4">
        <f t="shared" si="18"/>
        <v>3.2369925526901278</v>
      </c>
      <c r="I206" s="4">
        <f t="shared" si="19"/>
        <v>1.0286278211837241</v>
      </c>
    </row>
    <row r="207" spans="1:9" x14ac:dyDescent="0.2">
      <c r="A207" s="4">
        <f>IF('True_Odds_Calculator_3-way'!A208="","",'True_Odds_Calculator_3-way'!A208)</f>
        <v>8</v>
      </c>
      <c r="B207" s="4">
        <f>IF('True_Odds_Calculator_3-way'!B208="","",'True_Odds_Calculator_3-way'!B208)</f>
        <v>5</v>
      </c>
      <c r="C207" s="4">
        <f>IF('True_Odds_Calculator_3-way'!C208="","",'True_Odds_Calculator_3-way'!C208)</f>
        <v>1.41</v>
      </c>
      <c r="D207" s="4">
        <f t="shared" si="15"/>
        <v>3.421985815602846E-2</v>
      </c>
      <c r="E207" s="4">
        <f t="shared" si="16"/>
        <v>8.8033298647242475</v>
      </c>
      <c r="F207" s="4">
        <f t="shared" si="17"/>
        <v>5.3024130366656221</v>
      </c>
      <c r="G207" s="4">
        <f t="shared" si="18"/>
        <v>1.4330481917506563</v>
      </c>
      <c r="I207" s="4">
        <f t="shared" si="19"/>
        <v>1.0342198581560285</v>
      </c>
    </row>
    <row r="208" spans="1:9" x14ac:dyDescent="0.2">
      <c r="A208" s="4">
        <f>IF('True_Odds_Calculator_3-way'!A209="","",'True_Odds_Calculator_3-way'!A209)</f>
        <v>1.49</v>
      </c>
      <c r="B208" s="4">
        <f>IF('True_Odds_Calculator_3-way'!B209="","",'True_Odds_Calculator_3-way'!B209)</f>
        <v>4.8600000000000003</v>
      </c>
      <c r="C208" s="4">
        <f>IF('True_Odds_Calculator_3-way'!C209="","",'True_Odds_Calculator_3-way'!C209)</f>
        <v>6.49</v>
      </c>
      <c r="D208" s="4">
        <f t="shared" si="15"/>
        <v>3.0985461400405923E-2</v>
      </c>
      <c r="E208" s="4">
        <f t="shared" si="16"/>
        <v>1.5132886740730875</v>
      </c>
      <c r="F208" s="4">
        <f t="shared" si="17"/>
        <v>5.1168475702659855</v>
      </c>
      <c r="G208" s="4">
        <f t="shared" si="18"/>
        <v>6.9562934373449821</v>
      </c>
      <c r="I208" s="4">
        <f t="shared" si="19"/>
        <v>1.0309854614004059</v>
      </c>
    </row>
    <row r="209" spans="1:9" x14ac:dyDescent="0.2">
      <c r="A209" s="4">
        <f>IF('True_Odds_Calculator_3-way'!A210="","",'True_Odds_Calculator_3-way'!A210)</f>
        <v>5.61</v>
      </c>
      <c r="B209" s="4">
        <f>IF('True_Odds_Calculator_3-way'!B210="","",'True_Odds_Calculator_3-way'!B210)</f>
        <v>4.26</v>
      </c>
      <c r="C209" s="4">
        <f>IF('True_Odds_Calculator_3-way'!C210="","",'True_Odds_Calculator_3-way'!C210)</f>
        <v>1.62</v>
      </c>
      <c r="D209" s="4">
        <f t="shared" si="15"/>
        <v>3.0278854084432538E-2</v>
      </c>
      <c r="E209" s="4">
        <f t="shared" si="16"/>
        <v>5.9467114685265701</v>
      </c>
      <c r="F209" s="4">
        <f t="shared" si="17"/>
        <v>4.4513919261796904</v>
      </c>
      <c r="G209" s="4">
        <f t="shared" si="18"/>
        <v>1.6469282338269728</v>
      </c>
      <c r="I209" s="4">
        <f t="shared" si="19"/>
        <v>1.0302788540844325</v>
      </c>
    </row>
    <row r="210" spans="1:9" x14ac:dyDescent="0.2">
      <c r="A210" s="4">
        <f>IF('True_Odds_Calculator_3-way'!A211="","",'True_Odds_Calculator_3-way'!A211)</f>
        <v>1.18</v>
      </c>
      <c r="B210" s="4">
        <f>IF('True_Odds_Calculator_3-way'!B211="","",'True_Odds_Calculator_3-way'!B211)</f>
        <v>7.32</v>
      </c>
      <c r="C210" s="4">
        <f>IF('True_Odds_Calculator_3-way'!C211="","",'True_Odds_Calculator_3-way'!C211)</f>
        <v>19.54</v>
      </c>
      <c r="D210" s="4">
        <f t="shared" si="15"/>
        <v>3.5246721648010793E-2</v>
      </c>
      <c r="E210" s="4">
        <f t="shared" si="16"/>
        <v>1.1965891657998966</v>
      </c>
      <c r="F210" s="4">
        <f t="shared" si="17"/>
        <v>8.0087702670863319</v>
      </c>
      <c r="G210" s="4">
        <f t="shared" si="18"/>
        <v>25.362579984355772</v>
      </c>
      <c r="I210" s="4">
        <f t="shared" si="19"/>
        <v>1.0352467216480108</v>
      </c>
    </row>
    <row r="211" spans="1:9" x14ac:dyDescent="0.2">
      <c r="A211" s="4">
        <f>IF('True_Odds_Calculator_3-way'!A212="","",'True_Odds_Calculator_3-way'!A212)</f>
        <v>1.78</v>
      </c>
      <c r="B211" s="4">
        <f>IF('True_Odds_Calculator_3-way'!B212="","",'True_Odds_Calculator_3-way'!B212)</f>
        <v>3.94</v>
      </c>
      <c r="C211" s="4">
        <f>IF('True_Odds_Calculator_3-way'!C212="","",'True_Odds_Calculator_3-way'!C212)</f>
        <v>4.8</v>
      </c>
      <c r="D211" s="4">
        <f t="shared" si="15"/>
        <v>2.393819274130693E-2</v>
      </c>
      <c r="E211" s="4">
        <f t="shared" si="16"/>
        <v>1.805646184455757</v>
      </c>
      <c r="F211" s="4">
        <f t="shared" si="17"/>
        <v>4.0678896776625955</v>
      </c>
      <c r="G211" s="4">
        <f t="shared" si="18"/>
        <v>4.9911672373300862</v>
      </c>
      <c r="I211" s="4">
        <f t="shared" si="19"/>
        <v>1.0239381927413069</v>
      </c>
    </row>
    <row r="212" spans="1:9" x14ac:dyDescent="0.2">
      <c r="A212" s="4">
        <f>IF('True_Odds_Calculator_3-way'!A213="","",'True_Odds_Calculator_3-way'!A213)</f>
        <v>3.98</v>
      </c>
      <c r="B212" s="4">
        <f>IF('True_Odds_Calculator_3-way'!B213="","",'True_Odds_Calculator_3-way'!B213)</f>
        <v>3.57</v>
      </c>
      <c r="C212" s="4">
        <f>IF('True_Odds_Calculator_3-way'!C213="","",'True_Odds_Calculator_3-way'!C213)</f>
        <v>2.0299999999999998</v>
      </c>
      <c r="D212" s="4">
        <f t="shared" si="15"/>
        <v>2.3979163663386149E-2</v>
      </c>
      <c r="E212" s="4">
        <f t="shared" si="16"/>
        <v>4.1107733911876387</v>
      </c>
      <c r="F212" s="4">
        <f t="shared" si="17"/>
        <v>3.674862967232833</v>
      </c>
      <c r="G212" s="4">
        <f t="shared" si="18"/>
        <v>2.0634818517162072</v>
      </c>
      <c r="I212" s="4">
        <f t="shared" si="19"/>
        <v>1.0239791636633861</v>
      </c>
    </row>
    <row r="213" spans="1:9" x14ac:dyDescent="0.2">
      <c r="A213" s="4">
        <f>IF('True_Odds_Calculator_3-way'!A214="","",'True_Odds_Calculator_3-way'!A214)</f>
        <v>2.36</v>
      </c>
      <c r="B213" s="4">
        <f>IF('True_Odds_Calculator_3-way'!B214="","",'True_Odds_Calculator_3-way'!B214)</f>
        <v>3.35</v>
      </c>
      <c r="C213" s="4">
        <f>IF('True_Odds_Calculator_3-way'!C214="","",'True_Odds_Calculator_3-way'!C214)</f>
        <v>3.35</v>
      </c>
      <c r="D213" s="4">
        <f t="shared" si="15"/>
        <v>2.074373893245629E-2</v>
      </c>
      <c r="E213" s="4">
        <f t="shared" si="16"/>
        <v>2.3991503135747521</v>
      </c>
      <c r="F213" s="4">
        <f t="shared" si="17"/>
        <v>3.4294389820705611</v>
      </c>
      <c r="G213" s="4">
        <f t="shared" si="18"/>
        <v>3.4294389820705611</v>
      </c>
      <c r="I213" s="4">
        <f t="shared" si="19"/>
        <v>1.0207437389324563</v>
      </c>
    </row>
    <row r="214" spans="1:9" x14ac:dyDescent="0.2">
      <c r="A214" s="4">
        <f>IF('True_Odds_Calculator_3-way'!A215="","",'True_Odds_Calculator_3-way'!A215)</f>
        <v>2.11</v>
      </c>
      <c r="B214" s="4">
        <f>IF('True_Odds_Calculator_3-way'!B215="","",'True_Odds_Calculator_3-way'!B215)</f>
        <v>3.57</v>
      </c>
      <c r="C214" s="4">
        <f>IF('True_Odds_Calculator_3-way'!C215="","",'True_Odds_Calculator_3-way'!C215)</f>
        <v>3.73</v>
      </c>
      <c r="D214" s="4">
        <f t="shared" si="15"/>
        <v>2.2142208852335088E-2</v>
      </c>
      <c r="E214" s="4">
        <f t="shared" si="16"/>
        <v>2.1433796084546346</v>
      </c>
      <c r="F214" s="4">
        <f t="shared" si="17"/>
        <v>3.6666124082927269</v>
      </c>
      <c r="G214" s="4">
        <f t="shared" si="18"/>
        <v>3.8355944772588209</v>
      </c>
      <c r="I214" s="4">
        <f t="shared" si="19"/>
        <v>1.0221422088523351</v>
      </c>
    </row>
    <row r="215" spans="1:9" x14ac:dyDescent="0.2">
      <c r="A215" s="4">
        <f>IF('True_Odds_Calculator_3-way'!A216="","",'True_Odds_Calculator_3-way'!A216)</f>
        <v>2.09</v>
      </c>
      <c r="B215" s="4">
        <f>IF('True_Odds_Calculator_3-way'!B216="","",'True_Odds_Calculator_3-way'!B216)</f>
        <v>3.17</v>
      </c>
      <c r="C215" s="4">
        <f>IF('True_Odds_Calculator_3-way'!C216="","",'True_Odds_Calculator_3-way'!C216)</f>
        <v>4.09</v>
      </c>
      <c r="D215" s="4">
        <f t="shared" si="15"/>
        <v>3.8425090276855034E-2</v>
      </c>
      <c r="E215" s="4">
        <f t="shared" si="16"/>
        <v>2.1474871123586654</v>
      </c>
      <c r="F215" s="4">
        <f t="shared" si="17"/>
        <v>3.3041570775883033</v>
      </c>
      <c r="G215" s="4">
        <f t="shared" si="18"/>
        <v>4.3161043324501938</v>
      </c>
      <c r="I215" s="4">
        <f t="shared" si="19"/>
        <v>1.038425090276855</v>
      </c>
    </row>
    <row r="216" spans="1:9" x14ac:dyDescent="0.2">
      <c r="A216" s="4">
        <f>IF('True_Odds_Calculator_3-way'!A217="","",'True_Odds_Calculator_3-way'!A217)</f>
        <v>1.88</v>
      </c>
      <c r="B216" s="4">
        <f>IF('True_Odds_Calculator_3-way'!B217="","",'True_Odds_Calculator_3-way'!B217)</f>
        <v>3.67</v>
      </c>
      <c r="C216" s="4">
        <f>IF('True_Odds_Calculator_3-way'!C217="","",'True_Odds_Calculator_3-way'!C217)</f>
        <v>4.21</v>
      </c>
      <c r="D216" s="4">
        <f t="shared" si="15"/>
        <v>4.192414886112017E-2</v>
      </c>
      <c r="E216" s="4">
        <f t="shared" si="16"/>
        <v>1.9307249056349938</v>
      </c>
      <c r="F216" s="4">
        <f t="shared" si="17"/>
        <v>3.8683994080602249</v>
      </c>
      <c r="G216" s="4">
        <f t="shared" si="18"/>
        <v>4.4731726517754504</v>
      </c>
      <c r="I216" s="4">
        <f t="shared" si="19"/>
        <v>1.0419241488611202</v>
      </c>
    </row>
    <row r="217" spans="1:9" x14ac:dyDescent="0.2">
      <c r="A217" s="4">
        <f>IF('True_Odds_Calculator_3-way'!A218="","",'True_Odds_Calculator_3-way'!A218)</f>
        <v>2.9</v>
      </c>
      <c r="B217" s="4">
        <f>IF('True_Odds_Calculator_3-way'!B218="","",'True_Odds_Calculator_3-way'!B218)</f>
        <v>2.91</v>
      </c>
      <c r="C217" s="4">
        <f>IF('True_Odds_Calculator_3-way'!C218="","",'True_Odds_Calculator_3-way'!C218)</f>
        <v>2.85</v>
      </c>
      <c r="D217" s="4">
        <f t="shared" si="15"/>
        <v>3.9347390873201604E-2</v>
      </c>
      <c r="E217" s="4">
        <f t="shared" si="16"/>
        <v>3.0146652377460659</v>
      </c>
      <c r="F217" s="4">
        <f t="shared" si="17"/>
        <v>3.0254731399890562</v>
      </c>
      <c r="G217" s="4">
        <f t="shared" si="18"/>
        <v>2.9606699041675135</v>
      </c>
      <c r="I217" s="4">
        <f t="shared" si="19"/>
        <v>1.0393473908732016</v>
      </c>
    </row>
    <row r="218" spans="1:9" x14ac:dyDescent="0.2">
      <c r="A218" s="4">
        <f>IF('True_Odds_Calculator_3-way'!A219="","",'True_Odds_Calculator_3-way'!A219)</f>
        <v>3.36</v>
      </c>
      <c r="B218" s="4">
        <f>IF('True_Odds_Calculator_3-way'!B219="","",'True_Odds_Calculator_3-way'!B219)</f>
        <v>3</v>
      </c>
      <c r="C218" s="4">
        <f>IF('True_Odds_Calculator_3-way'!C219="","",'True_Odds_Calculator_3-way'!C219)</f>
        <v>2.4500000000000002</v>
      </c>
      <c r="D218" s="4">
        <f t="shared" si="15"/>
        <v>3.9115646258503389E-2</v>
      </c>
      <c r="E218" s="4">
        <f t="shared" si="16"/>
        <v>3.5139442231075697</v>
      </c>
      <c r="F218" s="4">
        <f t="shared" si="17"/>
        <v>3.1221238938053095</v>
      </c>
      <c r="G218" s="4">
        <f t="shared" si="18"/>
        <v>2.5308464849354375</v>
      </c>
      <c r="I218" s="4">
        <f t="shared" si="19"/>
        <v>1.0391156462585034</v>
      </c>
    </row>
    <row r="219" spans="1:9" x14ac:dyDescent="0.2">
      <c r="A219" s="4">
        <f>IF('True_Odds_Calculator_3-way'!A220="","",'True_Odds_Calculator_3-way'!A220)</f>
        <v>2.12</v>
      </c>
      <c r="B219" s="4">
        <f>IF('True_Odds_Calculator_3-way'!B220="","",'True_Odds_Calculator_3-way'!B220)</f>
        <v>3.57</v>
      </c>
      <c r="C219" s="4">
        <f>IF('True_Odds_Calculator_3-way'!C220="","",'True_Odds_Calculator_3-way'!C220)</f>
        <v>3.62</v>
      </c>
      <c r="D219" s="4">
        <f t="shared" si="15"/>
        <v>2.8053251948126245E-2</v>
      </c>
      <c r="E219" s="4">
        <f t="shared" si="16"/>
        <v>2.1628775287614146</v>
      </c>
      <c r="F219" s="4">
        <f t="shared" si="17"/>
        <v>3.6932946201523742</v>
      </c>
      <c r="G219" s="4">
        <f t="shared" si="18"/>
        <v>3.7468337857885774</v>
      </c>
      <c r="I219" s="4">
        <f t="shared" si="19"/>
        <v>1.0280532519481262</v>
      </c>
    </row>
    <row r="220" spans="1:9" x14ac:dyDescent="0.2">
      <c r="A220" s="4">
        <f>IF('True_Odds_Calculator_3-way'!A221="","",'True_Odds_Calculator_3-way'!A221)</f>
        <v>3.02</v>
      </c>
      <c r="B220" s="4">
        <f>IF('True_Odds_Calculator_3-way'!B221="","",'True_Odds_Calculator_3-way'!B221)</f>
        <v>3.47</v>
      </c>
      <c r="C220" s="4">
        <f>IF('True_Odds_Calculator_3-way'!C221="","",'True_Odds_Calculator_3-way'!C221)</f>
        <v>2.44</v>
      </c>
      <c r="D220" s="4">
        <f t="shared" si="15"/>
        <v>2.9146331428685945E-2</v>
      </c>
      <c r="E220" s="4">
        <f t="shared" si="16"/>
        <v>3.1112871573695644</v>
      </c>
      <c r="F220" s="4">
        <f t="shared" si="17"/>
        <v>3.5910640707497961</v>
      </c>
      <c r="G220" s="4">
        <f t="shared" si="18"/>
        <v>2.4992463412428192</v>
      </c>
      <c r="I220" s="4">
        <f t="shared" si="19"/>
        <v>1.0291463314286859</v>
      </c>
    </row>
    <row r="221" spans="1:9" x14ac:dyDescent="0.2">
      <c r="A221" s="4">
        <f>IF('True_Odds_Calculator_3-way'!A222="","",'True_Odds_Calculator_3-way'!A222)</f>
        <v>1.51</v>
      </c>
      <c r="B221" s="4">
        <f>IF('True_Odds_Calculator_3-way'!B222="","",'True_Odds_Calculator_3-way'!B222)</f>
        <v>4.5</v>
      </c>
      <c r="C221" s="4">
        <f>IF('True_Odds_Calculator_3-way'!C222="","",'True_Odds_Calculator_3-way'!C222)</f>
        <v>6.76</v>
      </c>
      <c r="D221" s="4">
        <f t="shared" si="15"/>
        <v>3.2402871934201549E-2</v>
      </c>
      <c r="E221" s="4">
        <f t="shared" si="16"/>
        <v>1.5350355791809438</v>
      </c>
      <c r="F221" s="4">
        <f t="shared" si="17"/>
        <v>4.7298931846888905</v>
      </c>
      <c r="G221" s="4">
        <f t="shared" si="18"/>
        <v>7.2924547273054428</v>
      </c>
      <c r="I221" s="4">
        <f t="shared" si="19"/>
        <v>1.0324028719342015</v>
      </c>
    </row>
    <row r="222" spans="1:9" x14ac:dyDescent="0.2">
      <c r="A222" s="4">
        <f>IF('True_Odds_Calculator_3-way'!A223="","",'True_Odds_Calculator_3-way'!A223)</f>
        <v>1.87</v>
      </c>
      <c r="B222" s="4">
        <f>IF('True_Odds_Calculator_3-way'!B223="","",'True_Odds_Calculator_3-way'!B223)</f>
        <v>3.62</v>
      </c>
      <c r="C222" s="4">
        <f>IF('True_Odds_Calculator_3-way'!C223="","",'True_Odds_Calculator_3-way'!C223)</f>
        <v>4.47</v>
      </c>
      <c r="D222" s="4">
        <f t="shared" si="15"/>
        <v>3.4716098743860391E-2</v>
      </c>
      <c r="E222" s="4">
        <f t="shared" si="16"/>
        <v>1.9113612878233708</v>
      </c>
      <c r="F222" s="4">
        <f t="shared" si="17"/>
        <v>3.7782747996376287</v>
      </c>
      <c r="G222" s="4">
        <f t="shared" si="18"/>
        <v>4.713832345036935</v>
      </c>
      <c r="I222" s="4">
        <f t="shared" si="19"/>
        <v>1.0347160987438604</v>
      </c>
    </row>
    <row r="223" spans="1:9" x14ac:dyDescent="0.2">
      <c r="A223" s="4">
        <f>IF('True_Odds_Calculator_3-way'!A224="","",'True_Odds_Calculator_3-way'!A224)</f>
        <v>1.58</v>
      </c>
      <c r="B223" s="4">
        <f>IF('True_Odds_Calculator_3-way'!B224="","",'True_Odds_Calculator_3-way'!B224)</f>
        <v>3.85</v>
      </c>
      <c r="C223" s="4">
        <f>IF('True_Odds_Calculator_3-way'!C224="","",'True_Odds_Calculator_3-way'!C224)</f>
        <v>6.37</v>
      </c>
      <c r="D223" s="4">
        <f t="shared" si="15"/>
        <v>4.9637523416908413E-2</v>
      </c>
      <c r="E223" s="4">
        <f t="shared" si="16"/>
        <v>1.6224138385830811</v>
      </c>
      <c r="F223" s="4">
        <f t="shared" si="17"/>
        <v>4.1119364735071038</v>
      </c>
      <c r="G223" s="4">
        <f t="shared" si="18"/>
        <v>7.1204769683950522</v>
      </c>
      <c r="I223" s="4">
        <f t="shared" si="19"/>
        <v>1.0496375234169084</v>
      </c>
    </row>
    <row r="224" spans="1:9" x14ac:dyDescent="0.2">
      <c r="A224" s="4">
        <f>IF('True_Odds_Calculator_3-way'!A225="","",'True_Odds_Calculator_3-way'!A225)</f>
        <v>1.44</v>
      </c>
      <c r="B224" s="4">
        <f>IF('True_Odds_Calculator_3-way'!B225="","",'True_Odds_Calculator_3-way'!B225)</f>
        <v>5.04</v>
      </c>
      <c r="C224" s="4">
        <f>IF('True_Odds_Calculator_3-way'!C225="","",'True_Odds_Calculator_3-way'!C225)</f>
        <v>7.63</v>
      </c>
      <c r="D224" s="4">
        <f t="shared" si="15"/>
        <v>2.3918741808649946E-2</v>
      </c>
      <c r="E224" s="4">
        <f t="shared" si="16"/>
        <v>1.4567246499787867</v>
      </c>
      <c r="F224" s="4">
        <f t="shared" si="17"/>
        <v>5.2510036321926972</v>
      </c>
      <c r="G224" s="4">
        <f t="shared" si="18"/>
        <v>8.1242236024844701</v>
      </c>
      <c r="I224" s="4">
        <f t="shared" si="19"/>
        <v>1.0239187418086499</v>
      </c>
    </row>
    <row r="225" spans="1:9" x14ac:dyDescent="0.2">
      <c r="A225" s="4">
        <f>IF('True_Odds_Calculator_3-way'!A226="","",'True_Odds_Calculator_3-way'!A226)</f>
        <v>2.33</v>
      </c>
      <c r="B225" s="4">
        <f>IF('True_Odds_Calculator_3-way'!B226="","",'True_Odds_Calculator_3-way'!B226)</f>
        <v>3.38</v>
      </c>
      <c r="C225" s="4">
        <f>IF('True_Odds_Calculator_3-way'!C226="","",'True_Odds_Calculator_3-way'!C226)</f>
        <v>3.25</v>
      </c>
      <c r="D225" s="4">
        <f t="shared" si="15"/>
        <v>3.2734845214211328E-2</v>
      </c>
      <c r="E225" s="4">
        <f t="shared" si="16"/>
        <v>2.3907834287911598</v>
      </c>
      <c r="F225" s="4">
        <f t="shared" si="17"/>
        <v>3.5094322806809068</v>
      </c>
      <c r="G225" s="4">
        <f t="shared" si="18"/>
        <v>3.3694914287344191</v>
      </c>
      <c r="I225" s="4">
        <f t="shared" si="19"/>
        <v>1.0327348452142113</v>
      </c>
    </row>
    <row r="226" spans="1:9" x14ac:dyDescent="0.2">
      <c r="A226" s="4">
        <f>IF('True_Odds_Calculator_3-way'!A227="","",'True_Odds_Calculator_3-way'!A227)</f>
        <v>2.68</v>
      </c>
      <c r="B226" s="4">
        <f>IF('True_Odds_Calculator_3-way'!B227="","",'True_Odds_Calculator_3-way'!B227)</f>
        <v>3.13</v>
      </c>
      <c r="C226" s="4">
        <f>IF('True_Odds_Calculator_3-way'!C227="","",'True_Odds_Calculator_3-way'!C227)</f>
        <v>3.04</v>
      </c>
      <c r="D226" s="4">
        <f t="shared" si="15"/>
        <v>2.157051467063531E-2</v>
      </c>
      <c r="E226" s="4">
        <f t="shared" si="16"/>
        <v>2.7326573779476844</v>
      </c>
      <c r="F226" s="4">
        <f t="shared" si="17"/>
        <v>3.2020631909141382</v>
      </c>
      <c r="G226" s="4">
        <f t="shared" si="18"/>
        <v>3.1079335901292606</v>
      </c>
      <c r="I226" s="4">
        <f t="shared" si="19"/>
        <v>1.0215705146706353</v>
      </c>
    </row>
    <row r="227" spans="1:9" x14ac:dyDescent="0.2">
      <c r="A227" s="4">
        <f>IF('True_Odds_Calculator_3-way'!A228="","",'True_Odds_Calculator_3-way'!A228)</f>
        <v>2.16</v>
      </c>
      <c r="B227" s="4">
        <f>IF('True_Odds_Calculator_3-way'!B228="","",'True_Odds_Calculator_3-way'!B228)</f>
        <v>3.24</v>
      </c>
      <c r="C227" s="4">
        <f>IF('True_Odds_Calculator_3-way'!C228="","",'True_Odds_Calculator_3-way'!C228)</f>
        <v>3.74</v>
      </c>
      <c r="D227" s="4">
        <f t="shared" si="15"/>
        <v>3.8984617415989797E-2</v>
      </c>
      <c r="E227" s="4">
        <f t="shared" si="16"/>
        <v>2.2223798112192497</v>
      </c>
      <c r="F227" s="4">
        <f t="shared" si="17"/>
        <v>3.3824109568647884</v>
      </c>
      <c r="G227" s="4">
        <f t="shared" si="18"/>
        <v>3.931052381158354</v>
      </c>
      <c r="I227" s="4">
        <f t="shared" si="19"/>
        <v>1.0389846174159898</v>
      </c>
    </row>
    <row r="228" spans="1:9" x14ac:dyDescent="0.2">
      <c r="A228" s="4">
        <f>IF('True_Odds_Calculator_3-way'!A229="","",'True_Odds_Calculator_3-way'!A229)</f>
        <v>2.92</v>
      </c>
      <c r="B228" s="4">
        <f>IF('True_Odds_Calculator_3-way'!B229="","",'True_Odds_Calculator_3-way'!B229)</f>
        <v>3.45</v>
      </c>
      <c r="C228" s="4">
        <f>IF('True_Odds_Calculator_3-way'!C229="","",'True_Odds_Calculator_3-way'!C229)</f>
        <v>2.5</v>
      </c>
      <c r="D228" s="4">
        <f t="shared" si="15"/>
        <v>3.2320825888425553E-2</v>
      </c>
      <c r="E228" s="4">
        <f t="shared" si="16"/>
        <v>3.0148437811739353</v>
      </c>
      <c r="F228" s="4">
        <f t="shared" si="17"/>
        <v>3.583183154699801</v>
      </c>
      <c r="G228" s="4">
        <f t="shared" si="18"/>
        <v>2.5691988574537539</v>
      </c>
      <c r="I228" s="4">
        <f t="shared" si="19"/>
        <v>1.0323208258884256</v>
      </c>
    </row>
    <row r="229" spans="1:9" x14ac:dyDescent="0.2">
      <c r="A229" s="4">
        <f>IF('True_Odds_Calculator_3-way'!A230="","",'True_Odds_Calculator_3-way'!A230)</f>
        <v>3.41</v>
      </c>
      <c r="B229" s="4">
        <f>IF('True_Odds_Calculator_3-way'!B230="","",'True_Odds_Calculator_3-way'!B230)</f>
        <v>3.52</v>
      </c>
      <c r="C229" s="4">
        <f>IF('True_Odds_Calculator_3-way'!C230="","",'True_Odds_Calculator_3-way'!C230)</f>
        <v>2.19</v>
      </c>
      <c r="D229" s="4">
        <f t="shared" si="15"/>
        <v>3.3967045621928538E-2</v>
      </c>
      <c r="E229" s="4">
        <f t="shared" si="16"/>
        <v>3.5469447286501081</v>
      </c>
      <c r="F229" s="4">
        <f t="shared" si="17"/>
        <v>3.666111658846102</v>
      </c>
      <c r="G229" s="4">
        <f t="shared" si="18"/>
        <v>2.2456838494086631</v>
      </c>
      <c r="I229" s="4">
        <f t="shared" si="19"/>
        <v>1.0339670456219285</v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1.82</v>
      </c>
      <c r="B2" s="4">
        <f>IF('True_Odds_Calculator_2-way'!B3="","",'True_Odds_Calculator_2-way'!B3)</f>
        <v>2.0499999999999998</v>
      </c>
      <c r="C2" s="4">
        <f>1/A2</f>
        <v>0.54945054945054939</v>
      </c>
      <c r="D2">
        <f>1/B2</f>
        <v>0.48780487804878053</v>
      </c>
      <c r="E2">
        <f>C2+D2-1</f>
        <v>3.7255427499329974E-2</v>
      </c>
      <c r="F2">
        <f>C2+D2-(C2*D2)-1</f>
        <v>-0.23076923076923073</v>
      </c>
      <c r="G2">
        <v>0</v>
      </c>
      <c r="H2">
        <f>C2*D2</f>
        <v>0.2680246582685607</v>
      </c>
      <c r="I2">
        <f>((-4*F2*H2)^0.5)/(2*F2)</f>
        <v>-1.0777013435226059</v>
      </c>
      <c r="J2">
        <f>(-((-4*F2*H2)^0.5))/(2*F2)</f>
        <v>1.0777013435226059</v>
      </c>
      <c r="K2">
        <f>IF(A2="","",(C2/($J2+C2-($J2*C2))))</f>
        <v>0.53086584011754934</v>
      </c>
      <c r="L2">
        <f>IF(B2="","",(D2/($J2+D2-($J2*D2))))</f>
        <v>0.46913415988245072</v>
      </c>
      <c r="M2">
        <f>IF(A2="","",1/K2)</f>
        <v>1.883715101688537</v>
      </c>
      <c r="N2">
        <f>IF(B2="","",1/L2)</f>
        <v>2.1315864106987359</v>
      </c>
    </row>
    <row r="3" spans="1:14" x14ac:dyDescent="0.25">
      <c r="A3" s="4">
        <f>IF('True_Odds_Calculator_2-way'!A4="","",'True_Odds_Calculator_2-way'!A4)</f>
        <v>1.89</v>
      </c>
      <c r="B3" s="4">
        <f>IF('True_Odds_Calculator_2-way'!B4="","",'True_Odds_Calculator_2-way'!B4)</f>
        <v>1.98</v>
      </c>
      <c r="C3" s="4">
        <f t="shared" ref="C3:C66" si="0">1/A3</f>
        <v>0.52910052910052918</v>
      </c>
      <c r="D3">
        <f t="shared" ref="D3:D66" si="1">1/B3</f>
        <v>0.50505050505050508</v>
      </c>
      <c r="E3">
        <f t="shared" ref="E3:E66" si="2">C3+D3-1</f>
        <v>3.4151034151034265E-2</v>
      </c>
      <c r="F3">
        <f t="shared" ref="F3:F66" si="3">C3+D3-(C3*D3)-1</f>
        <v>-0.23307145529367745</v>
      </c>
      <c r="G3">
        <v>0</v>
      </c>
      <c r="H3">
        <f t="shared" ref="H3:H66" si="4">C3*D3</f>
        <v>0.26722248944471172</v>
      </c>
      <c r="I3">
        <f t="shared" ref="I3:I66" si="5">((-4*F3*H3)^0.5)/(2*F3)</f>
        <v>-1.0707595557083738</v>
      </c>
      <c r="J3">
        <f t="shared" ref="J3:J66" si="6">(-((-4*F3*H3)^0.5))/(2*F3)</f>
        <v>1.0707595557083738</v>
      </c>
      <c r="K3">
        <f t="shared" ref="K3:K66" si="7">IF(A3="","",(C3/($J3+C3-($J3*C3))))</f>
        <v>0.5120390612350737</v>
      </c>
      <c r="L3">
        <f t="shared" ref="L3:L66" si="8">IF(B3="","",(D3/($J3+D3-($J3*D3))))</f>
        <v>0.48796093876492608</v>
      </c>
      <c r="M3">
        <f t="shared" ref="M3:M66" si="9">IF(A3="","",1/K3)</f>
        <v>1.9529760045804527</v>
      </c>
      <c r="N3">
        <f t="shared" ref="N3:N66" si="10">IF(B3="","",1/L3)</f>
        <v>2.0493443645942064</v>
      </c>
    </row>
    <row r="4" spans="1:14" x14ac:dyDescent="0.25">
      <c r="A4" s="4">
        <f>IF('True_Odds_Calculator_2-way'!A5="","",'True_Odds_Calculator_2-way'!A5)</f>
        <v>1.85</v>
      </c>
      <c r="B4" s="4">
        <f>IF('True_Odds_Calculator_2-way'!B5="","",'True_Odds_Calculator_2-way'!B5)</f>
        <v>2.0299999999999998</v>
      </c>
      <c r="C4" s="4">
        <f t="shared" si="0"/>
        <v>0.54054054054054046</v>
      </c>
      <c r="D4">
        <f t="shared" si="1"/>
        <v>0.49261083743842371</v>
      </c>
      <c r="E4">
        <f t="shared" si="2"/>
        <v>3.315137797896428E-2</v>
      </c>
      <c r="F4">
        <f t="shared" si="3"/>
        <v>-0.23312475036612956</v>
      </c>
      <c r="G4">
        <v>0</v>
      </c>
      <c r="H4">
        <f t="shared" si="4"/>
        <v>0.26627612834509384</v>
      </c>
      <c r="I4">
        <f t="shared" si="5"/>
        <v>-1.0687396570715308</v>
      </c>
      <c r="J4">
        <f t="shared" si="6"/>
        <v>1.0687396570715308</v>
      </c>
      <c r="K4">
        <f t="shared" si="7"/>
        <v>0.52399127907708287</v>
      </c>
      <c r="L4">
        <f t="shared" si="8"/>
        <v>0.47600872092291718</v>
      </c>
      <c r="M4">
        <f t="shared" si="9"/>
        <v>1.9084287085108012</v>
      </c>
      <c r="N4">
        <f t="shared" si="10"/>
        <v>2.1008018467836762</v>
      </c>
    </row>
    <row r="5" spans="1:14" x14ac:dyDescent="0.25">
      <c r="A5" s="4">
        <f>IF('True_Odds_Calculator_2-way'!A6="","",'True_Odds_Calculator_2-way'!A6)</f>
        <v>1.91</v>
      </c>
      <c r="B5" s="4">
        <f>IF('True_Odds_Calculator_2-way'!B6="","",'True_Odds_Calculator_2-way'!B6)</f>
        <v>1.95</v>
      </c>
      <c r="C5" s="4">
        <f t="shared" si="0"/>
        <v>0.52356020942408377</v>
      </c>
      <c r="D5">
        <f t="shared" si="1"/>
        <v>0.51282051282051289</v>
      </c>
      <c r="E5">
        <f t="shared" si="2"/>
        <v>3.6380722244596653E-2</v>
      </c>
      <c r="F5">
        <f t="shared" si="3"/>
        <v>-0.23211169284467714</v>
      </c>
      <c r="G5">
        <v>0</v>
      </c>
      <c r="H5">
        <f t="shared" si="4"/>
        <v>0.26849241508927374</v>
      </c>
      <c r="I5">
        <f t="shared" si="5"/>
        <v>-1.0755175492958087</v>
      </c>
      <c r="J5">
        <f t="shared" si="6"/>
        <v>1.0755175492958087</v>
      </c>
      <c r="K5">
        <f t="shared" si="7"/>
        <v>0.50537696584433744</v>
      </c>
      <c r="L5">
        <f t="shared" si="8"/>
        <v>0.49462303415566256</v>
      </c>
      <c r="M5">
        <f t="shared" si="9"/>
        <v>1.9787209698591859</v>
      </c>
      <c r="N5">
        <f t="shared" si="10"/>
        <v>2.0217416718310179</v>
      </c>
    </row>
    <row r="6" spans="1:14" x14ac:dyDescent="0.25">
      <c r="A6" s="4">
        <f>IF('True_Odds_Calculator_2-way'!A7="","",'True_Odds_Calculator_2-way'!A7)</f>
        <v>1.93</v>
      </c>
      <c r="B6" s="4">
        <f>IF('True_Odds_Calculator_2-way'!B7="","",'True_Odds_Calculator_2-way'!B7)</f>
        <v>1.93</v>
      </c>
      <c r="C6" s="4">
        <f t="shared" si="0"/>
        <v>0.5181347150259068</v>
      </c>
      <c r="D6">
        <f t="shared" si="1"/>
        <v>0.5181347150259068</v>
      </c>
      <c r="E6">
        <f t="shared" si="2"/>
        <v>3.62694300518136E-2</v>
      </c>
      <c r="F6">
        <f t="shared" si="3"/>
        <v>-0.23219415286316403</v>
      </c>
      <c r="G6">
        <v>0</v>
      </c>
      <c r="H6">
        <f t="shared" si="4"/>
        <v>0.26846358291497763</v>
      </c>
      <c r="I6">
        <f t="shared" si="5"/>
        <v>-1.0752688172043015</v>
      </c>
      <c r="J6">
        <f t="shared" si="6"/>
        <v>1.0752688172043015</v>
      </c>
      <c r="K6">
        <f t="shared" si="7"/>
        <v>0.5</v>
      </c>
      <c r="L6">
        <f t="shared" si="8"/>
        <v>0.5</v>
      </c>
      <c r="M6">
        <f t="shared" si="9"/>
        <v>2</v>
      </c>
      <c r="N6">
        <f t="shared" si="10"/>
        <v>2</v>
      </c>
    </row>
    <row r="7" spans="1:14" x14ac:dyDescent="0.25">
      <c r="A7" s="4">
        <f>IF('True_Odds_Calculator_2-way'!A8="","",'True_Odds_Calculator_2-way'!A8)</f>
        <v>1.81</v>
      </c>
      <c r="B7" s="4">
        <f>IF('True_Odds_Calculator_2-way'!B8="","",'True_Odds_Calculator_2-way'!B8)</f>
        <v>2.0699999999999998</v>
      </c>
      <c r="C7" s="4">
        <f t="shared" si="0"/>
        <v>0.5524861878453039</v>
      </c>
      <c r="D7">
        <f t="shared" si="1"/>
        <v>0.48309178743961356</v>
      </c>
      <c r="E7">
        <f t="shared" si="2"/>
        <v>3.5577975284917462E-2</v>
      </c>
      <c r="F7">
        <f t="shared" si="3"/>
        <v>-0.23132356473696847</v>
      </c>
      <c r="G7">
        <v>0</v>
      </c>
      <c r="H7">
        <f t="shared" si="4"/>
        <v>0.26690154002188599</v>
      </c>
      <c r="I7">
        <f t="shared" si="5"/>
        <v>-1.0741516544951821</v>
      </c>
      <c r="J7">
        <f t="shared" si="6"/>
        <v>1.0741516544951821</v>
      </c>
      <c r="K7">
        <f t="shared" si="7"/>
        <v>0.53474138865009979</v>
      </c>
      <c r="L7">
        <f t="shared" si="8"/>
        <v>0.46525861134990021</v>
      </c>
      <c r="M7">
        <f t="shared" si="9"/>
        <v>1.8700628401410975</v>
      </c>
      <c r="N7">
        <f t="shared" si="10"/>
        <v>2.1493422703098441</v>
      </c>
    </row>
    <row r="8" spans="1:14" x14ac:dyDescent="0.25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1.87</v>
      </c>
      <c r="C8" s="4">
        <f t="shared" si="0"/>
        <v>0.49751243781094534</v>
      </c>
      <c r="D8">
        <f t="shared" si="1"/>
        <v>0.53475935828876997</v>
      </c>
      <c r="E8">
        <f t="shared" si="2"/>
        <v>3.22717960997152E-2</v>
      </c>
      <c r="F8">
        <f t="shared" si="3"/>
        <v>-0.23377763588474743</v>
      </c>
      <c r="G8">
        <v>0</v>
      </c>
      <c r="H8">
        <f t="shared" si="4"/>
        <v>0.26604943198446268</v>
      </c>
      <c r="I8">
        <f t="shared" si="5"/>
        <v>-1.0667918442539084</v>
      </c>
      <c r="J8">
        <f t="shared" si="6"/>
        <v>1.0667918442539084</v>
      </c>
      <c r="K8">
        <f t="shared" si="7"/>
        <v>0.48135709675649557</v>
      </c>
      <c r="L8">
        <f t="shared" si="8"/>
        <v>0.51864290324350448</v>
      </c>
      <c r="M8">
        <f t="shared" si="9"/>
        <v>2.0774597626964471</v>
      </c>
      <c r="N8">
        <f t="shared" si="10"/>
        <v>1.9281089045009006</v>
      </c>
    </row>
    <row r="9" spans="1:14" x14ac:dyDescent="0.25">
      <c r="A9" s="4">
        <f>IF('True_Odds_Calculator_2-way'!A10="","",'True_Odds_Calculator_2-way'!A10)</f>
        <v>1.74</v>
      </c>
      <c r="B9" s="4">
        <f>IF('True_Odds_Calculator_2-way'!B10="","",'True_Odds_Calculator_2-way'!B10)</f>
        <v>2.16</v>
      </c>
      <c r="C9" s="4">
        <f t="shared" si="0"/>
        <v>0.57471264367816088</v>
      </c>
      <c r="D9">
        <f t="shared" si="1"/>
        <v>0.46296296296296291</v>
      </c>
      <c r="E9">
        <f t="shared" si="2"/>
        <v>3.7675606641123682E-2</v>
      </c>
      <c r="F9">
        <f t="shared" si="3"/>
        <v>-0.22839506172839519</v>
      </c>
      <c r="G9">
        <v>0</v>
      </c>
      <c r="H9">
        <f t="shared" si="4"/>
        <v>0.26607066836951887</v>
      </c>
      <c r="I9">
        <f t="shared" si="5"/>
        <v>-1.0793322294408634</v>
      </c>
      <c r="J9">
        <f t="shared" si="6"/>
        <v>1.0793322294408634</v>
      </c>
      <c r="K9">
        <f t="shared" si="7"/>
        <v>0.55595527201895822</v>
      </c>
      <c r="L9">
        <f t="shared" si="8"/>
        <v>0.44404472798104189</v>
      </c>
      <c r="M9">
        <f t="shared" si="9"/>
        <v>1.7987058497862392</v>
      </c>
      <c r="N9">
        <f t="shared" si="10"/>
        <v>2.2520253861514017</v>
      </c>
    </row>
    <row r="10" spans="1:14" x14ac:dyDescent="0.25">
      <c r="A10" s="4">
        <f>IF('True_Odds_Calculator_2-way'!A11="","",'True_Odds_Calculator_2-way'!A11)</f>
        <v>1.65</v>
      </c>
      <c r="B10" s="4">
        <f>IF('True_Odds_Calculator_2-way'!B11="","",'True_Odds_Calculator_2-way'!B11)</f>
        <v>2.2999999999999998</v>
      </c>
      <c r="C10" s="4">
        <f t="shared" si="0"/>
        <v>0.60606060606060608</v>
      </c>
      <c r="D10">
        <f t="shared" si="1"/>
        <v>0.43478260869565222</v>
      </c>
      <c r="E10">
        <f t="shared" si="2"/>
        <v>4.0843214756258295E-2</v>
      </c>
      <c r="F10">
        <f t="shared" si="3"/>
        <v>-0.22266139657443995</v>
      </c>
      <c r="G10">
        <v>0</v>
      </c>
      <c r="H10">
        <f t="shared" si="4"/>
        <v>0.2635046113306983</v>
      </c>
      <c r="I10">
        <f t="shared" si="5"/>
        <v>-1.0878565864408427</v>
      </c>
      <c r="J10">
        <f t="shared" si="6"/>
        <v>1.0878565864408427</v>
      </c>
      <c r="K10">
        <f t="shared" si="7"/>
        <v>0.58578643762690474</v>
      </c>
      <c r="L10">
        <f t="shared" si="8"/>
        <v>0.41421356237309503</v>
      </c>
      <c r="M10">
        <f t="shared" si="9"/>
        <v>1.7071067811865481</v>
      </c>
      <c r="N10">
        <f t="shared" si="10"/>
        <v>2.4142135623730949</v>
      </c>
    </row>
    <row r="11" spans="1:14" x14ac:dyDescent="0.25">
      <c r="A11" s="4">
        <f>IF('True_Odds_Calculator_2-way'!A12="","",'True_Odds_Calculator_2-way'!A12)</f>
        <v>1.83</v>
      </c>
      <c r="B11" s="4">
        <f>IF('True_Odds_Calculator_2-way'!B12="","",'True_Odds_Calculator_2-way'!B12)</f>
        <v>2.0499999999999998</v>
      </c>
      <c r="C11" s="4">
        <f t="shared" si="0"/>
        <v>0.54644808743169393</v>
      </c>
      <c r="D11">
        <f t="shared" si="1"/>
        <v>0.48780487804878053</v>
      </c>
      <c r="E11">
        <f t="shared" si="2"/>
        <v>3.4252965480474407E-2</v>
      </c>
      <c r="F11">
        <f t="shared" si="3"/>
        <v>-0.23230707716913246</v>
      </c>
      <c r="G11">
        <v>0</v>
      </c>
      <c r="H11">
        <f t="shared" si="4"/>
        <v>0.26656004264960681</v>
      </c>
      <c r="I11">
        <f t="shared" si="5"/>
        <v>-1.0711894933108055</v>
      </c>
      <c r="J11">
        <f t="shared" si="6"/>
        <v>1.0711894933108055</v>
      </c>
      <c r="K11">
        <f t="shared" si="7"/>
        <v>0.52935616627105819</v>
      </c>
      <c r="L11">
        <f t="shared" si="8"/>
        <v>0.47064383372894186</v>
      </c>
      <c r="M11">
        <f t="shared" si="9"/>
        <v>1.8890872794479689</v>
      </c>
      <c r="N11">
        <f t="shared" si="10"/>
        <v>2.1247489679763456</v>
      </c>
    </row>
    <row r="12" spans="1:14" x14ac:dyDescent="0.25">
      <c r="A12" s="4">
        <f>IF('True_Odds_Calculator_2-way'!A13="","",'True_Odds_Calculator_2-way'!A13)</f>
        <v>1.98</v>
      </c>
      <c r="B12" s="4">
        <f>IF('True_Odds_Calculator_2-way'!B13="","",'True_Odds_Calculator_2-way'!B13)</f>
        <v>1.89</v>
      </c>
      <c r="C12" s="4">
        <f t="shared" si="0"/>
        <v>0.50505050505050508</v>
      </c>
      <c r="D12">
        <f t="shared" si="1"/>
        <v>0.52910052910052918</v>
      </c>
      <c r="E12">
        <f t="shared" si="2"/>
        <v>3.4151034151034265E-2</v>
      </c>
      <c r="F12">
        <f t="shared" si="3"/>
        <v>-0.23307145529367745</v>
      </c>
      <c r="G12">
        <v>0</v>
      </c>
      <c r="H12">
        <f t="shared" si="4"/>
        <v>0.26722248944471172</v>
      </c>
      <c r="I12">
        <f t="shared" si="5"/>
        <v>-1.0707595557083738</v>
      </c>
      <c r="J12">
        <f t="shared" si="6"/>
        <v>1.0707595557083738</v>
      </c>
      <c r="K12">
        <f t="shared" si="7"/>
        <v>0.48796093876492608</v>
      </c>
      <c r="L12">
        <f t="shared" si="8"/>
        <v>0.5120390612350737</v>
      </c>
      <c r="M12">
        <f t="shared" si="9"/>
        <v>2.0493443645942064</v>
      </c>
      <c r="N12">
        <f t="shared" si="10"/>
        <v>1.9529760045804527</v>
      </c>
    </row>
    <row r="13" spans="1:14" x14ac:dyDescent="0.25">
      <c r="A13" s="4">
        <f>IF('True_Odds_Calculator_2-way'!A14="","",'True_Odds_Calculator_2-way'!A14)</f>
        <v>2.2999999999999998</v>
      </c>
      <c r="B13" s="4">
        <f>IF('True_Odds_Calculator_2-way'!B14="","",'True_Odds_Calculator_2-way'!B14)</f>
        <v>1.66</v>
      </c>
      <c r="C13" s="4">
        <f t="shared" si="0"/>
        <v>0.43478260869565222</v>
      </c>
      <c r="D13">
        <f t="shared" si="1"/>
        <v>0.60240963855421692</v>
      </c>
      <c r="E13">
        <f t="shared" si="2"/>
        <v>3.7192247249869137E-2</v>
      </c>
      <c r="F13">
        <f t="shared" si="3"/>
        <v>-0.22472498690413822</v>
      </c>
      <c r="G13">
        <v>0</v>
      </c>
      <c r="H13">
        <f t="shared" si="4"/>
        <v>0.26191723415400736</v>
      </c>
      <c r="I13">
        <f t="shared" si="5"/>
        <v>-1.0795837927188263</v>
      </c>
      <c r="J13">
        <f t="shared" si="6"/>
        <v>1.0795837927188263</v>
      </c>
      <c r="K13">
        <f t="shared" si="7"/>
        <v>0.41606702211367647</v>
      </c>
      <c r="L13">
        <f t="shared" si="8"/>
        <v>0.58393297788632348</v>
      </c>
      <c r="M13">
        <f t="shared" si="9"/>
        <v>2.4034589305344736</v>
      </c>
      <c r="N13">
        <f t="shared" si="10"/>
        <v>1.7125253031944256</v>
      </c>
    </row>
    <row r="14" spans="1:14" x14ac:dyDescent="0.25">
      <c r="A14" s="4">
        <f>IF('True_Odds_Calculator_2-way'!A15="","",'True_Odds_Calculator_2-way'!A15)</f>
        <v>1.97</v>
      </c>
      <c r="B14" s="4">
        <f>IF('True_Odds_Calculator_2-way'!B15="","",'True_Odds_Calculator_2-way'!B15)</f>
        <v>1.9</v>
      </c>
      <c r="C14" s="4">
        <f t="shared" si="0"/>
        <v>0.50761421319796951</v>
      </c>
      <c r="D14">
        <f t="shared" si="1"/>
        <v>0.52631578947368418</v>
      </c>
      <c r="E14">
        <f t="shared" si="2"/>
        <v>3.3930002671653803E-2</v>
      </c>
      <c r="F14">
        <f t="shared" si="3"/>
        <v>-0.23323537269569861</v>
      </c>
      <c r="G14">
        <v>0</v>
      </c>
      <c r="H14">
        <f t="shared" si="4"/>
        <v>0.26716537536735235</v>
      </c>
      <c r="I14">
        <f t="shared" si="5"/>
        <v>-1.0702688317798925</v>
      </c>
      <c r="J14">
        <f t="shared" si="6"/>
        <v>1.0702688317798925</v>
      </c>
      <c r="K14">
        <f t="shared" si="7"/>
        <v>0.49063843062637452</v>
      </c>
      <c r="L14">
        <f t="shared" si="8"/>
        <v>0.50936156937362553</v>
      </c>
      <c r="M14">
        <f t="shared" si="9"/>
        <v>2.0381607668264961</v>
      </c>
      <c r="N14">
        <f t="shared" si="10"/>
        <v>1.963241948601903</v>
      </c>
    </row>
    <row r="15" spans="1:14" x14ac:dyDescent="0.25">
      <c r="A15" s="4">
        <f>IF('True_Odds_Calculator_2-way'!A16="","",'True_Odds_Calculator_2-way'!A16)</f>
        <v>2.04</v>
      </c>
      <c r="B15" s="4">
        <f>IF('True_Odds_Calculator_2-way'!B16="","",'True_Odds_Calculator_2-way'!B16)</f>
        <v>1.83</v>
      </c>
      <c r="C15" s="4">
        <f t="shared" si="0"/>
        <v>0.49019607843137253</v>
      </c>
      <c r="D15">
        <f t="shared" si="1"/>
        <v>0.54644808743169393</v>
      </c>
      <c r="E15">
        <f t="shared" si="2"/>
        <v>3.6644165863066513E-2</v>
      </c>
      <c r="F15">
        <f t="shared" si="3"/>
        <v>-0.23122254366227368</v>
      </c>
      <c r="G15">
        <v>0</v>
      </c>
      <c r="H15">
        <f t="shared" si="4"/>
        <v>0.26786670952534014</v>
      </c>
      <c r="I15">
        <f t="shared" si="5"/>
        <v>-1.0763271222740438</v>
      </c>
      <c r="J15">
        <f t="shared" si="6"/>
        <v>1.0763271222740438</v>
      </c>
      <c r="K15">
        <f t="shared" si="7"/>
        <v>0.47183605689026059</v>
      </c>
      <c r="L15">
        <f t="shared" si="8"/>
        <v>0.52816394310973935</v>
      </c>
      <c r="M15">
        <f t="shared" si="9"/>
        <v>2.1193802071650061</v>
      </c>
      <c r="N15">
        <f t="shared" si="10"/>
        <v>1.8933515114874566</v>
      </c>
    </row>
    <row r="16" spans="1:14" x14ac:dyDescent="0.25">
      <c r="A16" s="4">
        <f>IF('True_Odds_Calculator_2-way'!A17="","",'True_Odds_Calculator_2-way'!A17)</f>
        <v>2.2400000000000002</v>
      </c>
      <c r="B16" s="4">
        <f>IF('True_Odds_Calculator_2-way'!B17="","",'True_Odds_Calculator_2-way'!B17)</f>
        <v>1.69</v>
      </c>
      <c r="C16" s="4">
        <f t="shared" si="0"/>
        <v>0.4464285714285714</v>
      </c>
      <c r="D16">
        <f t="shared" si="1"/>
        <v>0.59171597633136097</v>
      </c>
      <c r="E16">
        <f t="shared" si="2"/>
        <v>3.8144547759932479E-2</v>
      </c>
      <c r="F16">
        <f t="shared" si="3"/>
        <v>-0.22601437024513937</v>
      </c>
      <c r="G16">
        <v>0</v>
      </c>
      <c r="H16">
        <f t="shared" si="4"/>
        <v>0.26415891800507185</v>
      </c>
      <c r="I16">
        <f t="shared" si="5"/>
        <v>-1.0810968751610266</v>
      </c>
      <c r="J16">
        <f t="shared" si="6"/>
        <v>1.0810968751610266</v>
      </c>
      <c r="K16">
        <f t="shared" si="7"/>
        <v>0.42724815706868025</v>
      </c>
      <c r="L16">
        <f t="shared" si="8"/>
        <v>0.57275184293131953</v>
      </c>
      <c r="M16">
        <f t="shared" si="9"/>
        <v>2.3405601251996737</v>
      </c>
      <c r="N16">
        <f t="shared" si="10"/>
        <v>1.7459568438611086</v>
      </c>
    </row>
    <row r="17" spans="1:14" x14ac:dyDescent="0.25">
      <c r="A17" s="4">
        <f>IF('True_Odds_Calculator_2-way'!A18="","",'True_Odds_Calculator_2-way'!A18)</f>
        <v>2.16</v>
      </c>
      <c r="B17" s="4">
        <f>IF('True_Odds_Calculator_2-way'!B18="","",'True_Odds_Calculator_2-way'!B18)</f>
        <v>1.74</v>
      </c>
      <c r="C17" s="4">
        <f t="shared" si="0"/>
        <v>0.46296296296296291</v>
      </c>
      <c r="D17">
        <f t="shared" si="1"/>
        <v>0.57471264367816088</v>
      </c>
      <c r="E17">
        <f t="shared" si="2"/>
        <v>3.7675606641123682E-2</v>
      </c>
      <c r="F17">
        <f t="shared" si="3"/>
        <v>-0.22839506172839519</v>
      </c>
      <c r="G17">
        <v>0</v>
      </c>
      <c r="H17">
        <f t="shared" si="4"/>
        <v>0.26607066836951887</v>
      </c>
      <c r="I17">
        <f t="shared" si="5"/>
        <v>-1.0793322294408634</v>
      </c>
      <c r="J17">
        <f t="shared" si="6"/>
        <v>1.0793322294408634</v>
      </c>
      <c r="K17">
        <f t="shared" si="7"/>
        <v>0.44404472798104189</v>
      </c>
      <c r="L17">
        <f t="shared" si="8"/>
        <v>0.55595527201895822</v>
      </c>
      <c r="M17">
        <f t="shared" si="9"/>
        <v>2.2520253861514017</v>
      </c>
      <c r="N17">
        <f t="shared" si="10"/>
        <v>1.7987058497862392</v>
      </c>
    </row>
    <row r="18" spans="1:14" x14ac:dyDescent="0.25">
      <c r="A18" s="4">
        <f>IF('True_Odds_Calculator_2-way'!A19="","",'True_Odds_Calculator_2-way'!A19)</f>
        <v>2.23</v>
      </c>
      <c r="B18" s="4">
        <f>IF('True_Odds_Calculator_2-way'!B19="","",'True_Odds_Calculator_2-way'!B19)</f>
        <v>1.69</v>
      </c>
      <c r="C18" s="4">
        <f t="shared" si="0"/>
        <v>0.44843049327354262</v>
      </c>
      <c r="D18">
        <f t="shared" si="1"/>
        <v>0.59171597633136097</v>
      </c>
      <c r="E18">
        <f t="shared" si="2"/>
        <v>4.0146469604903645E-2</v>
      </c>
      <c r="F18">
        <f t="shared" si="3"/>
        <v>-0.2251970175392044</v>
      </c>
      <c r="G18">
        <v>0</v>
      </c>
      <c r="H18">
        <f t="shared" si="4"/>
        <v>0.26534348714410805</v>
      </c>
      <c r="I18">
        <f t="shared" si="5"/>
        <v>-1.0854826817097272</v>
      </c>
      <c r="J18">
        <f t="shared" si="6"/>
        <v>1.0854826817097272</v>
      </c>
      <c r="K18">
        <f t="shared" si="7"/>
        <v>0.42823917030934305</v>
      </c>
      <c r="L18">
        <f t="shared" si="8"/>
        <v>0.571760829690657</v>
      </c>
      <c r="M18">
        <f t="shared" si="9"/>
        <v>2.3351436985029639</v>
      </c>
      <c r="N18">
        <f t="shared" si="10"/>
        <v>1.7489830503797115</v>
      </c>
    </row>
    <row r="19" spans="1:14" x14ac:dyDescent="0.25">
      <c r="A19" s="4">
        <f>IF('True_Odds_Calculator_2-way'!A20="","",'True_Odds_Calculator_2-way'!A20)</f>
        <v>2.14</v>
      </c>
      <c r="B19" s="4">
        <f>IF('True_Odds_Calculator_2-way'!B20="","",'True_Odds_Calculator_2-way'!B20)</f>
        <v>1.75</v>
      </c>
      <c r="C19" s="4">
        <f t="shared" si="0"/>
        <v>0.46728971962616822</v>
      </c>
      <c r="D19">
        <f t="shared" si="1"/>
        <v>0.5714285714285714</v>
      </c>
      <c r="E19">
        <f t="shared" si="2"/>
        <v>3.8718291054739673E-2</v>
      </c>
      <c r="F19">
        <f t="shared" si="3"/>
        <v>-0.22830440587449929</v>
      </c>
      <c r="G19">
        <v>0</v>
      </c>
      <c r="H19">
        <f t="shared" si="4"/>
        <v>0.26702269692923897</v>
      </c>
      <c r="I19">
        <f t="shared" si="5"/>
        <v>-1.0814761408717504</v>
      </c>
      <c r="J19">
        <f t="shared" si="6"/>
        <v>1.0814761408717504</v>
      </c>
      <c r="K19">
        <f t="shared" si="7"/>
        <v>0.44785153960345248</v>
      </c>
      <c r="L19">
        <f t="shared" si="8"/>
        <v>0.55214846039654741</v>
      </c>
      <c r="M19">
        <f t="shared" si="9"/>
        <v>2.2328828005937953</v>
      </c>
      <c r="N19">
        <f t="shared" si="10"/>
        <v>1.8111071056538131</v>
      </c>
    </row>
    <row r="20" spans="1:14" x14ac:dyDescent="0.25">
      <c r="A20" s="4">
        <f>IF('True_Odds_Calculator_2-way'!A21="","",'True_Odds_Calculator_2-way'!A21)</f>
        <v>2.36</v>
      </c>
      <c r="B20" s="4">
        <f>IF('True_Odds_Calculator_2-way'!B21="","",'True_Odds_Calculator_2-way'!B21)</f>
        <v>1.63</v>
      </c>
      <c r="C20" s="4">
        <f t="shared" si="0"/>
        <v>0.42372881355932207</v>
      </c>
      <c r="D20">
        <f t="shared" si="1"/>
        <v>0.61349693251533743</v>
      </c>
      <c r="E20">
        <f t="shared" si="2"/>
        <v>3.7225746074659449E-2</v>
      </c>
      <c r="F20">
        <f t="shared" si="3"/>
        <v>-0.2227305812623479</v>
      </c>
      <c r="G20">
        <v>0</v>
      </c>
      <c r="H20">
        <f t="shared" si="4"/>
        <v>0.25995632733700741</v>
      </c>
      <c r="I20">
        <f t="shared" si="5"/>
        <v>-1.0803395392536073</v>
      </c>
      <c r="J20">
        <f t="shared" si="6"/>
        <v>1.0803395392536073</v>
      </c>
      <c r="K20">
        <f t="shared" si="7"/>
        <v>0.40497933867464492</v>
      </c>
      <c r="L20">
        <f t="shared" si="8"/>
        <v>0.59502066132535514</v>
      </c>
      <c r="M20">
        <f t="shared" si="9"/>
        <v>2.4692617733849058</v>
      </c>
      <c r="N20">
        <f t="shared" si="10"/>
        <v>1.6806139097297725</v>
      </c>
    </row>
    <row r="21" spans="1:14" x14ac:dyDescent="0.25">
      <c r="A21" s="4">
        <f>IF('True_Odds_Calculator_2-way'!A22="","",'True_Odds_Calculator_2-way'!A22)</f>
        <v>1.88</v>
      </c>
      <c r="B21" s="4">
        <f>IF('True_Odds_Calculator_2-way'!B22="","",'True_Odds_Calculator_2-way'!B22)</f>
        <v>1.95</v>
      </c>
      <c r="C21" s="4">
        <f t="shared" si="0"/>
        <v>0.53191489361702127</v>
      </c>
      <c r="D21">
        <f t="shared" si="1"/>
        <v>0.51282051282051289</v>
      </c>
      <c r="E21">
        <f t="shared" si="2"/>
        <v>4.4735406437534042E-2</v>
      </c>
      <c r="F21">
        <f t="shared" si="3"/>
        <v>-0.22804146208401543</v>
      </c>
      <c r="G21">
        <v>0</v>
      </c>
      <c r="H21">
        <f t="shared" si="4"/>
        <v>0.27277686852154942</v>
      </c>
      <c r="I21">
        <f t="shared" si="5"/>
        <v>-1.0936965981495175</v>
      </c>
      <c r="J21">
        <f t="shared" si="6"/>
        <v>1.0936965981495175</v>
      </c>
      <c r="K21">
        <f t="shared" si="7"/>
        <v>0.50956634210004492</v>
      </c>
      <c r="L21">
        <f t="shared" si="8"/>
        <v>0.49043365789995519</v>
      </c>
      <c r="M21">
        <f t="shared" si="9"/>
        <v>1.9624530063715757</v>
      </c>
      <c r="N21">
        <f t="shared" si="10"/>
        <v>2.0390117682420414</v>
      </c>
    </row>
    <row r="22" spans="1:14" x14ac:dyDescent="0.25">
      <c r="A22" s="4">
        <f>IF('True_Odds_Calculator_2-way'!A23="","",'True_Odds_Calculator_2-way'!A23)</f>
        <v>1.85</v>
      </c>
      <c r="B22" s="4">
        <f>IF('True_Odds_Calculator_2-way'!B23="","",'True_Odds_Calculator_2-way'!B23)</f>
        <v>1.97</v>
      </c>
      <c r="C22" s="4">
        <f t="shared" si="0"/>
        <v>0.54054054054054046</v>
      </c>
      <c r="D22">
        <f t="shared" si="1"/>
        <v>0.50761421319796951</v>
      </c>
      <c r="E22">
        <f t="shared" si="2"/>
        <v>4.8154753738510081E-2</v>
      </c>
      <c r="F22">
        <f t="shared" si="3"/>
        <v>-0.22623130744958153</v>
      </c>
      <c r="G22">
        <v>0</v>
      </c>
      <c r="H22">
        <f t="shared" si="4"/>
        <v>0.27438606118809161</v>
      </c>
      <c r="I22">
        <f t="shared" si="5"/>
        <v>-1.1012975422342641</v>
      </c>
      <c r="J22">
        <f t="shared" si="6"/>
        <v>1.1012975422342641</v>
      </c>
      <c r="K22">
        <f t="shared" si="7"/>
        <v>0.51650147023207593</v>
      </c>
      <c r="L22">
        <f t="shared" si="8"/>
        <v>0.48349852976792396</v>
      </c>
      <c r="M22">
        <f t="shared" si="9"/>
        <v>1.936102910899125</v>
      </c>
      <c r="N22">
        <f t="shared" si="10"/>
        <v>2.0682586159672365</v>
      </c>
    </row>
    <row r="23" spans="1:14" x14ac:dyDescent="0.25">
      <c r="A23" s="4">
        <f>IF('True_Odds_Calculator_2-way'!A24="","",'True_Odds_Calculator_2-way'!A24)</f>
        <v>1.77</v>
      </c>
      <c r="B23" s="4">
        <f>IF('True_Odds_Calculator_2-way'!B24="","",'True_Odds_Calculator_2-way'!B24)</f>
        <v>2.04</v>
      </c>
      <c r="C23" s="4">
        <f t="shared" si="0"/>
        <v>0.56497175141242939</v>
      </c>
      <c r="D23">
        <f t="shared" si="1"/>
        <v>0.49019607843137253</v>
      </c>
      <c r="E23">
        <f t="shared" si="2"/>
        <v>5.5167829843801863E-2</v>
      </c>
      <c r="F23">
        <f t="shared" si="3"/>
        <v>-0.22177910712307525</v>
      </c>
      <c r="G23">
        <v>0</v>
      </c>
      <c r="H23">
        <f t="shared" si="4"/>
        <v>0.27694693696687717</v>
      </c>
      <c r="I23">
        <f t="shared" si="5"/>
        <v>-1.1174753906691854</v>
      </c>
      <c r="J23">
        <f t="shared" si="6"/>
        <v>1.1174753906691854</v>
      </c>
      <c r="K23">
        <f t="shared" si="7"/>
        <v>0.5375026190819121</v>
      </c>
      <c r="L23">
        <f t="shared" si="8"/>
        <v>0.46249738091808795</v>
      </c>
      <c r="M23">
        <f t="shared" si="9"/>
        <v>1.8604560508152725</v>
      </c>
      <c r="N23">
        <f t="shared" si="10"/>
        <v>2.1621744062959527</v>
      </c>
    </row>
    <row r="24" spans="1:14" x14ac:dyDescent="0.25">
      <c r="A24" s="4">
        <f>IF('True_Odds_Calculator_2-way'!A25="","",'True_Odds_Calculator_2-way'!A25)</f>
        <v>1.75</v>
      </c>
      <c r="B24" s="4">
        <f>IF('True_Odds_Calculator_2-way'!B25="","",'True_Odds_Calculator_2-way'!B25)</f>
        <v>2.11</v>
      </c>
      <c r="C24" s="4">
        <f t="shared" si="0"/>
        <v>0.5714285714285714</v>
      </c>
      <c r="D24">
        <f t="shared" si="1"/>
        <v>0.47393364928909953</v>
      </c>
      <c r="E24">
        <f t="shared" si="2"/>
        <v>4.5362220717670931E-2</v>
      </c>
      <c r="F24">
        <f t="shared" si="3"/>
        <v>-0.22545700744752883</v>
      </c>
      <c r="G24">
        <v>0</v>
      </c>
      <c r="H24">
        <f t="shared" si="4"/>
        <v>0.27081922816519971</v>
      </c>
      <c r="I24">
        <f t="shared" si="5"/>
        <v>-1.0959932487023818</v>
      </c>
      <c r="J24">
        <f t="shared" si="6"/>
        <v>1.0959932487023818</v>
      </c>
      <c r="K24">
        <f t="shared" si="7"/>
        <v>0.54884894570907516</v>
      </c>
      <c r="L24">
        <f t="shared" si="8"/>
        <v>0.45115105429092489</v>
      </c>
      <c r="M24">
        <f t="shared" si="9"/>
        <v>1.8219949365267862</v>
      </c>
      <c r="N24">
        <f t="shared" si="10"/>
        <v>2.216552506059644</v>
      </c>
    </row>
    <row r="25" spans="1:14" x14ac:dyDescent="0.25">
      <c r="A25" s="4">
        <f>IF('True_Odds_Calculator_2-way'!A26="","",'True_Odds_Calculator_2-way'!A26)</f>
        <v>2.02</v>
      </c>
      <c r="B25" s="4">
        <f>IF('True_Odds_Calculator_2-way'!B26="","",'True_Odds_Calculator_2-way'!B26)</f>
        <v>1.83</v>
      </c>
      <c r="C25" s="4">
        <f t="shared" si="0"/>
        <v>0.49504950495049505</v>
      </c>
      <c r="D25">
        <f t="shared" si="1"/>
        <v>0.54644808743169393</v>
      </c>
      <c r="E25">
        <f t="shared" si="2"/>
        <v>4.1497592382188975E-2</v>
      </c>
      <c r="F25">
        <f t="shared" si="3"/>
        <v>-0.22902126278201596</v>
      </c>
      <c r="G25">
        <v>0</v>
      </c>
      <c r="H25">
        <f t="shared" si="4"/>
        <v>0.27051885516420493</v>
      </c>
      <c r="I25">
        <f t="shared" si="5"/>
        <v>-1.0868281233544477</v>
      </c>
      <c r="J25">
        <f t="shared" si="6"/>
        <v>1.0868281233544477</v>
      </c>
      <c r="K25">
        <f t="shared" si="7"/>
        <v>0.47425625911513414</v>
      </c>
      <c r="L25">
        <f t="shared" si="8"/>
        <v>0.52574374088486586</v>
      </c>
      <c r="M25">
        <f t="shared" si="9"/>
        <v>2.1085646858215363</v>
      </c>
      <c r="N25">
        <f t="shared" si="10"/>
        <v>1.9020673423841918</v>
      </c>
    </row>
    <row r="26" spans="1:14" x14ac:dyDescent="0.25">
      <c r="A26" s="4">
        <f>IF('True_Odds_Calculator_2-way'!A27="","",'True_Odds_Calculator_2-way'!A27)</f>
        <v>2.13</v>
      </c>
      <c r="B26" s="4">
        <f>IF('True_Odds_Calculator_2-way'!B27="","",'True_Odds_Calculator_2-way'!B27)</f>
        <v>1.73</v>
      </c>
      <c r="C26" s="4">
        <f t="shared" si="0"/>
        <v>0.46948356807511737</v>
      </c>
      <c r="D26">
        <f t="shared" si="1"/>
        <v>0.5780346820809249</v>
      </c>
      <c r="E26">
        <f t="shared" si="2"/>
        <v>4.7518250156042274E-2</v>
      </c>
      <c r="F26">
        <f t="shared" si="3"/>
        <v>-0.22385953485847643</v>
      </c>
      <c r="G26">
        <v>0</v>
      </c>
      <c r="H26">
        <f t="shared" si="4"/>
        <v>0.27137778501451876</v>
      </c>
      <c r="I26">
        <f t="shared" si="5"/>
        <v>-1.1010304962695641</v>
      </c>
      <c r="J26">
        <f t="shared" si="6"/>
        <v>1.1010304962695641</v>
      </c>
      <c r="K26">
        <f t="shared" si="7"/>
        <v>0.44560014093190792</v>
      </c>
      <c r="L26">
        <f t="shared" si="8"/>
        <v>0.55439985906809197</v>
      </c>
      <c r="M26">
        <f t="shared" si="9"/>
        <v>2.244164460784607</v>
      </c>
      <c r="N26">
        <f t="shared" si="10"/>
        <v>1.8037522622767821</v>
      </c>
    </row>
    <row r="27" spans="1:14" x14ac:dyDescent="0.25">
      <c r="A27" s="4">
        <f>IF('True_Odds_Calculator_2-way'!A28="","",'True_Odds_Calculator_2-way'!A28)</f>
        <v>2.0699999999999998</v>
      </c>
      <c r="B27" s="4">
        <f>IF('True_Odds_Calculator_2-way'!B28="","",'True_Odds_Calculator_2-way'!B28)</f>
        <v>1.78</v>
      </c>
      <c r="C27" s="4">
        <f t="shared" si="0"/>
        <v>0.48309178743961356</v>
      </c>
      <c r="D27">
        <f t="shared" si="1"/>
        <v>0.5617977528089888</v>
      </c>
      <c r="E27">
        <f t="shared" si="2"/>
        <v>4.4889540248602255E-2</v>
      </c>
      <c r="F27">
        <f t="shared" si="3"/>
        <v>-0.22651034033545026</v>
      </c>
      <c r="G27">
        <v>0</v>
      </c>
      <c r="H27">
        <f t="shared" si="4"/>
        <v>0.27139988058405257</v>
      </c>
      <c r="I27">
        <f t="shared" si="5"/>
        <v>-1.0946135246159836</v>
      </c>
      <c r="J27">
        <f t="shared" si="6"/>
        <v>1.0946135246159836</v>
      </c>
      <c r="K27">
        <f t="shared" si="7"/>
        <v>0.46056706084310273</v>
      </c>
      <c r="L27">
        <f t="shared" si="8"/>
        <v>0.53943293915689727</v>
      </c>
      <c r="M27">
        <f t="shared" si="9"/>
        <v>2.1712364713391024</v>
      </c>
      <c r="N27">
        <f t="shared" si="10"/>
        <v>1.8537985492004672</v>
      </c>
    </row>
    <row r="28" spans="1:14" x14ac:dyDescent="0.25">
      <c r="A28" s="4">
        <f>IF('True_Odds_Calculator_2-way'!A29="","",'True_Odds_Calculator_2-way'!A29)</f>
        <v>2</v>
      </c>
      <c r="B28" s="4">
        <f>IF('True_Odds_Calculator_2-way'!B29="","",'True_Odds_Calculator_2-way'!B29)</f>
        <v>1.84</v>
      </c>
      <c r="C28" s="4">
        <f t="shared" si="0"/>
        <v>0.5</v>
      </c>
      <c r="D28">
        <f t="shared" si="1"/>
        <v>0.54347826086956519</v>
      </c>
      <c r="E28">
        <f t="shared" si="2"/>
        <v>4.3478260869565188E-2</v>
      </c>
      <c r="F28">
        <f t="shared" si="3"/>
        <v>-0.22826086956521741</v>
      </c>
      <c r="G28">
        <v>0</v>
      </c>
      <c r="H28">
        <f t="shared" si="4"/>
        <v>0.27173913043478259</v>
      </c>
      <c r="I28">
        <f t="shared" si="5"/>
        <v>-1.0910894511799618</v>
      </c>
      <c r="J28">
        <f t="shared" si="6"/>
        <v>1.0910894511799618</v>
      </c>
      <c r="K28">
        <f t="shared" si="7"/>
        <v>0.47821961869479995</v>
      </c>
      <c r="L28">
        <f t="shared" si="8"/>
        <v>0.52178038130519999</v>
      </c>
      <c r="M28">
        <f t="shared" si="9"/>
        <v>2.091089451179962</v>
      </c>
      <c r="N28">
        <f t="shared" si="10"/>
        <v>1.9165151389911681</v>
      </c>
    </row>
    <row r="29" spans="1:14" x14ac:dyDescent="0.25">
      <c r="A29" s="4">
        <f>IF('True_Odds_Calculator_2-way'!A30="","",'True_Odds_Calculator_2-way'!A30)</f>
        <v>2.29</v>
      </c>
      <c r="B29" s="4">
        <f>IF('True_Odds_Calculator_2-way'!B30="","",'True_Odds_Calculator_2-way'!B30)</f>
        <v>1.68</v>
      </c>
      <c r="C29" s="4">
        <f t="shared" si="0"/>
        <v>0.4366812227074236</v>
      </c>
      <c r="D29">
        <f t="shared" si="1"/>
        <v>0.59523809523809523</v>
      </c>
      <c r="E29">
        <f t="shared" si="2"/>
        <v>3.1919317945518833E-2</v>
      </c>
      <c r="F29">
        <f t="shared" si="3"/>
        <v>-0.22800998128509042</v>
      </c>
      <c r="G29">
        <v>0</v>
      </c>
      <c r="H29">
        <f t="shared" si="4"/>
        <v>0.25992929923060926</v>
      </c>
      <c r="I29">
        <f t="shared" si="5"/>
        <v>-1.0677035543974551</v>
      </c>
      <c r="J29">
        <f t="shared" si="6"/>
        <v>1.0677035543974551</v>
      </c>
      <c r="K29">
        <f t="shared" si="7"/>
        <v>0.42063861953679943</v>
      </c>
      <c r="L29">
        <f t="shared" si="8"/>
        <v>0.57936138046320074</v>
      </c>
      <c r="M29">
        <f t="shared" si="9"/>
        <v>2.3773375851727168</v>
      </c>
      <c r="N29">
        <f t="shared" si="10"/>
        <v>1.7260384169902692</v>
      </c>
    </row>
    <row r="30" spans="1:14" x14ac:dyDescent="0.25">
      <c r="A30" s="4">
        <f>IF('True_Odds_Calculator_2-way'!A31="","",'True_Odds_Calculator_2-way'!A31)</f>
        <v>1.54</v>
      </c>
      <c r="B30" s="4">
        <f>IF('True_Odds_Calculator_2-way'!B31="","",'True_Odds_Calculator_2-way'!B31)</f>
        <v>2.58</v>
      </c>
      <c r="C30" s="4">
        <f t="shared" si="0"/>
        <v>0.64935064935064934</v>
      </c>
      <c r="D30">
        <f t="shared" si="1"/>
        <v>0.38759689922480617</v>
      </c>
      <c r="E30">
        <f t="shared" si="2"/>
        <v>3.6947548575455569E-2</v>
      </c>
      <c r="F30">
        <f t="shared" si="3"/>
        <v>-0.21473874962247053</v>
      </c>
      <c r="G30">
        <v>0</v>
      </c>
      <c r="H30">
        <f t="shared" si="4"/>
        <v>0.25168629819792609</v>
      </c>
      <c r="I30">
        <f t="shared" si="5"/>
        <v>-1.0826163374360516</v>
      </c>
      <c r="J30">
        <f t="shared" si="6"/>
        <v>1.0826163374360516</v>
      </c>
      <c r="K30">
        <f t="shared" si="7"/>
        <v>0.63106898163419312</v>
      </c>
      <c r="L30">
        <f t="shared" si="8"/>
        <v>0.36893101836580677</v>
      </c>
      <c r="M30">
        <f t="shared" si="9"/>
        <v>1.5846128222154678</v>
      </c>
      <c r="N30">
        <f t="shared" si="10"/>
        <v>2.7105338131489622</v>
      </c>
    </row>
    <row r="31" spans="1:14" x14ac:dyDescent="0.25">
      <c r="A31" s="4">
        <f>IF('True_Odds_Calculator_2-way'!A32="","",'True_Odds_Calculator_2-way'!A32)</f>
        <v>1.75</v>
      </c>
      <c r="B31" s="4">
        <f>IF('True_Odds_Calculator_2-way'!B32="","",'True_Odds_Calculator_2-way'!B32)</f>
        <v>2.2000000000000002</v>
      </c>
      <c r="C31" s="4">
        <f t="shared" si="0"/>
        <v>0.5714285714285714</v>
      </c>
      <c r="D31">
        <f t="shared" si="1"/>
        <v>0.45454545454545453</v>
      </c>
      <c r="E31">
        <f t="shared" si="2"/>
        <v>2.5974025974025983E-2</v>
      </c>
      <c r="F31">
        <f t="shared" si="3"/>
        <v>-0.23376623376623373</v>
      </c>
      <c r="G31">
        <v>0</v>
      </c>
      <c r="H31">
        <f t="shared" si="4"/>
        <v>0.25974025974025972</v>
      </c>
      <c r="I31">
        <f t="shared" si="5"/>
        <v>-1.0540925533894598</v>
      </c>
      <c r="J31">
        <f t="shared" si="6"/>
        <v>1.0540925533894598</v>
      </c>
      <c r="K31">
        <f t="shared" si="7"/>
        <v>0.55848155988774706</v>
      </c>
      <c r="L31">
        <f t="shared" si="8"/>
        <v>0.44151844011225289</v>
      </c>
      <c r="M31">
        <f t="shared" si="9"/>
        <v>1.790569415042095</v>
      </c>
      <c r="N31">
        <f t="shared" si="10"/>
        <v>2.2649110640673515</v>
      </c>
    </row>
    <row r="32" spans="1:14" x14ac:dyDescent="0.25">
      <c r="A32" s="4">
        <f>IF('True_Odds_Calculator_2-way'!A33="","",'True_Odds_Calculator_2-way'!A33)</f>
        <v>1.68</v>
      </c>
      <c r="B32" s="4">
        <f>IF('True_Odds_Calculator_2-way'!B33="","",'True_Odds_Calculator_2-way'!B33)</f>
        <v>2.29</v>
      </c>
      <c r="C32" s="4">
        <f t="shared" si="0"/>
        <v>0.59523809523809523</v>
      </c>
      <c r="D32">
        <f t="shared" si="1"/>
        <v>0.4366812227074236</v>
      </c>
      <c r="E32">
        <f t="shared" si="2"/>
        <v>3.1919317945518833E-2</v>
      </c>
      <c r="F32">
        <f t="shared" si="3"/>
        <v>-0.22800998128509042</v>
      </c>
      <c r="G32">
        <v>0</v>
      </c>
      <c r="H32">
        <f t="shared" si="4"/>
        <v>0.25992929923060926</v>
      </c>
      <c r="I32">
        <f t="shared" si="5"/>
        <v>-1.0677035543974551</v>
      </c>
      <c r="J32">
        <f t="shared" si="6"/>
        <v>1.0677035543974551</v>
      </c>
      <c r="K32">
        <f t="shared" si="7"/>
        <v>0.57936138046320074</v>
      </c>
      <c r="L32">
        <f t="shared" si="8"/>
        <v>0.42063861953679943</v>
      </c>
      <c r="M32">
        <f t="shared" si="9"/>
        <v>1.7260384169902692</v>
      </c>
      <c r="N32">
        <f t="shared" si="10"/>
        <v>2.3773375851727168</v>
      </c>
    </row>
    <row r="33" spans="1:14" x14ac:dyDescent="0.25">
      <c r="A33" s="4">
        <f>IF('True_Odds_Calculator_2-way'!A34="","",'True_Odds_Calculator_2-way'!A34)</f>
        <v>1.94</v>
      </c>
      <c r="B33" s="4">
        <f>IF('True_Odds_Calculator_2-way'!B34="","",'True_Odds_Calculator_2-way'!B34)</f>
        <v>1.94</v>
      </c>
      <c r="C33" s="4">
        <f t="shared" si="0"/>
        <v>0.51546391752577325</v>
      </c>
      <c r="D33">
        <f t="shared" si="1"/>
        <v>0.51546391752577325</v>
      </c>
      <c r="E33">
        <f t="shared" si="2"/>
        <v>3.0927835051546504E-2</v>
      </c>
      <c r="F33">
        <f t="shared" si="3"/>
        <v>-0.23477521521947065</v>
      </c>
      <c r="G33">
        <v>0</v>
      </c>
      <c r="H33">
        <f t="shared" si="4"/>
        <v>0.26570305027101715</v>
      </c>
      <c r="I33">
        <f t="shared" si="5"/>
        <v>-1.0638297872340428</v>
      </c>
      <c r="J33">
        <f t="shared" si="6"/>
        <v>1.0638297872340428</v>
      </c>
      <c r="K33">
        <f t="shared" si="7"/>
        <v>0.49999999999999989</v>
      </c>
      <c r="L33">
        <f t="shared" si="8"/>
        <v>0.49999999999999989</v>
      </c>
      <c r="M33">
        <f t="shared" si="9"/>
        <v>2.0000000000000004</v>
      </c>
      <c r="N33">
        <f t="shared" si="10"/>
        <v>2.0000000000000004</v>
      </c>
    </row>
    <row r="34" spans="1:14" x14ac:dyDescent="0.25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0.49751243781094534</v>
      </c>
      <c r="D34">
        <f t="shared" si="1"/>
        <v>0.52910052910052918</v>
      </c>
      <c r="E34">
        <f t="shared" si="2"/>
        <v>2.6612966911474523E-2</v>
      </c>
      <c r="F34">
        <f t="shared" si="3"/>
        <v>-0.23662112716839079</v>
      </c>
      <c r="G34">
        <v>0</v>
      </c>
      <c r="H34">
        <f t="shared" si="4"/>
        <v>0.26323409407986531</v>
      </c>
      <c r="I34">
        <f t="shared" si="5"/>
        <v>-1.0547373121500738</v>
      </c>
      <c r="J34">
        <f t="shared" si="6"/>
        <v>1.0547373121500738</v>
      </c>
      <c r="K34">
        <f t="shared" si="7"/>
        <v>0.48419474909751009</v>
      </c>
      <c r="L34">
        <f t="shared" si="8"/>
        <v>0.51580525090249008</v>
      </c>
      <c r="M34">
        <f t="shared" si="9"/>
        <v>2.0652846852715743</v>
      </c>
      <c r="N34">
        <f t="shared" si="10"/>
        <v>1.9387162078135651</v>
      </c>
    </row>
    <row r="35" spans="1:14" x14ac:dyDescent="0.25">
      <c r="A35" s="4">
        <f>IF('True_Odds_Calculator_2-way'!A36="","",'True_Odds_Calculator_2-way'!A36)</f>
        <v>2.25</v>
      </c>
      <c r="B35" s="4">
        <f>IF('True_Odds_Calculator_2-way'!B36="","",'True_Odds_Calculator_2-way'!B36)</f>
        <v>1.71</v>
      </c>
      <c r="C35" s="4">
        <f t="shared" si="0"/>
        <v>0.44444444444444442</v>
      </c>
      <c r="D35">
        <f t="shared" si="1"/>
        <v>0.58479532163742687</v>
      </c>
      <c r="E35">
        <f t="shared" si="2"/>
        <v>2.9239766081871288E-2</v>
      </c>
      <c r="F35">
        <f t="shared" si="3"/>
        <v>-0.2306692657569851</v>
      </c>
      <c r="G35">
        <v>0</v>
      </c>
      <c r="H35">
        <f t="shared" si="4"/>
        <v>0.25990903183885639</v>
      </c>
      <c r="I35">
        <f t="shared" si="5"/>
        <v>-1.0614897848685503</v>
      </c>
      <c r="J35">
        <f t="shared" si="6"/>
        <v>1.0614897848685503</v>
      </c>
      <c r="K35">
        <f t="shared" si="7"/>
        <v>0.42976330383488626</v>
      </c>
      <c r="L35">
        <f t="shared" si="8"/>
        <v>0.57023669616511363</v>
      </c>
      <c r="M35">
        <f t="shared" si="9"/>
        <v>2.3268622310856886</v>
      </c>
      <c r="N35">
        <f t="shared" si="10"/>
        <v>1.753657747256671</v>
      </c>
    </row>
    <row r="36" spans="1:14" x14ac:dyDescent="0.25">
      <c r="A36" s="4">
        <f>IF('True_Odds_Calculator_2-way'!A37="","",'True_Odds_Calculator_2-way'!A37)</f>
        <v>2.21</v>
      </c>
      <c r="B36" s="4">
        <f>IF('True_Odds_Calculator_2-way'!B37="","",'True_Odds_Calculator_2-way'!B37)</f>
        <v>1.74</v>
      </c>
      <c r="C36" s="4">
        <f t="shared" si="0"/>
        <v>0.45248868778280543</v>
      </c>
      <c r="D36">
        <f t="shared" si="1"/>
        <v>0.57471264367816088</v>
      </c>
      <c r="E36">
        <f t="shared" si="2"/>
        <v>2.720133146096626E-2</v>
      </c>
      <c r="F36">
        <f t="shared" si="3"/>
        <v>-0.23284963852915186</v>
      </c>
      <c r="G36">
        <v>0</v>
      </c>
      <c r="H36">
        <f t="shared" si="4"/>
        <v>0.26005096999011806</v>
      </c>
      <c r="I36">
        <f t="shared" si="5"/>
        <v>-1.0567967158529021</v>
      </c>
      <c r="J36">
        <f t="shared" si="6"/>
        <v>1.0567967158529021</v>
      </c>
      <c r="K36">
        <f t="shared" si="7"/>
        <v>0.43884208377593403</v>
      </c>
      <c r="L36">
        <f t="shared" si="8"/>
        <v>0.56115791622406608</v>
      </c>
      <c r="M36">
        <f t="shared" si="9"/>
        <v>2.2787240261820116</v>
      </c>
      <c r="N36">
        <f t="shared" si="10"/>
        <v>1.7820295697311479</v>
      </c>
    </row>
    <row r="37" spans="1:14" x14ac:dyDescent="0.25">
      <c r="A37" s="4">
        <f>IF('True_Odds_Calculator_2-way'!A38="","",'True_Odds_Calculator_2-way'!A38)</f>
        <v>2.02</v>
      </c>
      <c r="B37" s="4">
        <f>IF('True_Odds_Calculator_2-way'!B38="","",'True_Odds_Calculator_2-way'!B38)</f>
        <v>1.88</v>
      </c>
      <c r="C37" s="4">
        <f t="shared" si="0"/>
        <v>0.49504950495049505</v>
      </c>
      <c r="D37">
        <f t="shared" si="1"/>
        <v>0.53191489361702127</v>
      </c>
      <c r="E37">
        <f t="shared" si="2"/>
        <v>2.6964398567516312E-2</v>
      </c>
      <c r="F37">
        <f t="shared" si="3"/>
        <v>-0.23635980619338537</v>
      </c>
      <c r="G37">
        <v>0</v>
      </c>
      <c r="H37">
        <f t="shared" si="4"/>
        <v>0.26332420476090163</v>
      </c>
      <c r="I37">
        <f t="shared" si="5"/>
        <v>-1.0555008273018724</v>
      </c>
      <c r="J37">
        <f t="shared" si="6"/>
        <v>1.0555008273018724</v>
      </c>
      <c r="K37">
        <f t="shared" si="7"/>
        <v>0.48155387561543506</v>
      </c>
      <c r="L37">
        <f t="shared" si="8"/>
        <v>0.51844612438456505</v>
      </c>
      <c r="M37">
        <f t="shared" si="9"/>
        <v>2.0766108438479098</v>
      </c>
      <c r="N37">
        <f t="shared" si="10"/>
        <v>1.9288407280256479</v>
      </c>
    </row>
    <row r="38" spans="1:14" x14ac:dyDescent="0.25">
      <c r="A38" s="4">
        <f>IF('True_Odds_Calculator_2-way'!A39="","",'True_Odds_Calculator_2-way'!A39)</f>
        <v>1.69</v>
      </c>
      <c r="B38" s="4">
        <f>IF('True_Odds_Calculator_2-way'!B39="","",'True_Odds_Calculator_2-way'!B39)</f>
        <v>2.25</v>
      </c>
      <c r="C38" s="4">
        <f t="shared" si="0"/>
        <v>0.59171597633136097</v>
      </c>
      <c r="D38">
        <f t="shared" si="1"/>
        <v>0.44444444444444442</v>
      </c>
      <c r="E38">
        <f t="shared" si="2"/>
        <v>3.6160420775805502E-2</v>
      </c>
      <c r="F38">
        <f t="shared" si="3"/>
        <v>-0.22682445759368819</v>
      </c>
      <c r="G38">
        <v>0</v>
      </c>
      <c r="H38">
        <f t="shared" si="4"/>
        <v>0.26298487836949375</v>
      </c>
      <c r="I38">
        <f t="shared" si="5"/>
        <v>-1.0767638041163314</v>
      </c>
      <c r="J38">
        <f t="shared" si="6"/>
        <v>1.0767638041163314</v>
      </c>
      <c r="K38">
        <f t="shared" si="7"/>
        <v>0.57373431955297227</v>
      </c>
      <c r="L38">
        <f t="shared" si="8"/>
        <v>0.42626568044702751</v>
      </c>
      <c r="M38">
        <f t="shared" si="9"/>
        <v>1.7429670248402687</v>
      </c>
      <c r="N38">
        <f t="shared" si="10"/>
        <v>2.3459547551454145</v>
      </c>
    </row>
    <row r="39" spans="1:14" x14ac:dyDescent="0.25">
      <c r="A39" s="4">
        <f>IF('True_Odds_Calculator_2-way'!A40="","",'True_Odds_Calculator_2-way'!A40)</f>
        <v>1.73</v>
      </c>
      <c r="B39" s="4">
        <f>IF('True_Odds_Calculator_2-way'!B40="","",'True_Odds_Calculator_2-way'!B40)</f>
        <v>2.19</v>
      </c>
      <c r="C39" s="4">
        <f t="shared" si="0"/>
        <v>0.5780346820809249</v>
      </c>
      <c r="D39">
        <f t="shared" si="1"/>
        <v>0.45662100456621008</v>
      </c>
      <c r="E39">
        <f t="shared" si="2"/>
        <v>3.4655686647135031E-2</v>
      </c>
      <c r="F39">
        <f t="shared" si="3"/>
        <v>-0.22928709055876673</v>
      </c>
      <c r="G39">
        <v>0</v>
      </c>
      <c r="H39">
        <f t="shared" si="4"/>
        <v>0.26394277720590181</v>
      </c>
      <c r="I39">
        <f t="shared" si="5"/>
        <v>-1.0729144372515058</v>
      </c>
      <c r="J39">
        <f t="shared" si="6"/>
        <v>1.0729144372515058</v>
      </c>
      <c r="K39">
        <f t="shared" si="7"/>
        <v>0.56078093121655925</v>
      </c>
      <c r="L39">
        <f t="shared" si="8"/>
        <v>0.43921906878344058</v>
      </c>
      <c r="M39">
        <f t="shared" si="9"/>
        <v>1.7832275391935992</v>
      </c>
      <c r="N39">
        <f t="shared" si="10"/>
        <v>2.2767681803292916</v>
      </c>
    </row>
    <row r="40" spans="1:14" x14ac:dyDescent="0.25">
      <c r="A40" s="4">
        <f>IF('True_Odds_Calculator_2-way'!A41="","",'True_Odds_Calculator_2-way'!A41)</f>
        <v>2.42</v>
      </c>
      <c r="B40" s="4">
        <f>IF('True_Odds_Calculator_2-way'!B41="","",'True_Odds_Calculator_2-way'!B41)</f>
        <v>1.61</v>
      </c>
      <c r="C40" s="4">
        <f t="shared" si="0"/>
        <v>0.41322314049586778</v>
      </c>
      <c r="D40">
        <f t="shared" si="1"/>
        <v>0.6211180124223602</v>
      </c>
      <c r="E40">
        <f t="shared" si="2"/>
        <v>3.4341152918228035E-2</v>
      </c>
      <c r="F40">
        <f t="shared" si="3"/>
        <v>-0.22231918279349105</v>
      </c>
      <c r="G40">
        <v>0</v>
      </c>
      <c r="H40">
        <f t="shared" si="4"/>
        <v>0.25666033571171909</v>
      </c>
      <c r="I40">
        <f t="shared" si="5"/>
        <v>-1.0744616281415773</v>
      </c>
      <c r="J40">
        <f t="shared" si="6"/>
        <v>1.0744616281415773</v>
      </c>
      <c r="K40">
        <f t="shared" si="7"/>
        <v>0.3959242744397955</v>
      </c>
      <c r="L40">
        <f t="shared" si="8"/>
        <v>0.60407572556020461</v>
      </c>
      <c r="M40">
        <f t="shared" si="9"/>
        <v>2.5257355119610394</v>
      </c>
      <c r="N40">
        <f t="shared" si="10"/>
        <v>1.6554215931663621</v>
      </c>
    </row>
    <row r="41" spans="1:14" x14ac:dyDescent="0.25">
      <c r="A41" s="4">
        <f>IF('True_Odds_Calculator_2-way'!A42="","",'True_Odds_Calculator_2-way'!A42)</f>
        <v>2.21</v>
      </c>
      <c r="B41" s="4">
        <f>IF('True_Odds_Calculator_2-way'!B42="","",'True_Odds_Calculator_2-way'!B42)</f>
        <v>1.68</v>
      </c>
      <c r="C41" s="4">
        <f t="shared" si="0"/>
        <v>0.45248868778280543</v>
      </c>
      <c r="D41">
        <f t="shared" si="1"/>
        <v>0.59523809523809523</v>
      </c>
      <c r="E41">
        <f t="shared" si="2"/>
        <v>4.772678302090072E-2</v>
      </c>
      <c r="F41">
        <f t="shared" si="3"/>
        <v>-0.22161172161172149</v>
      </c>
      <c r="G41">
        <v>0</v>
      </c>
      <c r="H41">
        <f t="shared" si="4"/>
        <v>0.26933850463262227</v>
      </c>
      <c r="I41">
        <f t="shared" si="5"/>
        <v>-1.1024346592560592</v>
      </c>
      <c r="J41">
        <f t="shared" si="6"/>
        <v>1.1024346592560592</v>
      </c>
      <c r="K41">
        <f t="shared" si="7"/>
        <v>0.42845893893563264</v>
      </c>
      <c r="L41">
        <f t="shared" si="8"/>
        <v>0.57154106106436731</v>
      </c>
      <c r="M41">
        <f t="shared" si="9"/>
        <v>2.3339459376998315</v>
      </c>
      <c r="N41">
        <f t="shared" si="10"/>
        <v>1.7496555682941202</v>
      </c>
    </row>
    <row r="42" spans="1:14" x14ac:dyDescent="0.25">
      <c r="A42" s="4">
        <f>IF('True_Odds_Calculator_2-way'!A43="","",'True_Odds_Calculator_2-way'!A43)</f>
        <v>2.6</v>
      </c>
      <c r="B42" s="4">
        <f>IF('True_Odds_Calculator_2-way'!B43="","",'True_Odds_Calculator_2-way'!B43)</f>
        <v>1.55</v>
      </c>
      <c r="C42" s="4">
        <f t="shared" si="0"/>
        <v>0.38461538461538458</v>
      </c>
      <c r="D42">
        <f t="shared" si="1"/>
        <v>0.64516129032258063</v>
      </c>
      <c r="E42">
        <f t="shared" si="2"/>
        <v>2.9776674937965097E-2</v>
      </c>
      <c r="F42">
        <f t="shared" si="3"/>
        <v>-0.21836228287841208</v>
      </c>
      <c r="G42">
        <v>0</v>
      </c>
      <c r="H42">
        <f t="shared" si="4"/>
        <v>0.24813895781637715</v>
      </c>
      <c r="I42">
        <f t="shared" si="5"/>
        <v>-1.0660035817780518</v>
      </c>
      <c r="J42">
        <f t="shared" si="6"/>
        <v>1.0660035817780518</v>
      </c>
      <c r="K42">
        <f t="shared" si="7"/>
        <v>0.36960300187112949</v>
      </c>
      <c r="L42">
        <f t="shared" si="8"/>
        <v>0.63039699812887073</v>
      </c>
      <c r="M42">
        <f t="shared" si="9"/>
        <v>2.7056057308448831</v>
      </c>
      <c r="N42">
        <f t="shared" si="10"/>
        <v>1.5863019699779282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1.72</v>
      </c>
      <c r="B44" s="4">
        <f>IF('True_Odds_Calculator_2-way'!B45="","",'True_Odds_Calculator_2-way'!B45)</f>
        <v>2.2000000000000002</v>
      </c>
      <c r="C44" s="4">
        <f t="shared" si="0"/>
        <v>0.58139534883720934</v>
      </c>
      <c r="D44">
        <f t="shared" si="1"/>
        <v>0.45454545454545453</v>
      </c>
      <c r="E44">
        <f t="shared" si="2"/>
        <v>3.5940803382663811E-2</v>
      </c>
      <c r="F44">
        <f t="shared" si="3"/>
        <v>-0.22832980972515859</v>
      </c>
      <c r="G44">
        <v>0</v>
      </c>
      <c r="H44">
        <f t="shared" si="4"/>
        <v>0.26427061310782241</v>
      </c>
      <c r="I44">
        <f t="shared" si="5"/>
        <v>-1.075828707279838</v>
      </c>
      <c r="J44">
        <f t="shared" si="6"/>
        <v>1.075828707279838</v>
      </c>
      <c r="K44">
        <f t="shared" si="7"/>
        <v>0.5635083268962916</v>
      </c>
      <c r="L44">
        <f t="shared" si="8"/>
        <v>0.4364916731037084</v>
      </c>
      <c r="M44">
        <f t="shared" si="9"/>
        <v>1.7745966692414832</v>
      </c>
      <c r="N44">
        <f t="shared" si="10"/>
        <v>2.2909944487358058</v>
      </c>
    </row>
    <row r="45" spans="1:14" x14ac:dyDescent="0.25">
      <c r="A45" s="4">
        <f>IF('True_Odds_Calculator_2-way'!A46="","",'True_Odds_Calculator_2-way'!A46)</f>
        <v>1.75</v>
      </c>
      <c r="B45" s="4">
        <f>IF('True_Odds_Calculator_2-way'!B46="","",'True_Odds_Calculator_2-way'!B46)</f>
        <v>2.11</v>
      </c>
      <c r="C45" s="4">
        <f t="shared" si="0"/>
        <v>0.5714285714285714</v>
      </c>
      <c r="D45">
        <f t="shared" si="1"/>
        <v>0.47393364928909953</v>
      </c>
      <c r="E45">
        <f t="shared" si="2"/>
        <v>4.5362220717670931E-2</v>
      </c>
      <c r="F45">
        <f t="shared" si="3"/>
        <v>-0.22545700744752883</v>
      </c>
      <c r="G45">
        <v>0</v>
      </c>
      <c r="H45">
        <f t="shared" si="4"/>
        <v>0.27081922816519971</v>
      </c>
      <c r="I45">
        <f t="shared" si="5"/>
        <v>-1.0959932487023818</v>
      </c>
      <c r="J45">
        <f t="shared" si="6"/>
        <v>1.0959932487023818</v>
      </c>
      <c r="K45">
        <f t="shared" si="7"/>
        <v>0.54884894570907516</v>
      </c>
      <c r="L45">
        <f t="shared" si="8"/>
        <v>0.45115105429092489</v>
      </c>
      <c r="M45">
        <f t="shared" si="9"/>
        <v>1.8219949365267862</v>
      </c>
      <c r="N45">
        <f t="shared" si="10"/>
        <v>2.216552506059644</v>
      </c>
    </row>
    <row r="46" spans="1:14" x14ac:dyDescent="0.25">
      <c r="A46" s="4">
        <f>IF('True_Odds_Calculator_2-way'!A47="","",'True_Odds_Calculator_2-way'!A47)</f>
        <v>1.7</v>
      </c>
      <c r="B46" s="4">
        <f>IF('True_Odds_Calculator_2-way'!B47="","",'True_Odds_Calculator_2-way'!B47)</f>
        <v>2.1800000000000002</v>
      </c>
      <c r="C46" s="4">
        <f t="shared" si="0"/>
        <v>0.58823529411764708</v>
      </c>
      <c r="D46">
        <f t="shared" si="1"/>
        <v>0.4587155963302752</v>
      </c>
      <c r="E46">
        <f t="shared" si="2"/>
        <v>4.6950890447922333E-2</v>
      </c>
      <c r="F46">
        <f t="shared" si="3"/>
        <v>-0.22288181327576895</v>
      </c>
      <c r="G46">
        <v>0</v>
      </c>
      <c r="H46">
        <f t="shared" si="4"/>
        <v>0.26983270372369128</v>
      </c>
      <c r="I46">
        <f t="shared" si="5"/>
        <v>-1.1002971203391541</v>
      </c>
      <c r="J46">
        <f t="shared" si="6"/>
        <v>1.1002971203391541</v>
      </c>
      <c r="K46">
        <f t="shared" si="7"/>
        <v>0.56490537208303937</v>
      </c>
      <c r="L46">
        <f t="shared" si="8"/>
        <v>0.43509462791696046</v>
      </c>
      <c r="M46">
        <f t="shared" si="9"/>
        <v>1.7702079842374079</v>
      </c>
      <c r="N46">
        <f t="shared" si="10"/>
        <v>2.2983506020002022</v>
      </c>
    </row>
    <row r="47" spans="1:14" x14ac:dyDescent="0.25">
      <c r="A47" s="4">
        <f>IF('True_Odds_Calculator_2-way'!A48="","",'True_Odds_Calculator_2-way'!A48)</f>
        <v>2.27</v>
      </c>
      <c r="B47" s="4">
        <f>IF('True_Odds_Calculator_2-way'!B48="","",'True_Odds_Calculator_2-way'!B48)</f>
        <v>1.65</v>
      </c>
      <c r="C47" s="4">
        <f t="shared" si="0"/>
        <v>0.44052863436123346</v>
      </c>
      <c r="D47">
        <f t="shared" si="1"/>
        <v>0.60606060606060608</v>
      </c>
      <c r="E47">
        <f t="shared" si="2"/>
        <v>4.658924042183954E-2</v>
      </c>
      <c r="F47">
        <f t="shared" si="3"/>
        <v>-0.22039781070618081</v>
      </c>
      <c r="G47">
        <v>0</v>
      </c>
      <c r="H47">
        <f t="shared" si="4"/>
        <v>0.26698705112802029</v>
      </c>
      <c r="I47">
        <f t="shared" si="5"/>
        <v>-1.1006302913143411</v>
      </c>
      <c r="J47">
        <f t="shared" si="6"/>
        <v>1.1006302913143411</v>
      </c>
      <c r="K47">
        <f t="shared" si="7"/>
        <v>0.41704887980643335</v>
      </c>
      <c r="L47">
        <f t="shared" si="8"/>
        <v>0.58295112019356654</v>
      </c>
      <c r="M47">
        <f t="shared" si="9"/>
        <v>2.3978004699692139</v>
      </c>
      <c r="N47">
        <f t="shared" si="10"/>
        <v>1.715409689354322</v>
      </c>
    </row>
    <row r="48" spans="1:14" x14ac:dyDescent="0.25">
      <c r="A48" s="4">
        <f>IF('True_Odds_Calculator_2-way'!A49="","",'True_Odds_Calculator_2-way'!A49)</f>
        <v>1.63</v>
      </c>
      <c r="B48" s="4">
        <f>IF('True_Odds_Calculator_2-way'!B49="","",'True_Odds_Calculator_2-way'!B49)</f>
        <v>2.31</v>
      </c>
      <c r="C48" s="4">
        <f t="shared" si="0"/>
        <v>0.61349693251533743</v>
      </c>
      <c r="D48">
        <f t="shared" si="1"/>
        <v>0.4329004329004329</v>
      </c>
      <c r="E48">
        <f t="shared" si="2"/>
        <v>4.6397365415770331E-2</v>
      </c>
      <c r="F48">
        <f t="shared" si="3"/>
        <v>-0.21918572225320698</v>
      </c>
      <c r="G48">
        <v>0</v>
      </c>
      <c r="H48">
        <f t="shared" si="4"/>
        <v>0.26558308766897726</v>
      </c>
      <c r="I48">
        <f t="shared" si="5"/>
        <v>-1.1007636444730438</v>
      </c>
      <c r="J48">
        <f t="shared" si="6"/>
        <v>1.1007636444730438</v>
      </c>
      <c r="K48">
        <f t="shared" si="7"/>
        <v>0.59049965325940701</v>
      </c>
      <c r="L48">
        <f t="shared" si="8"/>
        <v>0.4095003467405931</v>
      </c>
      <c r="M48">
        <f t="shared" si="9"/>
        <v>1.6934810960180178</v>
      </c>
      <c r="N48">
        <f t="shared" si="10"/>
        <v>2.442000374259687</v>
      </c>
    </row>
    <row r="49" spans="1:14" x14ac:dyDescent="0.25">
      <c r="A49" s="4">
        <f>IF('True_Odds_Calculator_2-way'!A50="","",'True_Odds_Calculator_2-way'!A50)</f>
        <v>1.34</v>
      </c>
      <c r="B49" s="4">
        <f>IF('True_Odds_Calculator_2-way'!B50="","",'True_Odds_Calculator_2-way'!B50)</f>
        <v>3.44</v>
      </c>
      <c r="C49" s="4">
        <f t="shared" si="0"/>
        <v>0.74626865671641784</v>
      </c>
      <c r="D49">
        <f t="shared" si="1"/>
        <v>0.29069767441860467</v>
      </c>
      <c r="E49">
        <f t="shared" si="2"/>
        <v>3.6966331135022568E-2</v>
      </c>
      <c r="F49">
        <f t="shared" si="3"/>
        <v>-0.17997223186393607</v>
      </c>
      <c r="G49">
        <v>0</v>
      </c>
      <c r="H49">
        <f t="shared" si="4"/>
        <v>0.21693856299895869</v>
      </c>
      <c r="I49">
        <f t="shared" si="5"/>
        <v>-1.0979071877276474</v>
      </c>
      <c r="J49">
        <f t="shared" si="6"/>
        <v>1.0979071877276474</v>
      </c>
      <c r="K49">
        <f t="shared" si="7"/>
        <v>0.72817914145768747</v>
      </c>
      <c r="L49">
        <f t="shared" si="8"/>
        <v>0.2718208585423123</v>
      </c>
      <c r="M49">
        <f t="shared" si="9"/>
        <v>1.3732884438274002</v>
      </c>
      <c r="N49">
        <f t="shared" si="10"/>
        <v>3.6788935380554597</v>
      </c>
    </row>
    <row r="50" spans="1:14" x14ac:dyDescent="0.25">
      <c r="A50" s="4">
        <f>IF('True_Odds_Calculator_2-way'!A51="","",'True_Odds_Calculator_2-way'!A51)</f>
        <v>1.48</v>
      </c>
      <c r="B50" s="4">
        <f>IF('True_Odds_Calculator_2-way'!B51="","",'True_Odds_Calculator_2-way'!B51)</f>
        <v>2.78</v>
      </c>
      <c r="C50" s="4">
        <f t="shared" si="0"/>
        <v>0.67567567567567566</v>
      </c>
      <c r="D50">
        <f t="shared" si="1"/>
        <v>0.35971223021582738</v>
      </c>
      <c r="E50">
        <f t="shared" si="2"/>
        <v>3.538790589150298E-2</v>
      </c>
      <c r="F50">
        <f t="shared" si="3"/>
        <v>-0.20766089830838041</v>
      </c>
      <c r="G50">
        <v>0</v>
      </c>
      <c r="H50">
        <f t="shared" si="4"/>
        <v>0.24304880419988337</v>
      </c>
      <c r="I50">
        <f t="shared" si="5"/>
        <v>-1.0818558060197885</v>
      </c>
      <c r="J50">
        <f t="shared" si="6"/>
        <v>1.0818558060197885</v>
      </c>
      <c r="K50">
        <f t="shared" si="7"/>
        <v>0.65820184564360973</v>
      </c>
      <c r="L50">
        <f t="shared" si="8"/>
        <v>0.34179815435639038</v>
      </c>
      <c r="M50">
        <f t="shared" si="9"/>
        <v>1.5192907868894985</v>
      </c>
      <c r="N50">
        <f t="shared" si="10"/>
        <v>2.9257033347152235</v>
      </c>
    </row>
    <row r="51" spans="1:14" x14ac:dyDescent="0.25">
      <c r="A51" s="4">
        <f>IF('True_Odds_Calculator_2-way'!A52="","",'True_Odds_Calculator_2-way'!A52)</f>
        <v>1.67</v>
      </c>
      <c r="B51" s="4">
        <f>IF('True_Odds_Calculator_2-way'!B52="","",'True_Odds_Calculator_2-way'!B52)</f>
        <v>2.33</v>
      </c>
      <c r="C51" s="4">
        <f t="shared" si="0"/>
        <v>0.5988023952095809</v>
      </c>
      <c r="D51">
        <f t="shared" si="1"/>
        <v>0.42918454935622319</v>
      </c>
      <c r="E51">
        <f t="shared" si="2"/>
        <v>2.7986944565804084E-2</v>
      </c>
      <c r="F51">
        <f t="shared" si="3"/>
        <v>-0.22900979157564694</v>
      </c>
      <c r="G51">
        <v>0</v>
      </c>
      <c r="H51">
        <f t="shared" si="4"/>
        <v>0.25699673614145102</v>
      </c>
      <c r="I51">
        <f t="shared" si="5"/>
        <v>-1.0593434317257451</v>
      </c>
      <c r="J51">
        <f t="shared" si="6"/>
        <v>1.0593434317257451</v>
      </c>
      <c r="K51">
        <f t="shared" si="7"/>
        <v>0.58487737574119503</v>
      </c>
      <c r="L51">
        <f t="shared" si="8"/>
        <v>0.41512262425880503</v>
      </c>
      <c r="M51">
        <f t="shared" si="9"/>
        <v>1.7097600992562489</v>
      </c>
      <c r="N51">
        <f t="shared" si="10"/>
        <v>2.408926764195241</v>
      </c>
    </row>
    <row r="52" spans="1:14" x14ac:dyDescent="0.25">
      <c r="A52" s="4">
        <f>IF('True_Odds_Calculator_2-way'!A53="","",'True_Odds_Calculator_2-way'!A53)</f>
        <v>2.15</v>
      </c>
      <c r="B52" s="4">
        <f>IF('True_Odds_Calculator_2-way'!B53="","",'True_Odds_Calculator_2-way'!B53)</f>
        <v>1.77</v>
      </c>
      <c r="C52" s="4">
        <f t="shared" si="0"/>
        <v>0.46511627906976744</v>
      </c>
      <c r="D52">
        <f t="shared" si="1"/>
        <v>0.56497175141242939</v>
      </c>
      <c r="E52">
        <f t="shared" si="2"/>
        <v>3.0088030482196881E-2</v>
      </c>
      <c r="F52">
        <f t="shared" si="3"/>
        <v>-0.23268952831428191</v>
      </c>
      <c r="G52">
        <v>0</v>
      </c>
      <c r="H52">
        <f t="shared" si="4"/>
        <v>0.26277755879647879</v>
      </c>
      <c r="I52">
        <f t="shared" si="5"/>
        <v>-1.0626878549845031</v>
      </c>
      <c r="J52">
        <f t="shared" si="6"/>
        <v>1.0626878549845031</v>
      </c>
      <c r="K52">
        <f t="shared" si="7"/>
        <v>0.45002656733888785</v>
      </c>
      <c r="L52">
        <f t="shared" si="8"/>
        <v>0.54997343266111198</v>
      </c>
      <c r="M52">
        <f t="shared" si="9"/>
        <v>2.2220910332321786</v>
      </c>
      <c r="N52">
        <f t="shared" si="10"/>
        <v>1.8182696483380676</v>
      </c>
    </row>
    <row r="53" spans="1:14" x14ac:dyDescent="0.25">
      <c r="A53" s="4">
        <f>IF('True_Odds_Calculator_2-way'!A54="","",'True_Odds_Calculator_2-way'!A54)</f>
        <v>1.52</v>
      </c>
      <c r="B53" s="4">
        <f>IF('True_Odds_Calculator_2-way'!B54="","",'True_Odds_Calculator_2-way'!B54)</f>
        <v>2.67</v>
      </c>
      <c r="C53" s="4">
        <f t="shared" si="0"/>
        <v>0.65789473684210531</v>
      </c>
      <c r="D53">
        <f t="shared" si="1"/>
        <v>0.37453183520599254</v>
      </c>
      <c r="E53">
        <f t="shared" si="2"/>
        <v>3.2426572048097846E-2</v>
      </c>
      <c r="F53">
        <f t="shared" si="3"/>
        <v>-0.21397595111373935</v>
      </c>
      <c r="G53">
        <v>0</v>
      </c>
      <c r="H53">
        <f t="shared" si="4"/>
        <v>0.24640252316183722</v>
      </c>
      <c r="I53">
        <f t="shared" si="5"/>
        <v>-1.0730997473258173</v>
      </c>
      <c r="J53">
        <f t="shared" si="6"/>
        <v>1.0730997473258173</v>
      </c>
      <c r="K53">
        <f t="shared" si="7"/>
        <v>0.6418436342802265</v>
      </c>
      <c r="L53">
        <f t="shared" si="8"/>
        <v>0.3581563657197735</v>
      </c>
      <c r="M53">
        <f t="shared" si="9"/>
        <v>1.5580118686094249</v>
      </c>
      <c r="N53">
        <f t="shared" si="10"/>
        <v>2.7920765780341146</v>
      </c>
    </row>
    <row r="54" spans="1:14" x14ac:dyDescent="0.25">
      <c r="A54" s="4">
        <f>IF('True_Odds_Calculator_2-way'!A55="","",'True_Odds_Calculator_2-way'!A55)</f>
        <v>1.93</v>
      </c>
      <c r="B54" s="4">
        <f>IF('True_Odds_Calculator_2-way'!B55="","",'True_Odds_Calculator_2-way'!B55)</f>
        <v>1.98</v>
      </c>
      <c r="C54" s="4">
        <f t="shared" si="0"/>
        <v>0.5181347150259068</v>
      </c>
      <c r="D54">
        <f t="shared" si="1"/>
        <v>0.50505050505050508</v>
      </c>
      <c r="E54">
        <f t="shared" si="2"/>
        <v>2.3185220076411994E-2</v>
      </c>
      <c r="F54">
        <f t="shared" si="3"/>
        <v>-0.23849897943162168</v>
      </c>
      <c r="G54">
        <v>0</v>
      </c>
      <c r="H54">
        <f t="shared" si="4"/>
        <v>0.26168419950803373</v>
      </c>
      <c r="I54">
        <f t="shared" si="5"/>
        <v>-1.0474793930096669</v>
      </c>
      <c r="J54">
        <f t="shared" si="6"/>
        <v>1.0474793930096669</v>
      </c>
      <c r="K54">
        <f t="shared" si="7"/>
        <v>0.50654562421980165</v>
      </c>
      <c r="L54">
        <f t="shared" si="8"/>
        <v>0.49345437578019818</v>
      </c>
      <c r="M54">
        <f t="shared" si="9"/>
        <v>1.9741558354989901</v>
      </c>
      <c r="N54">
        <f t="shared" si="10"/>
        <v>2.0265298051494733</v>
      </c>
    </row>
    <row r="55" spans="1:14" x14ac:dyDescent="0.25">
      <c r="A55" s="4">
        <f>IF('True_Odds_Calculator_2-way'!A56="","",'True_Odds_Calculator_2-way'!A56)</f>
        <v>1.65</v>
      </c>
      <c r="B55" s="4">
        <f>IF('True_Odds_Calculator_2-way'!B56="","",'True_Odds_Calculator_2-way'!B56)</f>
        <v>2.34</v>
      </c>
      <c r="C55" s="4">
        <f t="shared" si="0"/>
        <v>0.60606060606060608</v>
      </c>
      <c r="D55">
        <f t="shared" si="1"/>
        <v>0.42735042735042739</v>
      </c>
      <c r="E55">
        <f t="shared" si="2"/>
        <v>3.3411033411033575E-2</v>
      </c>
      <c r="F55">
        <f t="shared" si="3"/>
        <v>-0.22558922558922545</v>
      </c>
      <c r="G55">
        <v>0</v>
      </c>
      <c r="H55">
        <f t="shared" si="4"/>
        <v>0.25900025900025903</v>
      </c>
      <c r="I55">
        <f t="shared" si="5"/>
        <v>-1.0714969088698143</v>
      </c>
      <c r="J55">
        <f t="shared" si="6"/>
        <v>1.0714969088698143</v>
      </c>
      <c r="K55">
        <f t="shared" si="7"/>
        <v>0.58945824981795969</v>
      </c>
      <c r="L55">
        <f t="shared" si="8"/>
        <v>0.41054175018204025</v>
      </c>
      <c r="M55">
        <f t="shared" si="9"/>
        <v>1.6964729907653791</v>
      </c>
      <c r="N55">
        <f t="shared" si="10"/>
        <v>2.4358058578855508</v>
      </c>
    </row>
    <row r="56" spans="1:14" x14ac:dyDescent="0.25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1.88</v>
      </c>
      <c r="C56" s="4">
        <f t="shared" si="0"/>
        <v>0.49751243781094534</v>
      </c>
      <c r="D56">
        <f t="shared" si="1"/>
        <v>0.53191489361702127</v>
      </c>
      <c r="E56">
        <f t="shared" si="2"/>
        <v>2.9427331427966497E-2</v>
      </c>
      <c r="F56">
        <f t="shared" si="3"/>
        <v>-0.23520694400338749</v>
      </c>
      <c r="G56">
        <v>0</v>
      </c>
      <c r="H56">
        <f t="shared" si="4"/>
        <v>0.26463427543135393</v>
      </c>
      <c r="I56">
        <f t="shared" si="5"/>
        <v>-1.060713208766217</v>
      </c>
      <c r="J56">
        <f t="shared" si="6"/>
        <v>1.060713208766217</v>
      </c>
      <c r="K56">
        <f t="shared" si="7"/>
        <v>0.48278384578010813</v>
      </c>
      <c r="L56">
        <f t="shared" si="8"/>
        <v>0.5172161542198922</v>
      </c>
      <c r="M56">
        <f t="shared" si="9"/>
        <v>2.0713203408538785</v>
      </c>
      <c r="N56">
        <f t="shared" si="10"/>
        <v>1.9334276237142709</v>
      </c>
    </row>
    <row r="57" spans="1:14" x14ac:dyDescent="0.25">
      <c r="A57" s="4">
        <f>IF('True_Odds_Calculator_2-way'!A58="","",'True_Odds_Calculator_2-way'!A58)</f>
        <v>1.57</v>
      </c>
      <c r="B57" s="4">
        <f>IF('True_Odds_Calculator_2-way'!B58="","",'True_Odds_Calculator_2-way'!B58)</f>
        <v>2.52</v>
      </c>
      <c r="C57" s="4">
        <f t="shared" si="0"/>
        <v>0.63694267515923564</v>
      </c>
      <c r="D57">
        <f t="shared" si="1"/>
        <v>0.3968253968253968</v>
      </c>
      <c r="E57">
        <f t="shared" si="2"/>
        <v>3.3768071984632497E-2</v>
      </c>
      <c r="F57">
        <f t="shared" si="3"/>
        <v>-0.21898695784046107</v>
      </c>
      <c r="G57">
        <v>0</v>
      </c>
      <c r="H57">
        <f t="shared" si="4"/>
        <v>0.25275502982509351</v>
      </c>
      <c r="I57">
        <f t="shared" si="5"/>
        <v>-1.0743376064838499</v>
      </c>
      <c r="J57">
        <f t="shared" si="6"/>
        <v>1.0743376064838499</v>
      </c>
      <c r="K57">
        <f t="shared" si="7"/>
        <v>0.62020410288672867</v>
      </c>
      <c r="L57">
        <f t="shared" si="8"/>
        <v>0.37979589711327127</v>
      </c>
      <c r="M57">
        <f t="shared" si="9"/>
        <v>1.6123724356957947</v>
      </c>
      <c r="N57">
        <f t="shared" si="10"/>
        <v>2.6329931618554516</v>
      </c>
    </row>
    <row r="58" spans="1:14" x14ac:dyDescent="0.25">
      <c r="A58" s="4">
        <f>IF('True_Odds_Calculator_2-way'!A59="","",'True_Odds_Calculator_2-way'!A59)</f>
        <v>1.67</v>
      </c>
      <c r="B58" s="4">
        <f>IF('True_Odds_Calculator_2-way'!B59="","",'True_Odds_Calculator_2-way'!B59)</f>
        <v>2.2999999999999998</v>
      </c>
      <c r="C58" s="4">
        <f t="shared" si="0"/>
        <v>0.5988023952095809</v>
      </c>
      <c r="D58">
        <f t="shared" si="1"/>
        <v>0.43478260869565222</v>
      </c>
      <c r="E58">
        <f t="shared" si="2"/>
        <v>3.3585003905233002E-2</v>
      </c>
      <c r="F58">
        <f t="shared" si="3"/>
        <v>-0.22676386357719358</v>
      </c>
      <c r="G58">
        <v>0</v>
      </c>
      <c r="H58">
        <f t="shared" si="4"/>
        <v>0.26034886748242653</v>
      </c>
      <c r="I58">
        <f t="shared" si="5"/>
        <v>-1.0714969088698136</v>
      </c>
      <c r="J58">
        <f t="shared" si="6"/>
        <v>1.0714969088698136</v>
      </c>
      <c r="K58">
        <f t="shared" si="7"/>
        <v>0.58210506726094002</v>
      </c>
      <c r="L58">
        <f t="shared" si="8"/>
        <v>0.41789493273906014</v>
      </c>
      <c r="M58">
        <f t="shared" si="9"/>
        <v>1.7179029289427752</v>
      </c>
      <c r="N58">
        <f t="shared" si="10"/>
        <v>2.3929459815307572</v>
      </c>
    </row>
    <row r="59" spans="1:14" x14ac:dyDescent="0.25">
      <c r="A59" s="4">
        <f>IF('True_Odds_Calculator_2-way'!A60="","",'True_Odds_Calculator_2-way'!A60)</f>
        <v>1.56</v>
      </c>
      <c r="B59" s="4">
        <f>IF('True_Odds_Calculator_2-way'!B60="","",'True_Odds_Calculator_2-way'!B60)</f>
        <v>2.5299999999999998</v>
      </c>
      <c r="C59" s="4">
        <f t="shared" si="0"/>
        <v>0.64102564102564097</v>
      </c>
      <c r="D59">
        <f t="shared" si="1"/>
        <v>0.39525691699604748</v>
      </c>
      <c r="E59">
        <f t="shared" si="2"/>
        <v>3.6282558021688338E-2</v>
      </c>
      <c r="F59">
        <f t="shared" si="3"/>
        <v>-0.21708726056552163</v>
      </c>
      <c r="G59">
        <v>0</v>
      </c>
      <c r="H59">
        <f t="shared" si="4"/>
        <v>0.25336981858720992</v>
      </c>
      <c r="I59">
        <f t="shared" si="5"/>
        <v>-1.0803395392536068</v>
      </c>
      <c r="J59">
        <f t="shared" si="6"/>
        <v>1.0803395392536068</v>
      </c>
      <c r="K59">
        <f t="shared" si="7"/>
        <v>0.6230567863582569</v>
      </c>
      <c r="L59">
        <f t="shared" si="8"/>
        <v>0.3769432136417431</v>
      </c>
      <c r="M59">
        <f t="shared" si="9"/>
        <v>1.6049901419820203</v>
      </c>
      <c r="N59">
        <f t="shared" si="10"/>
        <v>2.6529194950580188</v>
      </c>
    </row>
    <row r="60" spans="1:14" x14ac:dyDescent="0.25">
      <c r="A60" s="4">
        <f>IF('True_Odds_Calculator_2-way'!A61="","",'True_Odds_Calculator_2-way'!A61)</f>
        <v>1.78</v>
      </c>
      <c r="B60" s="4">
        <f>IF('True_Odds_Calculator_2-way'!B61="","",'True_Odds_Calculator_2-way'!B61)</f>
        <v>2.14</v>
      </c>
      <c r="C60" s="4">
        <f t="shared" si="0"/>
        <v>0.5617977528089888</v>
      </c>
      <c r="D60">
        <f t="shared" si="1"/>
        <v>0.46728971962616822</v>
      </c>
      <c r="E60">
        <f t="shared" si="2"/>
        <v>2.908747243515708E-2</v>
      </c>
      <c r="F60">
        <f t="shared" si="3"/>
        <v>-0.23343484196156661</v>
      </c>
      <c r="G60">
        <v>0</v>
      </c>
      <c r="H60">
        <f t="shared" si="4"/>
        <v>0.26252231439672374</v>
      </c>
      <c r="I60">
        <f t="shared" si="5"/>
        <v>-1.0604746049596299</v>
      </c>
      <c r="J60">
        <f t="shared" si="6"/>
        <v>1.0604746049596299</v>
      </c>
      <c r="K60">
        <f t="shared" si="7"/>
        <v>0.54729439241638145</v>
      </c>
      <c r="L60">
        <f t="shared" si="8"/>
        <v>0.45270560758361844</v>
      </c>
      <c r="M60">
        <f t="shared" si="9"/>
        <v>1.8271701918685113</v>
      </c>
      <c r="N60">
        <f t="shared" si="10"/>
        <v>2.2089410496539781</v>
      </c>
    </row>
    <row r="61" spans="1:14" x14ac:dyDescent="0.25">
      <c r="A61" s="4">
        <f>IF('True_Odds_Calculator_2-way'!A62="","",'True_Odds_Calculator_2-way'!A62)</f>
        <v>1.58</v>
      </c>
      <c r="B61" s="4">
        <f>IF('True_Odds_Calculator_2-way'!B62="","",'True_Odds_Calculator_2-way'!B62)</f>
        <v>2.4900000000000002</v>
      </c>
      <c r="C61" s="4">
        <f t="shared" si="0"/>
        <v>0.63291139240506322</v>
      </c>
      <c r="D61">
        <f t="shared" si="1"/>
        <v>0.40160642570281119</v>
      </c>
      <c r="E61">
        <f t="shared" si="2"/>
        <v>3.4517818107874465E-2</v>
      </c>
      <c r="F61">
        <f t="shared" si="3"/>
        <v>-0.21966346398251235</v>
      </c>
      <c r="G61">
        <v>0</v>
      </c>
      <c r="H61">
        <f t="shared" si="4"/>
        <v>0.25418128209038682</v>
      </c>
      <c r="I61">
        <f t="shared" si="5"/>
        <v>-1.0757042116817492</v>
      </c>
      <c r="J61">
        <f t="shared" si="6"/>
        <v>1.0757042116817492</v>
      </c>
      <c r="K61">
        <f t="shared" si="7"/>
        <v>0.61579826402706817</v>
      </c>
      <c r="L61">
        <f t="shared" si="8"/>
        <v>0.38420173597293183</v>
      </c>
      <c r="M61">
        <f t="shared" si="9"/>
        <v>1.6239084427754149</v>
      </c>
      <c r="N61">
        <f t="shared" si="10"/>
        <v>2.6027992754058067</v>
      </c>
    </row>
    <row r="62" spans="1:14" x14ac:dyDescent="0.25">
      <c r="A62" s="4">
        <f>IF('True_Odds_Calculator_2-way'!A63="","",'True_Odds_Calculator_2-way'!A63)</f>
        <v>1.4</v>
      </c>
      <c r="B62" s="4">
        <f>IF('True_Odds_Calculator_2-way'!B63="","",'True_Odds_Calculator_2-way'!B63)</f>
        <v>3.08</v>
      </c>
      <c r="C62" s="4">
        <f t="shared" si="0"/>
        <v>0.7142857142857143</v>
      </c>
      <c r="D62">
        <f t="shared" si="1"/>
        <v>0.32467532467532467</v>
      </c>
      <c r="E62">
        <f t="shared" si="2"/>
        <v>3.8961038961038863E-2</v>
      </c>
      <c r="F62">
        <f t="shared" si="3"/>
        <v>-0.19294990723562155</v>
      </c>
      <c r="G62">
        <v>0</v>
      </c>
      <c r="H62">
        <f t="shared" si="4"/>
        <v>0.23191094619666047</v>
      </c>
      <c r="I62">
        <f t="shared" si="5"/>
        <v>-1.0963225241337864</v>
      </c>
      <c r="J62">
        <f t="shared" si="6"/>
        <v>1.0963225241337864</v>
      </c>
      <c r="K62">
        <f t="shared" si="7"/>
        <v>0.69515455947660088</v>
      </c>
      <c r="L62">
        <f t="shared" si="8"/>
        <v>0.30484544052339901</v>
      </c>
      <c r="M62">
        <f t="shared" si="9"/>
        <v>1.4385290096535148</v>
      </c>
      <c r="N62">
        <f t="shared" si="10"/>
        <v>3.2803508501982761</v>
      </c>
    </row>
    <row r="63" spans="1:14" x14ac:dyDescent="0.25">
      <c r="A63" s="4">
        <f>IF('True_Odds_Calculator_2-way'!A64="","",'True_Odds_Calculator_2-way'!A64)</f>
        <v>1.72</v>
      </c>
      <c r="B63" s="4">
        <f>IF('True_Odds_Calculator_2-way'!B64="","",'True_Odds_Calculator_2-way'!B64)</f>
        <v>2.23</v>
      </c>
      <c r="C63" s="4">
        <f t="shared" si="0"/>
        <v>0.58139534883720934</v>
      </c>
      <c r="D63">
        <f t="shared" si="1"/>
        <v>0.44843049327354262</v>
      </c>
      <c r="E63">
        <f t="shared" si="2"/>
        <v>2.982584211075201E-2</v>
      </c>
      <c r="F63">
        <f t="shared" si="3"/>
        <v>-0.23088956095526114</v>
      </c>
      <c r="G63">
        <v>0</v>
      </c>
      <c r="H63">
        <f t="shared" si="4"/>
        <v>0.26071540306601315</v>
      </c>
      <c r="I63">
        <f t="shared" si="5"/>
        <v>-1.0626278551055641</v>
      </c>
      <c r="J63">
        <f t="shared" si="6"/>
        <v>1.0626278551055641</v>
      </c>
      <c r="K63">
        <f t="shared" si="7"/>
        <v>0.56654268925198559</v>
      </c>
      <c r="L63">
        <f t="shared" si="8"/>
        <v>0.43345731074801436</v>
      </c>
      <c r="M63">
        <f t="shared" si="9"/>
        <v>1.7650920556760061</v>
      </c>
      <c r="N63">
        <f t="shared" si="10"/>
        <v>2.3070322617798436</v>
      </c>
    </row>
    <row r="64" spans="1:14" x14ac:dyDescent="0.25">
      <c r="A64" s="4">
        <f>IF('True_Odds_Calculator_2-way'!A65="","",'True_Odds_Calculator_2-way'!A65)</f>
        <v>2.33</v>
      </c>
      <c r="B64" s="4">
        <f>IF('True_Odds_Calculator_2-way'!B65="","",'True_Odds_Calculator_2-way'!B65)</f>
        <v>1.65</v>
      </c>
      <c r="C64" s="4">
        <f t="shared" si="0"/>
        <v>0.42918454935622319</v>
      </c>
      <c r="D64">
        <f t="shared" si="1"/>
        <v>0.60606060606060608</v>
      </c>
      <c r="E64">
        <f t="shared" si="2"/>
        <v>3.5245155416829377E-2</v>
      </c>
      <c r="F64">
        <f t="shared" si="3"/>
        <v>-0.22486669267785131</v>
      </c>
      <c r="G64">
        <v>0</v>
      </c>
      <c r="H64">
        <f t="shared" si="4"/>
        <v>0.26011184809468074</v>
      </c>
      <c r="I64">
        <f t="shared" si="5"/>
        <v>-1.0755175492958089</v>
      </c>
      <c r="J64">
        <f t="shared" si="6"/>
        <v>1.0755175492958089</v>
      </c>
      <c r="K64">
        <f t="shared" si="7"/>
        <v>0.41144841377386249</v>
      </c>
      <c r="L64">
        <f t="shared" si="8"/>
        <v>0.58855158622613757</v>
      </c>
      <c r="M64">
        <f t="shared" si="9"/>
        <v>2.4304383405634256</v>
      </c>
      <c r="N64">
        <f t="shared" si="10"/>
        <v>1.6990864070422753</v>
      </c>
    </row>
    <row r="65" spans="1:14" x14ac:dyDescent="0.25">
      <c r="A65" s="4">
        <f>IF('True_Odds_Calculator_2-way'!A66="","",'True_Odds_Calculator_2-way'!A66)</f>
        <v>2.16</v>
      </c>
      <c r="B65" s="4">
        <f>IF('True_Odds_Calculator_2-way'!B66="","",'True_Odds_Calculator_2-way'!B66)</f>
        <v>1.76</v>
      </c>
      <c r="C65" s="4">
        <f t="shared" si="0"/>
        <v>0.46296296296296291</v>
      </c>
      <c r="D65">
        <f t="shared" si="1"/>
        <v>0.56818181818181823</v>
      </c>
      <c r="E65">
        <f t="shared" si="2"/>
        <v>3.1144781144781142E-2</v>
      </c>
      <c r="F65">
        <f t="shared" si="3"/>
        <v>-0.23190235690235683</v>
      </c>
      <c r="G65">
        <v>0</v>
      </c>
      <c r="H65">
        <f t="shared" si="4"/>
        <v>0.26304713804713803</v>
      </c>
      <c r="I65">
        <f t="shared" si="5"/>
        <v>-1.0650358071057626</v>
      </c>
      <c r="J65">
        <f t="shared" si="6"/>
        <v>1.0650358071057626</v>
      </c>
      <c r="K65">
        <f t="shared" si="7"/>
        <v>0.44733891886110039</v>
      </c>
      <c r="L65">
        <f t="shared" si="8"/>
        <v>0.55266108113889945</v>
      </c>
      <c r="M65">
        <f t="shared" si="9"/>
        <v>2.2354415362426847</v>
      </c>
      <c r="N65">
        <f t="shared" si="10"/>
        <v>1.8094272134003797</v>
      </c>
    </row>
    <row r="66" spans="1:14" x14ac:dyDescent="0.25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si="0"/>
        <v>0.52356020942408377</v>
      </c>
      <c r="D66">
        <f t="shared" si="1"/>
        <v>0.50505050505050508</v>
      </c>
      <c r="E66">
        <f t="shared" si="2"/>
        <v>2.861071447458885E-2</v>
      </c>
      <c r="F66">
        <f t="shared" si="3"/>
        <v>-0.23581363371939279</v>
      </c>
      <c r="G66">
        <v>0</v>
      </c>
      <c r="H66">
        <f t="shared" si="4"/>
        <v>0.2644243481939817</v>
      </c>
      <c r="I66">
        <f t="shared" si="5"/>
        <v>-1.0589275952301447</v>
      </c>
      <c r="J66">
        <f t="shared" si="6"/>
        <v>1.0589275952301447</v>
      </c>
      <c r="K66">
        <f t="shared" si="7"/>
        <v>0.50926243676795835</v>
      </c>
      <c r="L66">
        <f t="shared" si="8"/>
        <v>0.4907375632320416</v>
      </c>
      <c r="M66">
        <f t="shared" si="9"/>
        <v>1.9636241116594322</v>
      </c>
      <c r="N66">
        <f t="shared" si="10"/>
        <v>2.0377490433255412</v>
      </c>
    </row>
    <row r="67" spans="1:14" x14ac:dyDescent="0.25">
      <c r="A67" s="4">
        <f>IF('True_Odds_Calculator_2-way'!A68="","",'True_Odds_Calculator_2-way'!A68)</f>
        <v>2.44</v>
      </c>
      <c r="B67" s="4">
        <f>IF('True_Odds_Calculator_2-way'!B68="","",'True_Odds_Calculator_2-way'!B68)</f>
        <v>1.6</v>
      </c>
      <c r="C67" s="4">
        <f t="shared" ref="C67:C130" si="11">1/A67</f>
        <v>0.4098360655737705</v>
      </c>
      <c r="D67">
        <f t="shared" ref="D67:D130" si="12">1/B67</f>
        <v>0.625</v>
      </c>
      <c r="E67">
        <f t="shared" ref="E67:E130" si="13">C67+D67-1</f>
        <v>3.4836065573770503E-2</v>
      </c>
      <c r="F67">
        <f t="shared" ref="F67:F130" si="14">C67+D67-(C67*D67)-1</f>
        <v>-0.22131147540983609</v>
      </c>
      <c r="G67">
        <v>0</v>
      </c>
      <c r="H67">
        <f t="shared" ref="H67:H130" si="15">C67*D67</f>
        <v>0.25614754098360659</v>
      </c>
      <c r="I67">
        <f t="shared" ref="I67:I130" si="16">((-4*F67*H67)^0.5)/(2*F67)</f>
        <v>-1.075828707279838</v>
      </c>
      <c r="J67">
        <f t="shared" ref="J67:J130" si="17">(-((-4*F67*H67)^0.5))/(2*F67)</f>
        <v>1.075828707279838</v>
      </c>
      <c r="K67">
        <f t="shared" ref="K67:K130" si="18">IF(A67="","",(C67/($J67+C67-($J67*C67))))</f>
        <v>0.39228095605926194</v>
      </c>
      <c r="L67">
        <f t="shared" ref="L67:L130" si="19">IF(B67="","",(D67/($J67+D67-($J67*D67))))</f>
        <v>0.60771904394073795</v>
      </c>
      <c r="M67">
        <f t="shared" ref="M67:M130" si="20">IF(A67="","",1/K67)</f>
        <v>2.5491933384829668</v>
      </c>
      <c r="N67">
        <f t="shared" ref="N67:N130" si="21">IF(B67="","",1/L67)</f>
        <v>1.6454972243679031</v>
      </c>
    </row>
    <row r="68" spans="1:14" x14ac:dyDescent="0.25">
      <c r="A68" s="4">
        <f>IF('True_Odds_Calculator_2-way'!A69="","",'True_Odds_Calculator_2-way'!A69)</f>
        <v>2.0699999999999998</v>
      </c>
      <c r="B68" s="4">
        <f>IF('True_Odds_Calculator_2-way'!B69="","",'True_Odds_Calculator_2-way'!B69)</f>
        <v>1.83</v>
      </c>
      <c r="C68" s="4">
        <f t="shared" si="11"/>
        <v>0.48309178743961356</v>
      </c>
      <c r="D68">
        <f t="shared" si="12"/>
        <v>0.54644808743169393</v>
      </c>
      <c r="E68">
        <f t="shared" si="13"/>
        <v>2.9539874871307603E-2</v>
      </c>
      <c r="F68">
        <f t="shared" si="14"/>
        <v>-0.23444470842902765</v>
      </c>
      <c r="G68">
        <v>0</v>
      </c>
      <c r="H68">
        <f t="shared" si="15"/>
        <v>0.26398458330033525</v>
      </c>
      <c r="I68">
        <f t="shared" si="16"/>
        <v>-1.0611311532512866</v>
      </c>
      <c r="J68">
        <f t="shared" si="17"/>
        <v>1.0611311532512866</v>
      </c>
      <c r="K68">
        <f t="shared" si="18"/>
        <v>0.46829407167694814</v>
      </c>
      <c r="L68">
        <f t="shared" si="19"/>
        <v>0.53170592832305175</v>
      </c>
      <c r="M68">
        <f t="shared" si="20"/>
        <v>2.1354103339788768</v>
      </c>
      <c r="N68">
        <f t="shared" si="21"/>
        <v>1.8807388571985679</v>
      </c>
    </row>
    <row r="69" spans="1:14" x14ac:dyDescent="0.25">
      <c r="A69" s="4">
        <f>IF('True_Odds_Calculator_2-way'!A70="","",'True_Odds_Calculator_2-way'!A70)</f>
        <v>1.77</v>
      </c>
      <c r="B69" s="4">
        <f>IF('True_Odds_Calculator_2-way'!B70="","",'True_Odds_Calculator_2-way'!B70)</f>
        <v>2.14</v>
      </c>
      <c r="C69" s="4">
        <f t="shared" si="11"/>
        <v>0.56497175141242939</v>
      </c>
      <c r="D69">
        <f t="shared" si="12"/>
        <v>0.46728971962616822</v>
      </c>
      <c r="E69">
        <f t="shared" si="13"/>
        <v>3.2261471038597556E-2</v>
      </c>
      <c r="F69">
        <f t="shared" si="14"/>
        <v>-0.2317440202756218</v>
      </c>
      <c r="G69">
        <v>0</v>
      </c>
      <c r="H69">
        <f t="shared" si="15"/>
        <v>0.26400549131421935</v>
      </c>
      <c r="I69">
        <f t="shared" si="16"/>
        <v>-1.0673385899176768</v>
      </c>
      <c r="J69">
        <f t="shared" si="17"/>
        <v>1.0673385899176768</v>
      </c>
      <c r="K69">
        <f t="shared" si="18"/>
        <v>0.54889239397368417</v>
      </c>
      <c r="L69">
        <f t="shared" si="19"/>
        <v>0.45110760602631583</v>
      </c>
      <c r="M69">
        <f t="shared" si="20"/>
        <v>1.8218507142366114</v>
      </c>
      <c r="N69">
        <f t="shared" si="21"/>
        <v>2.2167659925061516</v>
      </c>
    </row>
    <row r="70" spans="1:14" x14ac:dyDescent="0.25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1.74</v>
      </c>
      <c r="C70" s="4">
        <f t="shared" si="11"/>
        <v>0.4587155963302752</v>
      </c>
      <c r="D70">
        <f t="shared" si="12"/>
        <v>0.57471264367816088</v>
      </c>
      <c r="E70">
        <f t="shared" si="13"/>
        <v>3.3428240008436028E-2</v>
      </c>
      <c r="F70">
        <f t="shared" si="14"/>
        <v>-0.23020141305494057</v>
      </c>
      <c r="G70">
        <v>0</v>
      </c>
      <c r="H70">
        <f t="shared" si="15"/>
        <v>0.26362965306337655</v>
      </c>
      <c r="I70">
        <f t="shared" si="16"/>
        <v>-1.0701462561817372</v>
      </c>
      <c r="J70">
        <f t="shared" si="17"/>
        <v>1.0701462561817372</v>
      </c>
      <c r="K70">
        <f t="shared" si="18"/>
        <v>0.44193570658612125</v>
      </c>
      <c r="L70">
        <f t="shared" si="19"/>
        <v>0.55806429341387886</v>
      </c>
      <c r="M70">
        <f t="shared" si="20"/>
        <v>2.26277258229445</v>
      </c>
      <c r="N70">
        <f t="shared" si="21"/>
        <v>1.7919082295744857</v>
      </c>
    </row>
    <row r="71" spans="1:14" x14ac:dyDescent="0.25">
      <c r="A71" s="4">
        <f>IF('True_Odds_Calculator_2-way'!A72="","",'True_Odds_Calculator_2-way'!A72)</f>
        <v>2.09</v>
      </c>
      <c r="B71" s="4">
        <f>IF('True_Odds_Calculator_2-way'!B72="","",'True_Odds_Calculator_2-way'!B72)</f>
        <v>1.8</v>
      </c>
      <c r="C71" s="4">
        <f t="shared" si="11"/>
        <v>0.47846889952153115</v>
      </c>
      <c r="D71">
        <f t="shared" si="12"/>
        <v>0.55555555555555558</v>
      </c>
      <c r="E71">
        <f t="shared" si="13"/>
        <v>3.4024455077086735E-2</v>
      </c>
      <c r="F71">
        <f t="shared" si="14"/>
        <v>-0.23179160021265277</v>
      </c>
      <c r="G71">
        <v>0</v>
      </c>
      <c r="H71">
        <f t="shared" si="15"/>
        <v>0.26581605528973956</v>
      </c>
      <c r="I71">
        <f t="shared" si="16"/>
        <v>-1.0708823421952987</v>
      </c>
      <c r="J71">
        <f t="shared" si="17"/>
        <v>1.0708823421952987</v>
      </c>
      <c r="K71">
        <f t="shared" si="18"/>
        <v>0.46141173239413841</v>
      </c>
      <c r="L71">
        <f t="shared" si="19"/>
        <v>0.53858826760586154</v>
      </c>
      <c r="M71">
        <f t="shared" si="20"/>
        <v>2.1672617529928755</v>
      </c>
      <c r="N71">
        <f t="shared" si="21"/>
        <v>1.8567058737562385</v>
      </c>
    </row>
    <row r="72" spans="1:14" x14ac:dyDescent="0.25">
      <c r="A72" s="4">
        <f>IF('True_Odds_Calculator_2-way'!A73="","",'True_Odds_Calculator_2-way'!A73)</f>
        <v>2.36</v>
      </c>
      <c r="B72" s="4">
        <f>IF('True_Odds_Calculator_2-way'!B73="","",'True_Odds_Calculator_2-way'!B73)</f>
        <v>1.64</v>
      </c>
      <c r="C72" s="4">
        <f t="shared" si="11"/>
        <v>0.42372881355932207</v>
      </c>
      <c r="D72">
        <f t="shared" si="12"/>
        <v>0.6097560975609756</v>
      </c>
      <c r="E72">
        <f t="shared" si="13"/>
        <v>3.3484911120297722E-2</v>
      </c>
      <c r="F72">
        <f t="shared" si="14"/>
        <v>-0.22488631665977676</v>
      </c>
      <c r="G72">
        <v>0</v>
      </c>
      <c r="H72">
        <f t="shared" si="15"/>
        <v>0.25837122778007443</v>
      </c>
      <c r="I72">
        <f t="shared" si="16"/>
        <v>-1.0718661571406802</v>
      </c>
      <c r="J72">
        <f t="shared" si="17"/>
        <v>1.0718661571406802</v>
      </c>
      <c r="K72">
        <f t="shared" si="18"/>
        <v>0.40687819885451121</v>
      </c>
      <c r="L72">
        <f t="shared" si="19"/>
        <v>0.59312180114548885</v>
      </c>
      <c r="M72">
        <f t="shared" si="20"/>
        <v>2.4577379737113252</v>
      </c>
      <c r="N72">
        <f t="shared" si="21"/>
        <v>1.6859943405700353</v>
      </c>
    </row>
    <row r="73" spans="1:14" x14ac:dyDescent="0.25">
      <c r="A73" s="4">
        <f>IF('True_Odds_Calculator_2-way'!A74="","",'True_Odds_Calculator_2-way'!A74)</f>
        <v>2.41</v>
      </c>
      <c r="B73" s="4">
        <f>IF('True_Odds_Calculator_2-way'!B74="","",'True_Odds_Calculator_2-way'!B74)</f>
        <v>1.62</v>
      </c>
      <c r="C73" s="4">
        <f t="shared" si="11"/>
        <v>0.41493775933609955</v>
      </c>
      <c r="D73">
        <f t="shared" si="12"/>
        <v>0.61728395061728392</v>
      </c>
      <c r="E73">
        <f t="shared" si="13"/>
        <v>3.2221709953383471E-2</v>
      </c>
      <c r="F73">
        <f t="shared" si="14"/>
        <v>-0.22391270938988783</v>
      </c>
      <c r="G73">
        <v>0</v>
      </c>
      <c r="H73">
        <f t="shared" si="15"/>
        <v>0.2561344193432713</v>
      </c>
      <c r="I73">
        <f t="shared" si="16"/>
        <v>-1.0695340092890231</v>
      </c>
      <c r="J73">
        <f t="shared" si="17"/>
        <v>1.0695340092890231</v>
      </c>
      <c r="K73">
        <f t="shared" si="18"/>
        <v>0.39871725432970118</v>
      </c>
      <c r="L73">
        <f t="shared" si="19"/>
        <v>0.60128274567029871</v>
      </c>
      <c r="M73">
        <f t="shared" si="20"/>
        <v>2.5080429530975232</v>
      </c>
      <c r="N73">
        <f t="shared" si="21"/>
        <v>1.6631110857591944</v>
      </c>
    </row>
    <row r="74" spans="1:14" x14ac:dyDescent="0.25">
      <c r="A74" s="4">
        <f>IF('True_Odds_Calculator_2-way'!A75="","",'True_Odds_Calculator_2-way'!A75)</f>
        <v>1.92</v>
      </c>
      <c r="B74" s="4">
        <f>IF('True_Odds_Calculator_2-way'!B75="","",'True_Odds_Calculator_2-way'!B75)</f>
        <v>1.97</v>
      </c>
      <c r="C74" s="4">
        <f t="shared" si="11"/>
        <v>0.52083333333333337</v>
      </c>
      <c r="D74">
        <f t="shared" si="12"/>
        <v>0.50761421319796951</v>
      </c>
      <c r="E74">
        <f t="shared" si="13"/>
        <v>2.844754653130277E-2</v>
      </c>
      <c r="F74">
        <f t="shared" si="14"/>
        <v>-0.2359348561759731</v>
      </c>
      <c r="G74">
        <v>0</v>
      </c>
      <c r="H74">
        <f t="shared" si="15"/>
        <v>0.26438240270727581</v>
      </c>
      <c r="I74">
        <f t="shared" si="16"/>
        <v>-1.0585715534396718</v>
      </c>
      <c r="J74">
        <f t="shared" si="17"/>
        <v>1.0585715534396718</v>
      </c>
      <c r="K74">
        <f t="shared" si="18"/>
        <v>0.50661491420873006</v>
      </c>
      <c r="L74">
        <f t="shared" si="19"/>
        <v>0.49338508579127022</v>
      </c>
      <c r="M74">
        <f t="shared" si="20"/>
        <v>1.9738858291644976</v>
      </c>
      <c r="N74">
        <f t="shared" si="21"/>
        <v>2.0268144068364817</v>
      </c>
    </row>
    <row r="75" spans="1:14" x14ac:dyDescent="0.25">
      <c r="A75" s="4">
        <f>IF('True_Odds_Calculator_2-way'!A76="","",'True_Odds_Calculator_2-way'!A76)</f>
        <v>1.78</v>
      </c>
      <c r="B75" s="4">
        <f>IF('True_Odds_Calculator_2-way'!B76="","",'True_Odds_Calculator_2-way'!B76)</f>
        <v>2.06</v>
      </c>
      <c r="C75" s="4">
        <f t="shared" si="11"/>
        <v>0.5617977528089888</v>
      </c>
      <c r="D75">
        <f t="shared" si="12"/>
        <v>0.4854368932038835</v>
      </c>
      <c r="E75">
        <f t="shared" si="13"/>
        <v>4.7234646012872306E-2</v>
      </c>
      <c r="F75">
        <f t="shared" si="14"/>
        <v>-0.22548270971964657</v>
      </c>
      <c r="G75">
        <v>0</v>
      </c>
      <c r="H75">
        <f t="shared" si="15"/>
        <v>0.27271735573251882</v>
      </c>
      <c r="I75">
        <f t="shared" si="16"/>
        <v>-1.0997646755364592</v>
      </c>
      <c r="J75">
        <f t="shared" si="17"/>
        <v>1.0997646755364592</v>
      </c>
      <c r="K75">
        <f t="shared" si="18"/>
        <v>0.53826630809448417</v>
      </c>
      <c r="L75">
        <f t="shared" si="19"/>
        <v>0.46173369190551583</v>
      </c>
      <c r="M75">
        <f t="shared" si="20"/>
        <v>1.8578164469184384</v>
      </c>
      <c r="N75">
        <f t="shared" si="21"/>
        <v>2.1657505560686463</v>
      </c>
    </row>
    <row r="76" spans="1:14" x14ac:dyDescent="0.25">
      <c r="A76" s="4">
        <f>IF('True_Odds_Calculator_2-way'!A77="","",'True_Odds_Calculator_2-way'!A77)</f>
        <v>1.8</v>
      </c>
      <c r="B76" s="4">
        <f>IF('True_Odds_Calculator_2-way'!B77="","",'True_Odds_Calculator_2-way'!B77)</f>
        <v>2.0299999999999998</v>
      </c>
      <c r="C76" s="4">
        <f t="shared" si="11"/>
        <v>0.55555555555555558</v>
      </c>
      <c r="D76">
        <f t="shared" si="12"/>
        <v>0.49261083743842371</v>
      </c>
      <c r="E76">
        <f t="shared" si="13"/>
        <v>4.816639299397929E-2</v>
      </c>
      <c r="F76">
        <f t="shared" si="14"/>
        <v>-0.2255062944718117</v>
      </c>
      <c r="G76">
        <v>0</v>
      </c>
      <c r="H76">
        <f t="shared" si="15"/>
        <v>0.27367268746579099</v>
      </c>
      <c r="I76">
        <f t="shared" si="16"/>
        <v>-1.1016316230980796</v>
      </c>
      <c r="J76">
        <f t="shared" si="17"/>
        <v>1.1016316230980796</v>
      </c>
      <c r="K76">
        <f t="shared" si="18"/>
        <v>0.53154583724862015</v>
      </c>
      <c r="L76">
        <f t="shared" si="19"/>
        <v>0.46845416275137991</v>
      </c>
      <c r="M76">
        <f t="shared" si="20"/>
        <v>1.8813052984784633</v>
      </c>
      <c r="N76">
        <f t="shared" si="21"/>
        <v>2.1346805717910216</v>
      </c>
    </row>
    <row r="77" spans="1:14" x14ac:dyDescent="0.25">
      <c r="A77" s="4">
        <f>IF('True_Odds_Calculator_2-way'!A78="","",'True_Odds_Calculator_2-way'!A78)</f>
        <v>2.04</v>
      </c>
      <c r="B77" s="4">
        <f>IF('True_Odds_Calculator_2-way'!B78="","",'True_Odds_Calculator_2-way'!B78)</f>
        <v>1.81</v>
      </c>
      <c r="C77" s="4">
        <f t="shared" si="11"/>
        <v>0.49019607843137253</v>
      </c>
      <c r="D77">
        <f t="shared" si="12"/>
        <v>0.5524861878453039</v>
      </c>
      <c r="E77">
        <f t="shared" si="13"/>
        <v>4.2682266276676373E-2</v>
      </c>
      <c r="F77">
        <f t="shared" si="14"/>
        <v>-0.22814429639259015</v>
      </c>
      <c r="G77">
        <v>0</v>
      </c>
      <c r="H77">
        <f t="shared" si="15"/>
        <v>0.27082656266926658</v>
      </c>
      <c r="I77">
        <f t="shared" si="16"/>
        <v>-1.0895340841010224</v>
      </c>
      <c r="J77">
        <f t="shared" si="17"/>
        <v>1.0895340841010224</v>
      </c>
      <c r="K77">
        <f t="shared" si="18"/>
        <v>0.46879788020304902</v>
      </c>
      <c r="L77">
        <f t="shared" si="19"/>
        <v>0.53120211979695098</v>
      </c>
      <c r="M77">
        <f t="shared" si="20"/>
        <v>2.1331154474650633</v>
      </c>
      <c r="N77">
        <f t="shared" si="21"/>
        <v>1.8825226081218283</v>
      </c>
    </row>
    <row r="78" spans="1:14" x14ac:dyDescent="0.25">
      <c r="A78" s="4">
        <f>IF('True_Odds_Calculator_2-way'!A79="","",'True_Odds_Calculator_2-way'!A79)</f>
        <v>2.02</v>
      </c>
      <c r="B78" s="4">
        <f>IF('True_Odds_Calculator_2-way'!B79="","",'True_Odds_Calculator_2-way'!B79)</f>
        <v>1.83</v>
      </c>
      <c r="C78" s="4">
        <f t="shared" si="11"/>
        <v>0.49504950495049505</v>
      </c>
      <c r="D78">
        <f t="shared" si="12"/>
        <v>0.54644808743169393</v>
      </c>
      <c r="E78">
        <f t="shared" si="13"/>
        <v>4.1497592382188975E-2</v>
      </c>
      <c r="F78">
        <f t="shared" si="14"/>
        <v>-0.22902126278201596</v>
      </c>
      <c r="G78">
        <v>0</v>
      </c>
      <c r="H78">
        <f t="shared" si="15"/>
        <v>0.27051885516420493</v>
      </c>
      <c r="I78">
        <f t="shared" si="16"/>
        <v>-1.0868281233544477</v>
      </c>
      <c r="J78">
        <f t="shared" si="17"/>
        <v>1.0868281233544477</v>
      </c>
      <c r="K78">
        <f t="shared" si="18"/>
        <v>0.47425625911513414</v>
      </c>
      <c r="L78">
        <f t="shared" si="19"/>
        <v>0.52574374088486586</v>
      </c>
      <c r="M78">
        <f t="shared" si="20"/>
        <v>2.1085646858215363</v>
      </c>
      <c r="N78">
        <f t="shared" si="21"/>
        <v>1.9020673423841918</v>
      </c>
    </row>
    <row r="79" spans="1:14" x14ac:dyDescent="0.25">
      <c r="A79" s="4">
        <f>IF('True_Odds_Calculator_2-way'!A80="","",'True_Odds_Calculator_2-way'!A80)</f>
        <v>2.25</v>
      </c>
      <c r="B79" s="4">
        <f>IF('True_Odds_Calculator_2-way'!B80="","",'True_Odds_Calculator_2-way'!B80)</f>
        <v>1.66</v>
      </c>
      <c r="C79" s="4">
        <f t="shared" si="11"/>
        <v>0.44444444444444442</v>
      </c>
      <c r="D79">
        <f t="shared" si="12"/>
        <v>0.60240963855421692</v>
      </c>
      <c r="E79">
        <f t="shared" si="13"/>
        <v>4.685408299866145E-2</v>
      </c>
      <c r="F79">
        <f t="shared" si="14"/>
        <v>-0.22088353413654604</v>
      </c>
      <c r="G79">
        <v>0</v>
      </c>
      <c r="H79">
        <f t="shared" si="15"/>
        <v>0.2677376171352075</v>
      </c>
      <c r="I79">
        <f t="shared" si="16"/>
        <v>-1.1009637651263608</v>
      </c>
      <c r="J79">
        <f t="shared" si="17"/>
        <v>1.1009637651263608</v>
      </c>
      <c r="K79">
        <f t="shared" si="18"/>
        <v>0.42083916310041947</v>
      </c>
      <c r="L79">
        <f t="shared" si="19"/>
        <v>0.57916083689958042</v>
      </c>
      <c r="M79">
        <f t="shared" si="20"/>
        <v>2.3762047064079508</v>
      </c>
      <c r="N79">
        <f t="shared" si="21"/>
        <v>1.7266360849833982</v>
      </c>
    </row>
    <row r="80" spans="1:14" x14ac:dyDescent="0.25">
      <c r="A80" s="4">
        <f>IF('True_Odds_Calculator_2-way'!A81="","",'True_Odds_Calculator_2-way'!A81)</f>
        <v>1.83</v>
      </c>
      <c r="B80" s="4">
        <f>IF('True_Odds_Calculator_2-way'!B81="","",'True_Odds_Calculator_2-way'!B81)</f>
        <v>2.0099999999999998</v>
      </c>
      <c r="C80" s="4">
        <f t="shared" si="11"/>
        <v>0.54644808743169393</v>
      </c>
      <c r="D80">
        <f t="shared" si="12"/>
        <v>0.49751243781094534</v>
      </c>
      <c r="E80">
        <f t="shared" si="13"/>
        <v>4.3960525242639381E-2</v>
      </c>
      <c r="F80">
        <f t="shared" si="14"/>
        <v>-0.22790419487263125</v>
      </c>
      <c r="G80">
        <v>0</v>
      </c>
      <c r="H80">
        <f t="shared" si="15"/>
        <v>0.27186472011527063</v>
      </c>
      <c r="I80">
        <f t="shared" si="16"/>
        <v>-1.0921952084562025</v>
      </c>
      <c r="J80">
        <f t="shared" si="17"/>
        <v>1.0921952084562025</v>
      </c>
      <c r="K80">
        <f t="shared" si="18"/>
        <v>0.52451531528425399</v>
      </c>
      <c r="L80">
        <f t="shared" si="19"/>
        <v>0.47548468471574579</v>
      </c>
      <c r="M80">
        <f t="shared" si="20"/>
        <v>1.9065220230186481</v>
      </c>
      <c r="N80">
        <f t="shared" si="21"/>
        <v>2.1031171605407648</v>
      </c>
    </row>
    <row r="81" spans="1:14" x14ac:dyDescent="0.25">
      <c r="A81" s="4">
        <f>IF('True_Odds_Calculator_2-way'!A82="","",'True_Odds_Calculator_2-way'!A82)</f>
        <v>1.8</v>
      </c>
      <c r="B81" s="4">
        <f>IF('True_Odds_Calculator_2-way'!B82="","",'True_Odds_Calculator_2-way'!B82)</f>
        <v>2.04</v>
      </c>
      <c r="C81" s="4">
        <f t="shared" si="11"/>
        <v>0.55555555555555558</v>
      </c>
      <c r="D81">
        <f t="shared" si="12"/>
        <v>0.49019607843137253</v>
      </c>
      <c r="E81">
        <f t="shared" si="13"/>
        <v>4.5751633986928164E-2</v>
      </c>
      <c r="F81">
        <f t="shared" si="14"/>
        <v>-0.22657952069716769</v>
      </c>
      <c r="G81">
        <v>0</v>
      </c>
      <c r="H81">
        <f t="shared" si="15"/>
        <v>0.27233115468409586</v>
      </c>
      <c r="I81">
        <f t="shared" si="16"/>
        <v>-1.0963225241337866</v>
      </c>
      <c r="J81">
        <f t="shared" si="17"/>
        <v>1.0963225241337866</v>
      </c>
      <c r="K81">
        <f t="shared" si="18"/>
        <v>0.53274858300287342</v>
      </c>
      <c r="L81">
        <f t="shared" si="19"/>
        <v>0.46725141699712647</v>
      </c>
      <c r="M81">
        <f t="shared" si="20"/>
        <v>1.8770580193070292</v>
      </c>
      <c r="N81">
        <f t="shared" si="21"/>
        <v>2.1401754250991387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2.1</v>
      </c>
      <c r="C82" s="4">
        <f t="shared" si="11"/>
        <v>0.5714285714285714</v>
      </c>
      <c r="D82">
        <f t="shared" si="12"/>
        <v>0.47619047619047616</v>
      </c>
      <c r="E82">
        <f t="shared" si="13"/>
        <v>4.761904761904745E-2</v>
      </c>
      <c r="F82">
        <f t="shared" si="14"/>
        <v>-0.22448979591836749</v>
      </c>
      <c r="G82">
        <v>0</v>
      </c>
      <c r="H82">
        <f t="shared" si="15"/>
        <v>0.27210884353741494</v>
      </c>
      <c r="I82">
        <f t="shared" si="16"/>
        <v>-1.1009637651263602</v>
      </c>
      <c r="J82">
        <f t="shared" si="17"/>
        <v>1.1009637651263602</v>
      </c>
      <c r="K82">
        <f t="shared" si="18"/>
        <v>0.54772826791643581</v>
      </c>
      <c r="L82">
        <f t="shared" si="19"/>
        <v>0.4522717320835643</v>
      </c>
      <c r="M82">
        <f t="shared" si="20"/>
        <v>1.8257228238447702</v>
      </c>
      <c r="N82">
        <f t="shared" si="21"/>
        <v>2.2110601416389968</v>
      </c>
    </row>
    <row r="83" spans="1:14" x14ac:dyDescent="0.25">
      <c r="A83" s="4">
        <f>IF('True_Odds_Calculator_2-way'!A84="","",'True_Odds_Calculator_2-way'!A84)</f>
        <v>1.75</v>
      </c>
      <c r="B83" s="4">
        <f>IF('True_Odds_Calculator_2-way'!B84="","",'True_Odds_Calculator_2-way'!B84)</f>
        <v>2.1</v>
      </c>
      <c r="C83" s="4">
        <f t="shared" si="11"/>
        <v>0.5714285714285714</v>
      </c>
      <c r="D83">
        <f t="shared" si="12"/>
        <v>0.47619047619047616</v>
      </c>
      <c r="E83">
        <f t="shared" si="13"/>
        <v>4.761904761904745E-2</v>
      </c>
      <c r="F83">
        <f t="shared" si="14"/>
        <v>-0.22448979591836749</v>
      </c>
      <c r="G83">
        <v>0</v>
      </c>
      <c r="H83">
        <f t="shared" si="15"/>
        <v>0.27210884353741494</v>
      </c>
      <c r="I83">
        <f t="shared" si="16"/>
        <v>-1.1009637651263602</v>
      </c>
      <c r="J83">
        <f t="shared" si="17"/>
        <v>1.1009637651263602</v>
      </c>
      <c r="K83">
        <f t="shared" si="18"/>
        <v>0.54772826791643581</v>
      </c>
      <c r="L83">
        <f t="shared" si="19"/>
        <v>0.4522717320835643</v>
      </c>
      <c r="M83">
        <f t="shared" si="20"/>
        <v>1.8257228238447702</v>
      </c>
      <c r="N83">
        <f t="shared" si="21"/>
        <v>2.2110601416389968</v>
      </c>
    </row>
    <row r="84" spans="1:14" x14ac:dyDescent="0.25">
      <c r="A84" s="4">
        <f>IF('True_Odds_Calculator_2-way'!A85="","",'True_Odds_Calculator_2-way'!A85)</f>
        <v>1.78</v>
      </c>
      <c r="B84" s="4">
        <f>IF('True_Odds_Calculator_2-way'!B85="","",'True_Odds_Calculator_2-way'!B85)</f>
        <v>2.0699999999999998</v>
      </c>
      <c r="C84" s="4">
        <f t="shared" si="11"/>
        <v>0.5617977528089888</v>
      </c>
      <c r="D84">
        <f t="shared" si="12"/>
        <v>0.48309178743961356</v>
      </c>
      <c r="E84">
        <f t="shared" si="13"/>
        <v>4.4889540248602255E-2</v>
      </c>
      <c r="F84">
        <f t="shared" si="14"/>
        <v>-0.22651034033545026</v>
      </c>
      <c r="G84">
        <v>0</v>
      </c>
      <c r="H84">
        <f t="shared" si="15"/>
        <v>0.27139988058405257</v>
      </c>
      <c r="I84">
        <f t="shared" si="16"/>
        <v>-1.0946135246159836</v>
      </c>
      <c r="J84">
        <f t="shared" si="17"/>
        <v>1.0946135246159836</v>
      </c>
      <c r="K84">
        <f t="shared" si="18"/>
        <v>0.53943293915689727</v>
      </c>
      <c r="L84">
        <f t="shared" si="19"/>
        <v>0.46056706084310273</v>
      </c>
      <c r="M84">
        <f t="shared" si="20"/>
        <v>1.8537985492004672</v>
      </c>
      <c r="N84">
        <f t="shared" si="21"/>
        <v>2.1712364713391024</v>
      </c>
    </row>
    <row r="85" spans="1:14" x14ac:dyDescent="0.25">
      <c r="A85" s="4">
        <f>IF('True_Odds_Calculator_2-way'!A86="","",'True_Odds_Calculator_2-way'!A86)</f>
        <v>2.0699999999999998</v>
      </c>
      <c r="B85" s="4">
        <f>IF('True_Odds_Calculator_2-way'!B86="","",'True_Odds_Calculator_2-way'!B86)</f>
        <v>1.77</v>
      </c>
      <c r="C85" s="4">
        <f t="shared" si="11"/>
        <v>0.48309178743961356</v>
      </c>
      <c r="D85">
        <f t="shared" si="12"/>
        <v>0.56497175141242939</v>
      </c>
      <c r="E85">
        <f t="shared" si="13"/>
        <v>4.8063538852042953E-2</v>
      </c>
      <c r="F85">
        <f t="shared" si="14"/>
        <v>-0.22486967439067662</v>
      </c>
      <c r="G85">
        <v>0</v>
      </c>
      <c r="H85">
        <f t="shared" si="15"/>
        <v>0.27293321324271952</v>
      </c>
      <c r="I85">
        <f t="shared" si="16"/>
        <v>-1.1016984757621029</v>
      </c>
      <c r="J85">
        <f t="shared" si="17"/>
        <v>1.1016984757621029</v>
      </c>
      <c r="K85">
        <f t="shared" si="18"/>
        <v>0.45896458060132206</v>
      </c>
      <c r="L85">
        <f t="shared" si="19"/>
        <v>0.54103541939867805</v>
      </c>
      <c r="M85">
        <f t="shared" si="20"/>
        <v>2.1788173690654498</v>
      </c>
      <c r="N85">
        <f t="shared" si="21"/>
        <v>1.8483078263368193</v>
      </c>
    </row>
    <row r="86" spans="1:14" x14ac:dyDescent="0.25">
      <c r="A86" s="4">
        <f>IF('True_Odds_Calculator_2-way'!A87="","",'True_Odds_Calculator_2-way'!A87)</f>
        <v>1.79</v>
      </c>
      <c r="B86" s="4">
        <f>IF('True_Odds_Calculator_2-way'!B87="","",'True_Odds_Calculator_2-way'!B87)</f>
        <v>2.0499999999999998</v>
      </c>
      <c r="C86" s="4">
        <f t="shared" si="11"/>
        <v>0.55865921787709494</v>
      </c>
      <c r="D86">
        <f t="shared" si="12"/>
        <v>0.48780487804878053</v>
      </c>
      <c r="E86">
        <f t="shared" si="13"/>
        <v>4.6464095925875526E-2</v>
      </c>
      <c r="F86">
        <f t="shared" si="14"/>
        <v>-0.22605259572148784</v>
      </c>
      <c r="G86">
        <v>0</v>
      </c>
      <c r="H86">
        <f t="shared" si="15"/>
        <v>0.27251669164736342</v>
      </c>
      <c r="I86">
        <f t="shared" si="16"/>
        <v>-1.0979733645872189</v>
      </c>
      <c r="J86">
        <f t="shared" si="17"/>
        <v>1.0979733645872189</v>
      </c>
      <c r="K86">
        <f t="shared" si="18"/>
        <v>0.53550420798039233</v>
      </c>
      <c r="L86">
        <f t="shared" si="19"/>
        <v>0.46449579201960772</v>
      </c>
      <c r="M86">
        <f t="shared" si="20"/>
        <v>1.8673989580239028</v>
      </c>
      <c r="N86">
        <f t="shared" si="21"/>
        <v>2.1528720328165796</v>
      </c>
    </row>
    <row r="87" spans="1:14" x14ac:dyDescent="0.25">
      <c r="A87" s="4">
        <f>IF('True_Odds_Calculator_2-way'!A88="","",'True_Odds_Calculator_2-way'!A88)</f>
        <v>2.04</v>
      </c>
      <c r="B87" s="4">
        <f>IF('True_Odds_Calculator_2-way'!B88="","",'True_Odds_Calculator_2-way'!B88)</f>
        <v>1.81</v>
      </c>
      <c r="C87" s="4">
        <f t="shared" si="11"/>
        <v>0.49019607843137253</v>
      </c>
      <c r="D87">
        <f t="shared" si="12"/>
        <v>0.5524861878453039</v>
      </c>
      <c r="E87">
        <f t="shared" si="13"/>
        <v>4.2682266276676373E-2</v>
      </c>
      <c r="F87">
        <f t="shared" si="14"/>
        <v>-0.22814429639259015</v>
      </c>
      <c r="G87">
        <v>0</v>
      </c>
      <c r="H87">
        <f t="shared" si="15"/>
        <v>0.27082656266926658</v>
      </c>
      <c r="I87">
        <f t="shared" si="16"/>
        <v>-1.0895340841010224</v>
      </c>
      <c r="J87">
        <f t="shared" si="17"/>
        <v>1.0895340841010224</v>
      </c>
      <c r="K87">
        <f t="shared" si="18"/>
        <v>0.46879788020304902</v>
      </c>
      <c r="L87">
        <f t="shared" si="19"/>
        <v>0.53120211979695098</v>
      </c>
      <c r="M87">
        <f t="shared" si="20"/>
        <v>2.1331154474650633</v>
      </c>
      <c r="N87">
        <f t="shared" si="21"/>
        <v>1.8825226081218283</v>
      </c>
    </row>
    <row r="88" spans="1:14" x14ac:dyDescent="0.25">
      <c r="A88" s="4">
        <f>IF('True_Odds_Calculator_2-way'!A89="","",'True_Odds_Calculator_2-way'!A89)</f>
        <v>2.04</v>
      </c>
      <c r="B88" s="4">
        <f>IF('True_Odds_Calculator_2-way'!B89="","",'True_Odds_Calculator_2-way'!B89)</f>
        <v>1.81</v>
      </c>
      <c r="C88" s="4">
        <f t="shared" si="11"/>
        <v>0.49019607843137253</v>
      </c>
      <c r="D88">
        <f t="shared" si="12"/>
        <v>0.5524861878453039</v>
      </c>
      <c r="E88">
        <f t="shared" si="13"/>
        <v>4.2682266276676373E-2</v>
      </c>
      <c r="F88">
        <f t="shared" si="14"/>
        <v>-0.22814429639259015</v>
      </c>
      <c r="G88">
        <v>0</v>
      </c>
      <c r="H88">
        <f t="shared" si="15"/>
        <v>0.27082656266926658</v>
      </c>
      <c r="I88">
        <f t="shared" si="16"/>
        <v>-1.0895340841010224</v>
      </c>
      <c r="J88">
        <f t="shared" si="17"/>
        <v>1.0895340841010224</v>
      </c>
      <c r="K88">
        <f t="shared" si="18"/>
        <v>0.46879788020304902</v>
      </c>
      <c r="L88">
        <f t="shared" si="19"/>
        <v>0.53120211979695098</v>
      </c>
      <c r="M88">
        <f t="shared" si="20"/>
        <v>2.1331154474650633</v>
      </c>
      <c r="N88">
        <f t="shared" si="21"/>
        <v>1.8825226081218283</v>
      </c>
    </row>
    <row r="89" spans="1:14" x14ac:dyDescent="0.25">
      <c r="A89" s="4">
        <f>IF('True_Odds_Calculator_2-way'!A90="","",'True_Odds_Calculator_2-way'!A90)</f>
        <v>1.98</v>
      </c>
      <c r="B89" s="4">
        <f>IF('True_Odds_Calculator_2-way'!B90="","",'True_Odds_Calculator_2-way'!B90)</f>
        <v>1.86</v>
      </c>
      <c r="C89" s="4">
        <f t="shared" si="11"/>
        <v>0.50505050505050508</v>
      </c>
      <c r="D89">
        <f t="shared" si="12"/>
        <v>0.5376344086021505</v>
      </c>
      <c r="E89">
        <f t="shared" si="13"/>
        <v>4.2684913652655698E-2</v>
      </c>
      <c r="F89">
        <f t="shared" si="14"/>
        <v>-0.22884761594438996</v>
      </c>
      <c r="G89">
        <v>0</v>
      </c>
      <c r="H89">
        <f t="shared" si="15"/>
        <v>0.27153252959704571</v>
      </c>
      <c r="I89">
        <f t="shared" si="16"/>
        <v>-1.0892755023757481</v>
      </c>
      <c r="J89">
        <f t="shared" si="17"/>
        <v>1.0892755023757481</v>
      </c>
      <c r="K89">
        <f t="shared" si="18"/>
        <v>0.48367827835233401</v>
      </c>
      <c r="L89">
        <f t="shared" si="19"/>
        <v>0.51632172164766577</v>
      </c>
      <c r="M89">
        <f t="shared" si="20"/>
        <v>2.0674899923282331</v>
      </c>
      <c r="N89">
        <f t="shared" si="21"/>
        <v>1.9367769320431434</v>
      </c>
    </row>
    <row r="90" spans="1:14" x14ac:dyDescent="0.25">
      <c r="A90" s="4">
        <f>IF('True_Odds_Calculator_2-way'!A91="","",'True_Odds_Calculator_2-way'!A91)</f>
        <v>2.27</v>
      </c>
      <c r="B90" s="4">
        <f>IF('True_Odds_Calculator_2-way'!B91="","",'True_Odds_Calculator_2-way'!B91)</f>
        <v>1.65</v>
      </c>
      <c r="C90" s="4">
        <f t="shared" si="11"/>
        <v>0.44052863436123346</v>
      </c>
      <c r="D90">
        <f t="shared" si="12"/>
        <v>0.60606060606060608</v>
      </c>
      <c r="E90">
        <f t="shared" si="13"/>
        <v>4.658924042183954E-2</v>
      </c>
      <c r="F90">
        <f t="shared" si="14"/>
        <v>-0.22039781070618081</v>
      </c>
      <c r="G90">
        <v>0</v>
      </c>
      <c r="H90">
        <f t="shared" si="15"/>
        <v>0.26698705112802029</v>
      </c>
      <c r="I90">
        <f t="shared" si="16"/>
        <v>-1.1006302913143411</v>
      </c>
      <c r="J90">
        <f t="shared" si="17"/>
        <v>1.1006302913143411</v>
      </c>
      <c r="K90">
        <f t="shared" si="18"/>
        <v>0.41704887980643335</v>
      </c>
      <c r="L90">
        <f t="shared" si="19"/>
        <v>0.58295112019356654</v>
      </c>
      <c r="M90">
        <f t="shared" si="20"/>
        <v>2.3978004699692139</v>
      </c>
      <c r="N90">
        <f t="shared" si="21"/>
        <v>1.715409689354322</v>
      </c>
    </row>
    <row r="91" spans="1:14" x14ac:dyDescent="0.25">
      <c r="A91" s="4">
        <f>IF('True_Odds_Calculator_2-way'!A92="","",'True_Odds_Calculator_2-way'!A92)</f>
        <v>2.13</v>
      </c>
      <c r="B91" s="4">
        <f>IF('True_Odds_Calculator_2-way'!B92="","",'True_Odds_Calculator_2-way'!B92)</f>
        <v>1.74</v>
      </c>
      <c r="C91" s="4">
        <f t="shared" si="11"/>
        <v>0.46948356807511737</v>
      </c>
      <c r="D91">
        <f t="shared" si="12"/>
        <v>0.57471264367816088</v>
      </c>
      <c r="E91">
        <f t="shared" si="13"/>
        <v>4.4196211753278369E-2</v>
      </c>
      <c r="F91">
        <f t="shared" si="14"/>
        <v>-0.22562193081862814</v>
      </c>
      <c r="G91">
        <v>0</v>
      </c>
      <c r="H91">
        <f t="shared" si="15"/>
        <v>0.26981814257190651</v>
      </c>
      <c r="I91">
        <f t="shared" si="16"/>
        <v>-1.093565796666284</v>
      </c>
      <c r="J91">
        <f t="shared" si="17"/>
        <v>1.093565796666284</v>
      </c>
      <c r="K91">
        <f t="shared" si="18"/>
        <v>0.44728133121114488</v>
      </c>
      <c r="L91">
        <f t="shared" si="19"/>
        <v>0.55271866878885501</v>
      </c>
      <c r="M91">
        <f t="shared" si="20"/>
        <v>2.235729350232901</v>
      </c>
      <c r="N91">
        <f t="shared" si="21"/>
        <v>1.8092386895330501</v>
      </c>
    </row>
    <row r="92" spans="1:14" x14ac:dyDescent="0.25">
      <c r="A92" s="4">
        <f>IF('True_Odds_Calculator_2-way'!A93="","",'True_Odds_Calculator_2-way'!A93)</f>
        <v>1.9</v>
      </c>
      <c r="B92" s="4">
        <f>IF('True_Odds_Calculator_2-way'!B93="","",'True_Odds_Calculator_2-way'!B93)</f>
        <v>1.93</v>
      </c>
      <c r="C92" s="4">
        <f t="shared" si="11"/>
        <v>0.52631578947368418</v>
      </c>
      <c r="D92">
        <f t="shared" si="12"/>
        <v>0.5181347150259068</v>
      </c>
      <c r="E92">
        <f t="shared" si="13"/>
        <v>4.445050449959087E-2</v>
      </c>
      <c r="F92">
        <f t="shared" si="14"/>
        <v>-0.22825197709299161</v>
      </c>
      <c r="G92">
        <v>0</v>
      </c>
      <c r="H92">
        <f t="shared" si="15"/>
        <v>0.27270248159258254</v>
      </c>
      <c r="I92">
        <f t="shared" si="16"/>
        <v>-1.0930430596399217</v>
      </c>
      <c r="J92">
        <f t="shared" si="17"/>
        <v>1.0930430596399217</v>
      </c>
      <c r="K92">
        <f t="shared" si="18"/>
        <v>0.50409863604618754</v>
      </c>
      <c r="L92">
        <f t="shared" si="19"/>
        <v>0.49590136395381257</v>
      </c>
      <c r="M92">
        <f t="shared" si="20"/>
        <v>1.9837387536759294</v>
      </c>
      <c r="N92">
        <f t="shared" si="21"/>
        <v>2.0165300454651267</v>
      </c>
    </row>
    <row r="93" spans="1:14" x14ac:dyDescent="0.25">
      <c r="A93" s="4">
        <f>IF('True_Odds_Calculator_2-way'!A94="","",'True_Odds_Calculator_2-way'!A94)</f>
        <v>1.97</v>
      </c>
      <c r="B93" s="4">
        <f>IF('True_Odds_Calculator_2-way'!B94="","",'True_Odds_Calculator_2-way'!B94)</f>
        <v>1.87</v>
      </c>
      <c r="C93" s="4">
        <f t="shared" si="11"/>
        <v>0.50761421319796951</v>
      </c>
      <c r="D93">
        <f t="shared" si="12"/>
        <v>0.53475935828876997</v>
      </c>
      <c r="E93">
        <f t="shared" si="13"/>
        <v>4.2373571486739481E-2</v>
      </c>
      <c r="F93">
        <f t="shared" si="14"/>
        <v>-0.22907787942126556</v>
      </c>
      <c r="G93">
        <v>0</v>
      </c>
      <c r="H93">
        <f t="shared" si="15"/>
        <v>0.27145145090800504</v>
      </c>
      <c r="I93">
        <f t="shared" si="16"/>
        <v>-1.0885653508392383</v>
      </c>
      <c r="J93">
        <f t="shared" si="17"/>
        <v>1.0885653508392383</v>
      </c>
      <c r="K93">
        <f t="shared" si="18"/>
        <v>0.48640299573233392</v>
      </c>
      <c r="L93">
        <f t="shared" si="19"/>
        <v>0.51359700426766597</v>
      </c>
      <c r="M93">
        <f t="shared" si="20"/>
        <v>2.0559083903140616</v>
      </c>
      <c r="N93">
        <f t="shared" si="21"/>
        <v>1.9470518552301377</v>
      </c>
    </row>
    <row r="94" spans="1:14" x14ac:dyDescent="0.25">
      <c r="A94" s="4">
        <f>IF('True_Odds_Calculator_2-way'!A95="","",'True_Odds_Calculator_2-way'!A95)</f>
        <v>2.17</v>
      </c>
      <c r="B94" s="4">
        <f>IF('True_Odds_Calculator_2-way'!B95="","",'True_Odds_Calculator_2-way'!B95)</f>
        <v>1.7</v>
      </c>
      <c r="C94" s="4">
        <f t="shared" si="11"/>
        <v>0.46082949308755761</v>
      </c>
      <c r="D94">
        <f t="shared" si="12"/>
        <v>0.58823529411764708</v>
      </c>
      <c r="E94">
        <f t="shared" si="13"/>
        <v>4.9064787205204574E-2</v>
      </c>
      <c r="F94">
        <f t="shared" si="14"/>
        <v>-0.22201138519924113</v>
      </c>
      <c r="G94">
        <v>0</v>
      </c>
      <c r="H94">
        <f t="shared" si="15"/>
        <v>0.27107617240444565</v>
      </c>
      <c r="I94">
        <f t="shared" si="16"/>
        <v>-1.1049892402196595</v>
      </c>
      <c r="J94">
        <f t="shared" si="17"/>
        <v>1.1049892402196595</v>
      </c>
      <c r="K94">
        <f t="shared" si="18"/>
        <v>0.43614082497851364</v>
      </c>
      <c r="L94">
        <f t="shared" si="19"/>
        <v>0.56385917502148641</v>
      </c>
      <c r="M94">
        <f t="shared" si="20"/>
        <v>2.2928374110570013</v>
      </c>
      <c r="N94">
        <f t="shared" si="21"/>
        <v>1.773492468153762</v>
      </c>
    </row>
    <row r="95" spans="1:14" x14ac:dyDescent="0.25">
      <c r="A95" s="4">
        <f>IF('True_Odds_Calculator_2-way'!A96="","",'True_Odds_Calculator_2-way'!A96)</f>
        <v>2.08</v>
      </c>
      <c r="B95" s="4">
        <f>IF('True_Odds_Calculator_2-way'!B96="","",'True_Odds_Calculator_2-way'!B96)</f>
        <v>1.77</v>
      </c>
      <c r="C95" s="4">
        <f t="shared" si="11"/>
        <v>0.48076923076923073</v>
      </c>
      <c r="D95">
        <f t="shared" si="12"/>
        <v>0.56497175141242939</v>
      </c>
      <c r="E95">
        <f t="shared" si="13"/>
        <v>4.5740982181660117E-2</v>
      </c>
      <c r="F95">
        <f t="shared" si="14"/>
        <v>-0.22588005215123863</v>
      </c>
      <c r="G95">
        <v>0</v>
      </c>
      <c r="H95">
        <f t="shared" si="15"/>
        <v>0.27162103433289875</v>
      </c>
      <c r="I95">
        <f t="shared" si="16"/>
        <v>-1.0965861582662815</v>
      </c>
      <c r="J95">
        <f t="shared" si="17"/>
        <v>1.0965861582662815</v>
      </c>
      <c r="K95">
        <f t="shared" si="18"/>
        <v>0.45780983617496723</v>
      </c>
      <c r="L95">
        <f t="shared" si="19"/>
        <v>0.54219016382503293</v>
      </c>
      <c r="M95">
        <f t="shared" si="20"/>
        <v>2.1843130509275839</v>
      </c>
      <c r="N95">
        <f t="shared" si="21"/>
        <v>1.8443713418650365</v>
      </c>
    </row>
    <row r="96" spans="1:14" x14ac:dyDescent="0.25">
      <c r="A96" s="4">
        <f>IF('True_Odds_Calculator_2-way'!A97="","",'True_Odds_Calculator_2-way'!A97)</f>
        <v>1.79</v>
      </c>
      <c r="B96" s="4">
        <f>IF('True_Odds_Calculator_2-way'!B97="","",'True_Odds_Calculator_2-way'!B97)</f>
        <v>2.04</v>
      </c>
      <c r="C96" s="4">
        <f t="shared" si="11"/>
        <v>0.55865921787709494</v>
      </c>
      <c r="D96">
        <f t="shared" si="12"/>
        <v>0.49019607843137253</v>
      </c>
      <c r="E96">
        <f t="shared" si="13"/>
        <v>4.8855296308467411E-2</v>
      </c>
      <c r="F96">
        <f t="shared" si="14"/>
        <v>-0.22499726147442223</v>
      </c>
      <c r="G96">
        <v>0</v>
      </c>
      <c r="H96">
        <f t="shared" si="15"/>
        <v>0.27385255778288964</v>
      </c>
      <c r="I96">
        <f t="shared" si="16"/>
        <v>-1.1032394541017194</v>
      </c>
      <c r="J96">
        <f t="shared" si="17"/>
        <v>1.1032394541017194</v>
      </c>
      <c r="K96">
        <f t="shared" si="18"/>
        <v>0.53431385804010889</v>
      </c>
      <c r="L96">
        <f t="shared" si="19"/>
        <v>0.46568614195989111</v>
      </c>
      <c r="M96">
        <f t="shared" si="20"/>
        <v>1.8715591687403583</v>
      </c>
      <c r="N96">
        <f t="shared" si="21"/>
        <v>2.1473690322657886</v>
      </c>
    </row>
    <row r="97" spans="1:14" x14ac:dyDescent="0.25">
      <c r="A97" s="4">
        <f>IF('True_Odds_Calculator_2-way'!A98="","",'True_Odds_Calculator_2-way'!A98)</f>
        <v>2.36</v>
      </c>
      <c r="B97" s="4">
        <f>IF('True_Odds_Calculator_2-way'!B98="","",'True_Odds_Calculator_2-way'!B98)</f>
        <v>1.61</v>
      </c>
      <c r="C97" s="4">
        <f t="shared" si="11"/>
        <v>0.42372881355932207</v>
      </c>
      <c r="D97">
        <f t="shared" si="12"/>
        <v>0.6211180124223602</v>
      </c>
      <c r="E97">
        <f t="shared" si="13"/>
        <v>4.4846825981682326E-2</v>
      </c>
      <c r="F97">
        <f t="shared" si="14"/>
        <v>-0.21833877250236866</v>
      </c>
      <c r="G97">
        <v>0</v>
      </c>
      <c r="H97">
        <f t="shared" si="15"/>
        <v>0.26318559848405093</v>
      </c>
      <c r="I97">
        <f t="shared" si="16"/>
        <v>-1.0979071877276472</v>
      </c>
      <c r="J97">
        <f t="shared" si="17"/>
        <v>1.0979071877276472</v>
      </c>
      <c r="K97">
        <f t="shared" si="18"/>
        <v>0.40109840391847473</v>
      </c>
      <c r="L97">
        <f t="shared" si="19"/>
        <v>0.59890159608152527</v>
      </c>
      <c r="M97">
        <f t="shared" si="20"/>
        <v>2.4931537753095996</v>
      </c>
      <c r="N97">
        <f t="shared" si="21"/>
        <v>1.6697233845138648</v>
      </c>
    </row>
    <row r="98" spans="1:14" x14ac:dyDescent="0.25">
      <c r="A98" s="4">
        <f>IF('True_Odds_Calculator_2-way'!A99="","",'True_Odds_Calculator_2-way'!A99)</f>
        <v>2.31</v>
      </c>
      <c r="B98" s="4">
        <f>IF('True_Odds_Calculator_2-way'!B99="","",'True_Odds_Calculator_2-way'!B99)</f>
        <v>1.63</v>
      </c>
      <c r="C98" s="4">
        <f t="shared" si="11"/>
        <v>0.4329004329004329</v>
      </c>
      <c r="D98">
        <f t="shared" si="12"/>
        <v>0.61349693251533743</v>
      </c>
      <c r="E98">
        <f t="shared" si="13"/>
        <v>4.6397365415770331E-2</v>
      </c>
      <c r="F98">
        <f t="shared" si="14"/>
        <v>-0.21918572225320698</v>
      </c>
      <c r="G98">
        <v>0</v>
      </c>
      <c r="H98">
        <f t="shared" si="15"/>
        <v>0.26558308766897726</v>
      </c>
      <c r="I98">
        <f t="shared" si="16"/>
        <v>-1.1007636444730438</v>
      </c>
      <c r="J98">
        <f t="shared" si="17"/>
        <v>1.1007636444730438</v>
      </c>
      <c r="K98">
        <f t="shared" si="18"/>
        <v>0.4095003467405931</v>
      </c>
      <c r="L98">
        <f t="shared" si="19"/>
        <v>0.59049965325940701</v>
      </c>
      <c r="M98">
        <f t="shared" si="20"/>
        <v>2.442000374259687</v>
      </c>
      <c r="N98">
        <f t="shared" si="21"/>
        <v>1.6934810960180178</v>
      </c>
    </row>
    <row r="99" spans="1:14" x14ac:dyDescent="0.25">
      <c r="A99" s="4">
        <f>IF('True_Odds_Calculator_2-way'!A100="","",'True_Odds_Calculator_2-way'!A100)</f>
        <v>1.67</v>
      </c>
      <c r="B99" s="4">
        <f>IF('True_Odds_Calculator_2-way'!B100="","",'True_Odds_Calculator_2-way'!B100)</f>
        <v>2.19</v>
      </c>
      <c r="C99" s="4">
        <f t="shared" si="11"/>
        <v>0.5988023952095809</v>
      </c>
      <c r="D99">
        <f t="shared" si="12"/>
        <v>0.45662100456621008</v>
      </c>
      <c r="E99">
        <f t="shared" si="13"/>
        <v>5.5423399775790916E-2</v>
      </c>
      <c r="F99">
        <f t="shared" si="14"/>
        <v>-0.21800235146146063</v>
      </c>
      <c r="G99">
        <v>0</v>
      </c>
      <c r="H99">
        <f t="shared" si="15"/>
        <v>0.27342575123725155</v>
      </c>
      <c r="I99">
        <f t="shared" si="16"/>
        <v>-1.119925460241967</v>
      </c>
      <c r="J99">
        <f t="shared" si="17"/>
        <v>1.119925460241967</v>
      </c>
      <c r="K99">
        <f t="shared" si="18"/>
        <v>0.5713142895174611</v>
      </c>
      <c r="L99">
        <f t="shared" si="19"/>
        <v>0.42868571048253884</v>
      </c>
      <c r="M99">
        <f t="shared" si="20"/>
        <v>1.7503500583621179</v>
      </c>
      <c r="N99">
        <f t="shared" si="21"/>
        <v>2.3327112976879407</v>
      </c>
    </row>
    <row r="100" spans="1:14" x14ac:dyDescent="0.25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1.85</v>
      </c>
      <c r="C100" s="4">
        <f t="shared" si="11"/>
        <v>0.51020408163265307</v>
      </c>
      <c r="D100">
        <f t="shared" si="12"/>
        <v>0.54054054054054046</v>
      </c>
      <c r="E100">
        <f t="shared" si="13"/>
        <v>5.0744622173193532E-2</v>
      </c>
      <c r="F100">
        <f t="shared" si="14"/>
        <v>-0.22504136789851081</v>
      </c>
      <c r="G100">
        <v>0</v>
      </c>
      <c r="H100">
        <f t="shared" si="15"/>
        <v>0.27578599007170435</v>
      </c>
      <c r="I100">
        <f t="shared" si="16"/>
        <v>-1.1070186069251189</v>
      </c>
      <c r="J100">
        <f t="shared" si="17"/>
        <v>1.1070186069251189</v>
      </c>
      <c r="K100">
        <f t="shared" si="18"/>
        <v>0.48479257500815626</v>
      </c>
      <c r="L100">
        <f t="shared" si="19"/>
        <v>0.51520742499184358</v>
      </c>
      <c r="M100">
        <f t="shared" si="20"/>
        <v>2.0627378626481145</v>
      </c>
      <c r="N100">
        <f t="shared" si="21"/>
        <v>1.9409658158863516</v>
      </c>
    </row>
    <row r="101" spans="1:14" x14ac:dyDescent="0.25">
      <c r="A101" s="4">
        <f>IF('True_Odds_Calculator_2-way'!A102="","",'True_Odds_Calculator_2-way'!A102)</f>
        <v>1.93</v>
      </c>
      <c r="B101" s="4">
        <f>IF('True_Odds_Calculator_2-way'!B102="","",'True_Odds_Calculator_2-way'!B102)</f>
        <v>1.88</v>
      </c>
      <c r="C101" s="4">
        <f t="shared" si="11"/>
        <v>0.5181347150259068</v>
      </c>
      <c r="D101">
        <f t="shared" si="12"/>
        <v>0.53191489361702127</v>
      </c>
      <c r="E101">
        <f t="shared" si="13"/>
        <v>5.0049608642928067E-2</v>
      </c>
      <c r="F101">
        <f t="shared" si="14"/>
        <v>-0.22555396317936283</v>
      </c>
      <c r="G101">
        <v>0</v>
      </c>
      <c r="H101">
        <f t="shared" si="15"/>
        <v>0.27560357182229084</v>
      </c>
      <c r="I101">
        <f t="shared" si="16"/>
        <v>-1.1053942207134546</v>
      </c>
      <c r="J101">
        <f t="shared" si="17"/>
        <v>1.1053942207134546</v>
      </c>
      <c r="K101">
        <f t="shared" si="18"/>
        <v>0.49309260463782639</v>
      </c>
      <c r="L101">
        <f t="shared" si="19"/>
        <v>0.50690739536217377</v>
      </c>
      <c r="M101">
        <f t="shared" si="20"/>
        <v>2.0280166252635121</v>
      </c>
      <c r="N101">
        <f t="shared" si="21"/>
        <v>1.97274691422784</v>
      </c>
    </row>
    <row r="102" spans="1:14" x14ac:dyDescent="0.25">
      <c r="A102" s="4">
        <f>IF('True_Odds_Calculator_2-way'!A103="","",'True_Odds_Calculator_2-way'!A103)</f>
        <v>1.7</v>
      </c>
      <c r="B102" s="4">
        <f>IF('True_Odds_Calculator_2-way'!B103="","",'True_Odds_Calculator_2-way'!B103)</f>
        <v>2.14</v>
      </c>
      <c r="C102" s="4">
        <f t="shared" si="11"/>
        <v>0.58823529411764708</v>
      </c>
      <c r="D102">
        <f t="shared" si="12"/>
        <v>0.46728971962616822</v>
      </c>
      <c r="E102">
        <f t="shared" si="13"/>
        <v>5.5525013743815244E-2</v>
      </c>
      <c r="F102">
        <f t="shared" si="14"/>
        <v>-0.21935129191863667</v>
      </c>
      <c r="G102">
        <v>0</v>
      </c>
      <c r="H102">
        <f t="shared" si="15"/>
        <v>0.27487630566245191</v>
      </c>
      <c r="I102">
        <f t="shared" si="16"/>
        <v>-1.1194341570991124</v>
      </c>
      <c r="J102">
        <f t="shared" si="17"/>
        <v>1.1194341570991124</v>
      </c>
      <c r="K102">
        <f t="shared" si="18"/>
        <v>0.56066259689751863</v>
      </c>
      <c r="L102">
        <f t="shared" si="19"/>
        <v>0.43933740310248132</v>
      </c>
      <c r="M102">
        <f t="shared" si="20"/>
        <v>1.783603909969379</v>
      </c>
      <c r="N102">
        <f t="shared" si="21"/>
        <v>2.2761549390929883</v>
      </c>
    </row>
    <row r="103" spans="1:14" x14ac:dyDescent="0.25">
      <c r="A103" s="4">
        <f>IF('True_Odds_Calculator_2-way'!A104="","",'True_Odds_Calculator_2-way'!A104)</f>
        <v>1.78</v>
      </c>
      <c r="B103" s="4">
        <f>IF('True_Odds_Calculator_2-way'!B104="","",'True_Odds_Calculator_2-way'!B104)</f>
        <v>2.02</v>
      </c>
      <c r="C103" s="4">
        <f t="shared" si="11"/>
        <v>0.5617977528089888</v>
      </c>
      <c r="D103">
        <f t="shared" si="12"/>
        <v>0.49504950495049505</v>
      </c>
      <c r="E103">
        <f t="shared" si="13"/>
        <v>5.6847257759483849E-2</v>
      </c>
      <c r="F103">
        <f t="shared" si="14"/>
        <v>-0.22127044165090659</v>
      </c>
      <c r="G103">
        <v>0</v>
      </c>
      <c r="H103">
        <f t="shared" si="15"/>
        <v>0.2781176994103905</v>
      </c>
      <c r="I103">
        <f t="shared" si="16"/>
        <v>-1.1211213233271877</v>
      </c>
      <c r="J103">
        <f t="shared" si="17"/>
        <v>1.1211213233271877</v>
      </c>
      <c r="K103">
        <f t="shared" si="18"/>
        <v>0.5334828131703736</v>
      </c>
      <c r="L103">
        <f t="shared" si="19"/>
        <v>0.46651718682962634</v>
      </c>
      <c r="M103">
        <f t="shared" si="20"/>
        <v>1.8744746321952062</v>
      </c>
      <c r="N103">
        <f t="shared" si="21"/>
        <v>2.1435437497937313</v>
      </c>
    </row>
    <row r="104" spans="1:14" x14ac:dyDescent="0.25">
      <c r="A104" s="4">
        <f>IF('True_Odds_Calculator_2-way'!A105="","",'True_Odds_Calculator_2-way'!A105)</f>
        <v>2</v>
      </c>
      <c r="B104" s="4">
        <f>IF('True_Odds_Calculator_2-way'!B105="","",'True_Odds_Calculator_2-way'!B105)</f>
        <v>1.81</v>
      </c>
      <c r="C104" s="4">
        <f t="shared" si="11"/>
        <v>0.5</v>
      </c>
      <c r="D104">
        <f t="shared" si="12"/>
        <v>0.5524861878453039</v>
      </c>
      <c r="E104">
        <f t="shared" si="13"/>
        <v>5.2486187845303789E-2</v>
      </c>
      <c r="F104">
        <f t="shared" si="14"/>
        <v>-0.22375690607734811</v>
      </c>
      <c r="G104">
        <v>0</v>
      </c>
      <c r="H104">
        <f t="shared" si="15"/>
        <v>0.27624309392265195</v>
      </c>
      <c r="I104">
        <f t="shared" si="16"/>
        <v>-1.1111111111111112</v>
      </c>
      <c r="J104">
        <f t="shared" si="17"/>
        <v>1.1111111111111112</v>
      </c>
      <c r="K104">
        <f t="shared" si="18"/>
        <v>0.47368421052631576</v>
      </c>
      <c r="L104">
        <f t="shared" si="19"/>
        <v>0.5263157894736844</v>
      </c>
      <c r="M104">
        <f t="shared" si="20"/>
        <v>2.1111111111111112</v>
      </c>
      <c r="N104">
        <f t="shared" si="21"/>
        <v>1.8999999999999992</v>
      </c>
    </row>
    <row r="105" spans="1:14" x14ac:dyDescent="0.25">
      <c r="A105" s="4">
        <f>IF('True_Odds_Calculator_2-way'!A106="","",'True_Odds_Calculator_2-way'!A106)</f>
        <v>1.81</v>
      </c>
      <c r="B105" s="4">
        <f>IF('True_Odds_Calculator_2-way'!B106="","",'True_Odds_Calculator_2-way'!B106)</f>
        <v>1.99</v>
      </c>
      <c r="C105" s="4">
        <f t="shared" si="11"/>
        <v>0.5524861878453039</v>
      </c>
      <c r="D105">
        <f t="shared" si="12"/>
        <v>0.50251256281407031</v>
      </c>
      <c r="E105">
        <f t="shared" si="13"/>
        <v>5.4998750659374096E-2</v>
      </c>
      <c r="F105">
        <f t="shared" si="14"/>
        <v>-0.22263249951414543</v>
      </c>
      <c r="G105">
        <v>0</v>
      </c>
      <c r="H105">
        <f t="shared" si="15"/>
        <v>0.27763125017351953</v>
      </c>
      <c r="I105">
        <f t="shared" si="16"/>
        <v>-1.1167086836213465</v>
      </c>
      <c r="J105">
        <f t="shared" si="17"/>
        <v>1.1167086836213465</v>
      </c>
      <c r="K105">
        <f t="shared" si="18"/>
        <v>0.52506281446690029</v>
      </c>
      <c r="L105">
        <f t="shared" si="19"/>
        <v>0.47493718553309971</v>
      </c>
      <c r="M105">
        <f t="shared" si="20"/>
        <v>1.9045340337332906</v>
      </c>
      <c r="N105">
        <f t="shared" si="21"/>
        <v>2.1055415967851334</v>
      </c>
    </row>
    <row r="106" spans="1:14" x14ac:dyDescent="0.25">
      <c r="A106" s="4">
        <f>IF('True_Odds_Calculator_2-way'!A107="","",'True_Odds_Calculator_2-way'!A107)</f>
        <v>1.84</v>
      </c>
      <c r="B106" s="4">
        <f>IF('True_Odds_Calculator_2-way'!B107="","",'True_Odds_Calculator_2-way'!B107)</f>
        <v>1.96</v>
      </c>
      <c r="C106" s="4">
        <f t="shared" si="11"/>
        <v>0.54347826086956519</v>
      </c>
      <c r="D106">
        <f t="shared" si="12"/>
        <v>0.51020408163265307</v>
      </c>
      <c r="E106">
        <f t="shared" si="13"/>
        <v>5.3682342502218372E-2</v>
      </c>
      <c r="F106">
        <f t="shared" si="14"/>
        <v>-0.22360248447204967</v>
      </c>
      <c r="G106">
        <v>0</v>
      </c>
      <c r="H106">
        <f t="shared" si="15"/>
        <v>0.27728482697426798</v>
      </c>
      <c r="I106">
        <f t="shared" si="16"/>
        <v>-1.1135885079684349</v>
      </c>
      <c r="J106">
        <f t="shared" si="17"/>
        <v>1.1135885079684349</v>
      </c>
      <c r="K106">
        <f t="shared" si="18"/>
        <v>0.51668522645211723</v>
      </c>
      <c r="L106">
        <f t="shared" si="19"/>
        <v>0.48331477354788277</v>
      </c>
      <c r="M106">
        <f t="shared" si="20"/>
        <v>1.9354143466934854</v>
      </c>
      <c r="N106">
        <f t="shared" si="21"/>
        <v>2.0690449676496976</v>
      </c>
    </row>
    <row r="107" spans="1:14" x14ac:dyDescent="0.25">
      <c r="A107" s="4">
        <f>IF('True_Odds_Calculator_2-way'!A108="","",'True_Odds_Calculator_2-way'!A108)</f>
        <v>2.1</v>
      </c>
      <c r="B107" s="4">
        <f>IF('True_Odds_Calculator_2-way'!B108="","",'True_Odds_Calculator_2-way'!B108)</f>
        <v>1.72</v>
      </c>
      <c r="C107" s="4">
        <f t="shared" si="11"/>
        <v>0.47619047619047616</v>
      </c>
      <c r="D107">
        <f t="shared" si="12"/>
        <v>0.58139534883720934</v>
      </c>
      <c r="E107">
        <f t="shared" si="13"/>
        <v>5.75858250276855E-2</v>
      </c>
      <c r="F107">
        <f t="shared" si="14"/>
        <v>-0.21926910299003322</v>
      </c>
      <c r="G107">
        <v>0</v>
      </c>
      <c r="H107">
        <f t="shared" si="15"/>
        <v>0.27685492801771872</v>
      </c>
      <c r="I107">
        <f t="shared" si="16"/>
        <v>-1.1236664374387368</v>
      </c>
      <c r="J107">
        <f t="shared" si="17"/>
        <v>1.1236664374387368</v>
      </c>
      <c r="K107">
        <f t="shared" si="18"/>
        <v>0.44722057487231454</v>
      </c>
      <c r="L107">
        <f t="shared" si="19"/>
        <v>0.55277942512768541</v>
      </c>
      <c r="M107">
        <f t="shared" si="20"/>
        <v>2.2360330811826108</v>
      </c>
      <c r="N107">
        <f t="shared" si="21"/>
        <v>1.8090398349558905</v>
      </c>
    </row>
    <row r="108" spans="1:14" x14ac:dyDescent="0.25">
      <c r="A108" s="4">
        <f>IF('True_Odds_Calculator_2-way'!A109="","",'True_Odds_Calculator_2-way'!A109)</f>
        <v>1.76</v>
      </c>
      <c r="B108" s="4">
        <f>IF('True_Odds_Calculator_2-way'!B109="","",'True_Odds_Calculator_2-way'!B109)</f>
        <v>2.04</v>
      </c>
      <c r="C108" s="4">
        <f t="shared" si="11"/>
        <v>0.56818181818181823</v>
      </c>
      <c r="D108">
        <f t="shared" si="12"/>
        <v>0.49019607843137253</v>
      </c>
      <c r="E108">
        <f t="shared" si="13"/>
        <v>5.8377896613190705E-2</v>
      </c>
      <c r="F108">
        <f t="shared" si="14"/>
        <v>-0.22014260249554374</v>
      </c>
      <c r="G108">
        <v>0</v>
      </c>
      <c r="H108">
        <f t="shared" si="15"/>
        <v>0.27852049910873444</v>
      </c>
      <c r="I108">
        <f t="shared" si="16"/>
        <v>-1.1248031766646189</v>
      </c>
      <c r="J108">
        <f t="shared" si="17"/>
        <v>1.1248031766646189</v>
      </c>
      <c r="K108">
        <f t="shared" si="18"/>
        <v>0.53912703272959017</v>
      </c>
      <c r="L108">
        <f t="shared" si="19"/>
        <v>0.46087296727040977</v>
      </c>
      <c r="M108">
        <f t="shared" si="20"/>
        <v>1.8548504142651103</v>
      </c>
      <c r="N108">
        <f t="shared" si="21"/>
        <v>2.1697953037312039</v>
      </c>
    </row>
    <row r="109" spans="1:14" x14ac:dyDescent="0.25">
      <c r="A109" s="4">
        <f>IF('True_Odds_Calculator_2-way'!A110="","",'True_Odds_Calculator_2-way'!A110)</f>
        <v>1.66</v>
      </c>
      <c r="B109" s="4">
        <f>IF('True_Odds_Calculator_2-way'!B110="","",'True_Odds_Calculator_2-way'!B110)</f>
        <v>2.21</v>
      </c>
      <c r="C109" s="4">
        <f t="shared" si="11"/>
        <v>0.60240963855421692</v>
      </c>
      <c r="D109">
        <f t="shared" si="12"/>
        <v>0.45248868778280543</v>
      </c>
      <c r="E109">
        <f t="shared" si="13"/>
        <v>5.4898326337022407E-2</v>
      </c>
      <c r="F109">
        <f t="shared" si="14"/>
        <v>-0.21768522052008932</v>
      </c>
      <c r="G109">
        <v>0</v>
      </c>
      <c r="H109">
        <f t="shared" si="15"/>
        <v>0.27258354685711172</v>
      </c>
      <c r="I109">
        <f t="shared" si="16"/>
        <v>-1.1190135543575706</v>
      </c>
      <c r="J109">
        <f t="shared" si="17"/>
        <v>1.1190135543575706</v>
      </c>
      <c r="K109">
        <f t="shared" si="18"/>
        <v>0.57519231907280788</v>
      </c>
      <c r="L109">
        <f t="shared" si="19"/>
        <v>0.42480768092719207</v>
      </c>
      <c r="M109">
        <f t="shared" si="20"/>
        <v>1.7385489458759966</v>
      </c>
      <c r="N109">
        <f t="shared" si="21"/>
        <v>2.35400640077266</v>
      </c>
    </row>
    <row r="110" spans="1:14" x14ac:dyDescent="0.25">
      <c r="A110" s="4">
        <f>IF('True_Odds_Calculator_2-way'!A111="","",'True_Odds_Calculator_2-way'!A111)</f>
        <v>1.83</v>
      </c>
      <c r="B110" s="4">
        <f>IF('True_Odds_Calculator_2-way'!B111="","",'True_Odds_Calculator_2-way'!B111)</f>
        <v>2.08</v>
      </c>
      <c r="C110" s="4">
        <f t="shared" si="11"/>
        <v>0.54644808743169393</v>
      </c>
      <c r="D110">
        <f t="shared" si="12"/>
        <v>0.48076923076923073</v>
      </c>
      <c r="E110">
        <f t="shared" si="13"/>
        <v>2.7217318200924545E-2</v>
      </c>
      <c r="F110">
        <f t="shared" si="14"/>
        <v>-0.23549810844892827</v>
      </c>
      <c r="G110">
        <v>0</v>
      </c>
      <c r="H110">
        <f t="shared" si="15"/>
        <v>0.26271542664985281</v>
      </c>
      <c r="I110">
        <f t="shared" si="16"/>
        <v>-1.0562070842074627</v>
      </c>
      <c r="J110">
        <f t="shared" si="17"/>
        <v>1.0562070842074627</v>
      </c>
      <c r="K110">
        <f t="shared" si="18"/>
        <v>0.53286387886572006</v>
      </c>
      <c r="L110">
        <f t="shared" si="19"/>
        <v>0.46713612113428016</v>
      </c>
      <c r="M110">
        <f t="shared" si="20"/>
        <v>1.8766518798921943</v>
      </c>
      <c r="N110">
        <f t="shared" si="21"/>
        <v>2.1407036509440598</v>
      </c>
    </row>
    <row r="111" spans="1:14" x14ac:dyDescent="0.25">
      <c r="A111" s="4">
        <f>IF('True_Odds_Calculator_2-way'!A112="","",'True_Odds_Calculator_2-way'!A112)</f>
        <v>2.36</v>
      </c>
      <c r="B111" s="4">
        <f>IF('True_Odds_Calculator_2-way'!B112="","",'True_Odds_Calculator_2-way'!B112)</f>
        <v>1.65</v>
      </c>
      <c r="C111" s="4">
        <f t="shared" si="11"/>
        <v>0.42372881355932207</v>
      </c>
      <c r="D111">
        <f t="shared" si="12"/>
        <v>0.60606060606060608</v>
      </c>
      <c r="E111">
        <f t="shared" si="13"/>
        <v>2.9789419619928204E-2</v>
      </c>
      <c r="F111">
        <f t="shared" si="14"/>
        <v>-0.22701592193117603</v>
      </c>
      <c r="G111">
        <v>0</v>
      </c>
      <c r="H111">
        <f t="shared" si="15"/>
        <v>0.25680534155110429</v>
      </c>
      <c r="I111">
        <f t="shared" si="16"/>
        <v>-1.063589074528793</v>
      </c>
      <c r="J111">
        <f t="shared" si="17"/>
        <v>1.063589074528793</v>
      </c>
      <c r="K111">
        <f t="shared" si="18"/>
        <v>0.4087503406809192</v>
      </c>
      <c r="L111">
        <f t="shared" si="19"/>
        <v>0.59124965931908058</v>
      </c>
      <c r="M111">
        <f t="shared" si="20"/>
        <v>2.4464811413591585</v>
      </c>
      <c r="N111">
        <f t="shared" si="21"/>
        <v>1.6913328984437157</v>
      </c>
    </row>
    <row r="112" spans="1:14" x14ac:dyDescent="0.25">
      <c r="A112" s="4">
        <f>IF('True_Odds_Calculator_2-way'!A113="","",'True_Odds_Calculator_2-way'!A113)</f>
        <v>2.9</v>
      </c>
      <c r="B112" s="4">
        <f>IF('True_Odds_Calculator_2-way'!B113="","",'True_Odds_Calculator_2-way'!B113)</f>
        <v>1.41</v>
      </c>
      <c r="C112" s="4">
        <f t="shared" si="11"/>
        <v>0.34482758620689657</v>
      </c>
      <c r="D112">
        <f t="shared" si="12"/>
        <v>0.70921985815602839</v>
      </c>
      <c r="E112">
        <f t="shared" si="13"/>
        <v>5.4047444362924857E-2</v>
      </c>
      <c r="F112">
        <f t="shared" si="14"/>
        <v>-0.19051112741501597</v>
      </c>
      <c r="G112">
        <v>0</v>
      </c>
      <c r="H112">
        <f t="shared" si="15"/>
        <v>0.24455857177794085</v>
      </c>
      <c r="I112">
        <f t="shared" si="16"/>
        <v>-1.1330035514051977</v>
      </c>
      <c r="J112">
        <f t="shared" si="17"/>
        <v>1.1330035514051977</v>
      </c>
      <c r="K112">
        <f t="shared" si="18"/>
        <v>0.31718776278164373</v>
      </c>
      <c r="L112">
        <f t="shared" si="19"/>
        <v>0.68281223721835649</v>
      </c>
      <c r="M112">
        <f t="shared" si="20"/>
        <v>3.1527067476698756</v>
      </c>
      <c r="N112">
        <f t="shared" si="21"/>
        <v>1.4645314560761307</v>
      </c>
    </row>
    <row r="113" spans="1:14" x14ac:dyDescent="0.25">
      <c r="A113" s="4">
        <f>IF('True_Odds_Calculator_2-way'!A114="","",'True_Odds_Calculator_2-way'!A114)</f>
        <v>2.57</v>
      </c>
      <c r="B113" s="4">
        <f>IF('True_Odds_Calculator_2-way'!B114="","",'True_Odds_Calculator_2-way'!B114)</f>
        <v>1.52</v>
      </c>
      <c r="C113" s="4">
        <f t="shared" si="11"/>
        <v>0.38910505836575876</v>
      </c>
      <c r="D113">
        <f t="shared" si="12"/>
        <v>0.65789473684210531</v>
      </c>
      <c r="E113">
        <f t="shared" si="13"/>
        <v>4.6999795207864015E-2</v>
      </c>
      <c r="F113">
        <f t="shared" si="14"/>
        <v>-0.20899037476960891</v>
      </c>
      <c r="G113">
        <v>0</v>
      </c>
      <c r="H113">
        <f t="shared" si="15"/>
        <v>0.25599016997747287</v>
      </c>
      <c r="I113">
        <f t="shared" si="16"/>
        <v>-1.1067473785474293</v>
      </c>
      <c r="J113">
        <f t="shared" si="17"/>
        <v>1.1067473785474293</v>
      </c>
      <c r="K113">
        <f t="shared" si="18"/>
        <v>0.3652843427105919</v>
      </c>
      <c r="L113">
        <f t="shared" si="19"/>
        <v>0.63471565728940826</v>
      </c>
      <c r="M113">
        <f t="shared" si="20"/>
        <v>2.7375933843194633</v>
      </c>
      <c r="N113">
        <f t="shared" si="21"/>
        <v>1.5755086368446631</v>
      </c>
    </row>
    <row r="114" spans="1:14" x14ac:dyDescent="0.25">
      <c r="A114" s="4">
        <f>IF('True_Odds_Calculator_2-way'!A115="","",'True_Odds_Calculator_2-way'!A115)</f>
        <v>2.67</v>
      </c>
      <c r="B114" s="4">
        <f>IF('True_Odds_Calculator_2-way'!B115="","",'True_Odds_Calculator_2-way'!B115)</f>
        <v>1.49</v>
      </c>
      <c r="C114" s="4">
        <f t="shared" si="11"/>
        <v>0.37453183520599254</v>
      </c>
      <c r="D114">
        <f t="shared" si="12"/>
        <v>0.67114093959731547</v>
      </c>
      <c r="E114">
        <f t="shared" si="13"/>
        <v>4.5672774803307892E-2</v>
      </c>
      <c r="F114">
        <f t="shared" si="14"/>
        <v>-0.20569087298594879</v>
      </c>
      <c r="G114">
        <v>0</v>
      </c>
      <c r="H114">
        <f t="shared" si="15"/>
        <v>0.25136364778925674</v>
      </c>
      <c r="I114">
        <f t="shared" si="16"/>
        <v>-1.1054617607630526</v>
      </c>
      <c r="J114">
        <f t="shared" si="17"/>
        <v>1.1054617607630526</v>
      </c>
      <c r="K114">
        <f t="shared" si="18"/>
        <v>0.35135538884102202</v>
      </c>
      <c r="L114">
        <f t="shared" si="19"/>
        <v>0.6486446111589782</v>
      </c>
      <c r="M114">
        <f t="shared" si="20"/>
        <v>2.8461211404742981</v>
      </c>
      <c r="N114">
        <f t="shared" si="21"/>
        <v>1.5416762627738954</v>
      </c>
    </row>
    <row r="115" spans="1:14" x14ac:dyDescent="0.25">
      <c r="A115" s="4">
        <f>IF('True_Odds_Calculator_2-way'!A116="","",'True_Odds_Calculator_2-way'!A116)</f>
        <v>2.29</v>
      </c>
      <c r="B115" s="4">
        <f>IF('True_Odds_Calculator_2-way'!B116="","",'True_Odds_Calculator_2-way'!B116)</f>
        <v>1.64</v>
      </c>
      <c r="C115" s="4">
        <f t="shared" si="11"/>
        <v>0.4366812227074236</v>
      </c>
      <c r="D115">
        <f t="shared" si="12"/>
        <v>0.6097560975609756</v>
      </c>
      <c r="E115">
        <f t="shared" si="13"/>
        <v>4.6437320268399196E-2</v>
      </c>
      <c r="F115">
        <f t="shared" si="14"/>
        <v>-0.21983171796783463</v>
      </c>
      <c r="G115">
        <v>0</v>
      </c>
      <c r="H115">
        <f t="shared" si="15"/>
        <v>0.26626903823623388</v>
      </c>
      <c r="I115">
        <f t="shared" si="16"/>
        <v>-1.1005636329070299</v>
      </c>
      <c r="J115">
        <f t="shared" si="17"/>
        <v>1.1005636329070299</v>
      </c>
      <c r="K115">
        <f t="shared" si="18"/>
        <v>0.41326974665852889</v>
      </c>
      <c r="L115">
        <f t="shared" si="19"/>
        <v>0.586730253341471</v>
      </c>
      <c r="M115">
        <f t="shared" si="20"/>
        <v>2.4197270864500684</v>
      </c>
      <c r="N115">
        <f t="shared" si="21"/>
        <v>1.7043607250604993</v>
      </c>
    </row>
    <row r="116" spans="1:14" x14ac:dyDescent="0.25">
      <c r="A116" s="4">
        <f>IF('True_Odds_Calculator_2-way'!A117="","",'True_Odds_Calculator_2-way'!A117)</f>
        <v>2.23</v>
      </c>
      <c r="B116" s="4">
        <f>IF('True_Odds_Calculator_2-way'!B117="","",'True_Odds_Calculator_2-way'!B117)</f>
        <v>1.67</v>
      </c>
      <c r="C116" s="4">
        <f t="shared" si="11"/>
        <v>0.44843049327354262</v>
      </c>
      <c r="D116">
        <f t="shared" si="12"/>
        <v>0.5988023952095809</v>
      </c>
      <c r="E116">
        <f t="shared" si="13"/>
        <v>4.7232888483123459E-2</v>
      </c>
      <c r="F116">
        <f t="shared" si="14"/>
        <v>-0.22128836497408777</v>
      </c>
      <c r="G116">
        <v>0</v>
      </c>
      <c r="H116">
        <f t="shared" si="15"/>
        <v>0.26852125345721117</v>
      </c>
      <c r="I116">
        <f t="shared" si="16"/>
        <v>-1.1015647826027291</v>
      </c>
      <c r="J116">
        <f t="shared" si="17"/>
        <v>1.1015647826027291</v>
      </c>
      <c r="K116">
        <f t="shared" si="18"/>
        <v>0.42464203096948078</v>
      </c>
      <c r="L116">
        <f t="shared" si="19"/>
        <v>0.57535796903051928</v>
      </c>
      <c r="M116">
        <f t="shared" si="20"/>
        <v>2.3549246826013568</v>
      </c>
      <c r="N116">
        <f t="shared" si="21"/>
        <v>1.7380484043438287</v>
      </c>
    </row>
    <row r="117" spans="1:14" x14ac:dyDescent="0.25">
      <c r="A117" s="4">
        <f>IF('True_Odds_Calculator_2-way'!A118="","",'True_Odds_Calculator_2-way'!A118)</f>
        <v>2.0499999999999998</v>
      </c>
      <c r="B117" s="4">
        <f>IF('True_Odds_Calculator_2-way'!B118="","",'True_Odds_Calculator_2-way'!B118)</f>
        <v>1.8</v>
      </c>
      <c r="C117" s="4">
        <f t="shared" si="11"/>
        <v>0.48780487804878053</v>
      </c>
      <c r="D117">
        <f t="shared" si="12"/>
        <v>0.55555555555555558</v>
      </c>
      <c r="E117">
        <f t="shared" si="13"/>
        <v>4.3360433604336057E-2</v>
      </c>
      <c r="F117">
        <f t="shared" si="14"/>
        <v>-0.22764227642276424</v>
      </c>
      <c r="G117">
        <v>0</v>
      </c>
      <c r="H117">
        <f t="shared" si="15"/>
        <v>0.2710027100271003</v>
      </c>
      <c r="I117">
        <f t="shared" si="16"/>
        <v>-1.091089451179962</v>
      </c>
      <c r="J117">
        <f t="shared" si="17"/>
        <v>1.091089451179962</v>
      </c>
      <c r="K117">
        <f t="shared" si="18"/>
        <v>0.466060555964672</v>
      </c>
      <c r="L117">
        <f t="shared" si="19"/>
        <v>0.533939444035328</v>
      </c>
      <c r="M117">
        <f t="shared" si="20"/>
        <v>2.1456439237389602</v>
      </c>
      <c r="N117">
        <f t="shared" si="21"/>
        <v>1.8728715609439694</v>
      </c>
    </row>
    <row r="118" spans="1:14" x14ac:dyDescent="0.25">
      <c r="A118" s="4">
        <f>IF('True_Odds_Calculator_2-way'!A119="","",'True_Odds_Calculator_2-way'!A119)</f>
        <v>2.2200000000000002</v>
      </c>
      <c r="B118" s="4">
        <f>IF('True_Odds_Calculator_2-way'!B119="","",'True_Odds_Calculator_2-way'!B119)</f>
        <v>1.68</v>
      </c>
      <c r="C118" s="4">
        <f t="shared" si="11"/>
        <v>0.4504504504504504</v>
      </c>
      <c r="D118">
        <f t="shared" si="12"/>
        <v>0.59523809523809523</v>
      </c>
      <c r="E118">
        <f t="shared" si="13"/>
        <v>4.5688545688545634E-2</v>
      </c>
      <c r="F118">
        <f t="shared" si="14"/>
        <v>-0.22243672243672252</v>
      </c>
      <c r="G118">
        <v>0</v>
      </c>
      <c r="H118">
        <f t="shared" si="15"/>
        <v>0.2681252681252681</v>
      </c>
      <c r="I118">
        <f t="shared" si="16"/>
        <v>-1.0979071877276467</v>
      </c>
      <c r="J118">
        <f t="shared" si="17"/>
        <v>1.0979071877276467</v>
      </c>
      <c r="K118">
        <f t="shared" si="18"/>
        <v>0.42745148692380741</v>
      </c>
      <c r="L118">
        <f t="shared" si="19"/>
        <v>0.57254851307619281</v>
      </c>
      <c r="M118">
        <f t="shared" si="20"/>
        <v>2.3394467690277296</v>
      </c>
      <c r="N118">
        <f t="shared" si="21"/>
        <v>1.7465768876547993</v>
      </c>
    </row>
    <row r="119" spans="1:14" x14ac:dyDescent="0.25">
      <c r="A119" s="4">
        <f>IF('True_Odds_Calculator_2-way'!A120="","",'True_Odds_Calculator_2-way'!A120)</f>
        <v>2.34</v>
      </c>
      <c r="B119" s="4">
        <f>IF('True_Odds_Calculator_2-way'!B120="","",'True_Odds_Calculator_2-way'!B120)</f>
        <v>1.61</v>
      </c>
      <c r="C119" s="4">
        <f t="shared" si="11"/>
        <v>0.42735042735042739</v>
      </c>
      <c r="D119">
        <f t="shared" si="12"/>
        <v>0.6211180124223602</v>
      </c>
      <c r="E119">
        <f t="shared" si="13"/>
        <v>4.8468439772787697E-2</v>
      </c>
      <c r="F119">
        <f t="shared" si="14"/>
        <v>-0.21696660827095604</v>
      </c>
      <c r="G119">
        <v>0</v>
      </c>
      <c r="H119">
        <f t="shared" si="15"/>
        <v>0.26543504804374368</v>
      </c>
      <c r="I119">
        <f t="shared" si="16"/>
        <v>-1.1060701788398051</v>
      </c>
      <c r="J119">
        <f t="shared" si="17"/>
        <v>1.1060701788398051</v>
      </c>
      <c r="K119">
        <f t="shared" si="18"/>
        <v>0.40287912901870748</v>
      </c>
      <c r="L119">
        <f t="shared" si="19"/>
        <v>0.59712087098129241</v>
      </c>
      <c r="M119">
        <f t="shared" si="20"/>
        <v>2.4821340396453389</v>
      </c>
      <c r="N119">
        <f t="shared" si="21"/>
        <v>1.6747028090922811</v>
      </c>
    </row>
    <row r="120" spans="1:14" x14ac:dyDescent="0.25">
      <c r="A120" s="4">
        <f>IF('True_Odds_Calculator_2-way'!A121="","",'True_Odds_Calculator_2-way'!A121)</f>
        <v>2.12</v>
      </c>
      <c r="B120" s="4">
        <f>IF('True_Odds_Calculator_2-way'!B121="","",'True_Odds_Calculator_2-way'!B121)</f>
        <v>1.74</v>
      </c>
      <c r="C120" s="4">
        <f t="shared" si="11"/>
        <v>0.47169811320754712</v>
      </c>
      <c r="D120">
        <f t="shared" si="12"/>
        <v>0.57471264367816088</v>
      </c>
      <c r="E120">
        <f t="shared" si="13"/>
        <v>4.6410756885707949E-2</v>
      </c>
      <c r="F120">
        <f t="shared" si="14"/>
        <v>-0.22468011277380184</v>
      </c>
      <c r="G120">
        <v>0</v>
      </c>
      <c r="H120">
        <f t="shared" si="15"/>
        <v>0.27109086965950985</v>
      </c>
      <c r="I120">
        <f t="shared" si="16"/>
        <v>-1.0984369379093668</v>
      </c>
      <c r="J120">
        <f t="shared" si="17"/>
        <v>1.0984369379093668</v>
      </c>
      <c r="K120">
        <f t="shared" si="18"/>
        <v>0.44838035299811413</v>
      </c>
      <c r="L120">
        <f t="shared" si="19"/>
        <v>0.55161964700188582</v>
      </c>
      <c r="M120">
        <f t="shared" si="20"/>
        <v>2.2302493704584911</v>
      </c>
      <c r="N120">
        <f t="shared" si="21"/>
        <v>1.8128433340529317</v>
      </c>
    </row>
    <row r="121" spans="1:14" x14ac:dyDescent="0.25">
      <c r="A121" s="4">
        <f>IF('True_Odds_Calculator_2-way'!A122="","",'True_Odds_Calculator_2-way'!A122)</f>
        <v>2.2999999999999998</v>
      </c>
      <c r="B121" s="4">
        <f>IF('True_Odds_Calculator_2-way'!B122="","",'True_Odds_Calculator_2-way'!B122)</f>
        <v>1.61</v>
      </c>
      <c r="C121" s="4">
        <f t="shared" si="11"/>
        <v>0.43478260869565222</v>
      </c>
      <c r="D121">
        <f t="shared" si="12"/>
        <v>0.6211180124223602</v>
      </c>
      <c r="E121">
        <f t="shared" si="13"/>
        <v>5.5900621118012417E-2</v>
      </c>
      <c r="F121">
        <f t="shared" si="14"/>
        <v>-0.21415068863083986</v>
      </c>
      <c r="G121">
        <v>0</v>
      </c>
      <c r="H121">
        <f t="shared" si="15"/>
        <v>0.27005130974885228</v>
      </c>
      <c r="I121">
        <f t="shared" si="16"/>
        <v>-1.1229577231219765</v>
      </c>
      <c r="J121">
        <f t="shared" si="17"/>
        <v>1.1229577231219765</v>
      </c>
      <c r="K121">
        <f t="shared" si="18"/>
        <v>0.40652967309525717</v>
      </c>
      <c r="L121">
        <f t="shared" si="19"/>
        <v>0.59347032690474288</v>
      </c>
      <c r="M121">
        <f t="shared" si="20"/>
        <v>2.4598450400585694</v>
      </c>
      <c r="N121">
        <f t="shared" si="21"/>
        <v>1.6850042111044057</v>
      </c>
    </row>
    <row r="122" spans="1:14" x14ac:dyDescent="0.25">
      <c r="A122" s="4">
        <f>IF('True_Odds_Calculator_2-way'!A123="","",'True_Odds_Calculator_2-way'!A123)</f>
        <v>1.97</v>
      </c>
      <c r="B122" s="4">
        <f>IF('True_Odds_Calculator_2-way'!B123="","",'True_Odds_Calculator_2-way'!B123)</f>
        <v>1.83</v>
      </c>
      <c r="C122" s="4">
        <f t="shared" si="11"/>
        <v>0.50761421319796951</v>
      </c>
      <c r="D122">
        <f t="shared" si="12"/>
        <v>0.54644808743169393</v>
      </c>
      <c r="E122">
        <f t="shared" si="13"/>
        <v>5.406230062966344E-2</v>
      </c>
      <c r="F122">
        <f t="shared" si="14"/>
        <v>-0.22332251532551117</v>
      </c>
      <c r="G122">
        <v>0</v>
      </c>
      <c r="H122">
        <f t="shared" si="15"/>
        <v>0.27738481595517456</v>
      </c>
      <c r="I122">
        <f t="shared" si="16"/>
        <v>-1.114487204492616</v>
      </c>
      <c r="J122">
        <f t="shared" si="17"/>
        <v>1.114487204492616</v>
      </c>
      <c r="K122">
        <f t="shared" si="18"/>
        <v>0.48052605955003846</v>
      </c>
      <c r="L122">
        <f t="shared" si="19"/>
        <v>0.51947394044996165</v>
      </c>
      <c r="M122">
        <f t="shared" si="20"/>
        <v>2.0810525883578377</v>
      </c>
      <c r="N122">
        <f t="shared" si="21"/>
        <v>1.9250243797288713</v>
      </c>
    </row>
    <row r="123" spans="1:14" x14ac:dyDescent="0.25">
      <c r="A123" s="4">
        <f>IF('True_Odds_Calculator_2-way'!A124="","",'True_Odds_Calculator_2-way'!A124)</f>
        <v>2.0299999999999998</v>
      </c>
      <c r="B123" s="4">
        <f>IF('True_Odds_Calculator_2-way'!B124="","",'True_Odds_Calculator_2-way'!B124)</f>
        <v>1.77</v>
      </c>
      <c r="C123" s="4">
        <f t="shared" si="11"/>
        <v>0.49261083743842371</v>
      </c>
      <c r="D123">
        <f t="shared" si="12"/>
        <v>0.56497175141242939</v>
      </c>
      <c r="E123">
        <f t="shared" si="13"/>
        <v>5.7582588850852989E-2</v>
      </c>
      <c r="F123">
        <f t="shared" si="14"/>
        <v>-0.22072861874147676</v>
      </c>
      <c r="G123">
        <v>0</v>
      </c>
      <c r="H123">
        <f t="shared" si="15"/>
        <v>0.2783112075923298</v>
      </c>
      <c r="I123">
        <f t="shared" si="16"/>
        <v>-1.1228869254216181</v>
      </c>
      <c r="J123">
        <f t="shared" si="17"/>
        <v>1.1228869254216181</v>
      </c>
      <c r="K123">
        <f t="shared" si="18"/>
        <v>0.46369854058417398</v>
      </c>
      <c r="L123">
        <f t="shared" si="19"/>
        <v>0.53630145941582608</v>
      </c>
      <c r="M123">
        <f t="shared" si="20"/>
        <v>2.1565735331842664</v>
      </c>
      <c r="N123">
        <f t="shared" si="21"/>
        <v>1.8646229325746457</v>
      </c>
    </row>
    <row r="124" spans="1:14" x14ac:dyDescent="0.25">
      <c r="A124" s="4">
        <f>IF('True_Odds_Calculator_2-way'!A125="","",'True_Odds_Calculator_2-way'!A125)</f>
        <v>2.35</v>
      </c>
      <c r="B124" s="4">
        <f>IF('True_Odds_Calculator_2-way'!B125="","",'True_Odds_Calculator_2-way'!B125)</f>
        <v>1.58</v>
      </c>
      <c r="C124" s="4">
        <f t="shared" si="11"/>
        <v>0.42553191489361702</v>
      </c>
      <c r="D124">
        <f t="shared" si="12"/>
        <v>0.63291139240506322</v>
      </c>
      <c r="E124">
        <f t="shared" si="13"/>
        <v>5.8443307298680303E-2</v>
      </c>
      <c r="F124">
        <f t="shared" si="14"/>
        <v>-0.21088068946943173</v>
      </c>
      <c r="G124">
        <v>0</v>
      </c>
      <c r="H124">
        <f t="shared" si="15"/>
        <v>0.26932399676811203</v>
      </c>
      <c r="I124">
        <f t="shared" si="16"/>
        <v>-1.1301058393680172</v>
      </c>
      <c r="J124">
        <f t="shared" si="17"/>
        <v>1.1301058393680172</v>
      </c>
      <c r="K124">
        <f t="shared" si="18"/>
        <v>0.39593879509760727</v>
      </c>
      <c r="L124">
        <f t="shared" si="19"/>
        <v>0.6040612049023929</v>
      </c>
      <c r="M124">
        <f t="shared" si="20"/>
        <v>2.5256428831468232</v>
      </c>
      <c r="N124">
        <f t="shared" si="21"/>
        <v>1.6554613868334498</v>
      </c>
    </row>
    <row r="125" spans="1:14" x14ac:dyDescent="0.25">
      <c r="A125" s="4">
        <f>IF('True_Odds_Calculator_2-way'!A126="","",'True_Odds_Calculator_2-way'!A126)</f>
        <v>1.7</v>
      </c>
      <c r="B125" s="4">
        <f>IF('True_Odds_Calculator_2-way'!B126="","",'True_Odds_Calculator_2-way'!B126)</f>
        <v>2.27</v>
      </c>
      <c r="C125" s="4">
        <f t="shared" si="11"/>
        <v>0.58823529411764708</v>
      </c>
      <c r="D125">
        <f t="shared" si="12"/>
        <v>0.44052863436123346</v>
      </c>
      <c r="E125">
        <f t="shared" si="13"/>
        <v>2.876392847888054E-2</v>
      </c>
      <c r="F125">
        <f t="shared" si="14"/>
        <v>-0.23037056232184505</v>
      </c>
      <c r="G125">
        <v>0</v>
      </c>
      <c r="H125">
        <f t="shared" si="15"/>
        <v>0.25913449080072559</v>
      </c>
      <c r="I125">
        <f t="shared" si="16"/>
        <v>-1.0605938867332434</v>
      </c>
      <c r="J125">
        <f t="shared" si="17"/>
        <v>1.0605938867332434</v>
      </c>
      <c r="K125">
        <f t="shared" si="18"/>
        <v>0.5739158503406081</v>
      </c>
      <c r="L125">
        <f t="shared" si="19"/>
        <v>0.42608414965939195</v>
      </c>
      <c r="M125">
        <f t="shared" si="20"/>
        <v>1.7424157207132702</v>
      </c>
      <c r="N125">
        <f t="shared" si="21"/>
        <v>2.3469542361512192</v>
      </c>
    </row>
    <row r="126" spans="1:14" x14ac:dyDescent="0.25">
      <c r="A126" s="4">
        <f>IF('True_Odds_Calculator_2-way'!A127="","",'True_Odds_Calculator_2-way'!A127)</f>
        <v>1.79</v>
      </c>
      <c r="B126" s="4">
        <f>IF('True_Odds_Calculator_2-way'!B127="","",'True_Odds_Calculator_2-way'!B127)</f>
        <v>2.13</v>
      </c>
      <c r="C126" s="4">
        <f t="shared" si="11"/>
        <v>0.55865921787709494</v>
      </c>
      <c r="D126">
        <f t="shared" si="12"/>
        <v>0.46948356807511737</v>
      </c>
      <c r="E126">
        <f t="shared" si="13"/>
        <v>2.8142785952212312E-2</v>
      </c>
      <c r="F126">
        <f t="shared" si="14"/>
        <v>-0.2341385369947806</v>
      </c>
      <c r="G126">
        <v>0</v>
      </c>
      <c r="H126">
        <f t="shared" si="15"/>
        <v>0.26228132294699291</v>
      </c>
      <c r="I126">
        <f t="shared" si="16"/>
        <v>-1.0583936671670078</v>
      </c>
      <c r="J126">
        <f t="shared" si="17"/>
        <v>1.0583936671670078</v>
      </c>
      <c r="K126">
        <f t="shared" si="18"/>
        <v>0.5446234509412119</v>
      </c>
      <c r="L126">
        <f t="shared" si="19"/>
        <v>0.45537654905878816</v>
      </c>
      <c r="M126">
        <f t="shared" si="20"/>
        <v>1.8361309970619364</v>
      </c>
      <c r="N126">
        <f t="shared" si="21"/>
        <v>2.1959848438987186</v>
      </c>
    </row>
    <row r="127" spans="1:14" x14ac:dyDescent="0.25">
      <c r="A127" s="4">
        <f>IF('True_Odds_Calculator_2-way'!A128="","",'True_Odds_Calculator_2-way'!A128)</f>
        <v>1.94</v>
      </c>
      <c r="B127" s="4">
        <f>IF('True_Odds_Calculator_2-way'!B128="","",'True_Odds_Calculator_2-way'!B128)</f>
        <v>1.96</v>
      </c>
      <c r="C127" s="4">
        <f t="shared" si="11"/>
        <v>0.51546391752577325</v>
      </c>
      <c r="D127">
        <f t="shared" si="12"/>
        <v>0.51020408163265307</v>
      </c>
      <c r="E127">
        <f t="shared" si="13"/>
        <v>2.5667999158426325E-2</v>
      </c>
      <c r="F127">
        <f t="shared" si="14"/>
        <v>-0.23732379549758043</v>
      </c>
      <c r="G127">
        <v>0</v>
      </c>
      <c r="H127">
        <f t="shared" si="15"/>
        <v>0.26299179465600675</v>
      </c>
      <c r="I127">
        <f t="shared" si="16"/>
        <v>-1.052689901333149</v>
      </c>
      <c r="J127">
        <f t="shared" si="17"/>
        <v>1.052689901333149</v>
      </c>
      <c r="K127">
        <f t="shared" si="18"/>
        <v>0.50263165184833114</v>
      </c>
      <c r="L127">
        <f t="shared" si="19"/>
        <v>0.49736834815166897</v>
      </c>
      <c r="M127">
        <f t="shared" si="20"/>
        <v>1.9895285072531594</v>
      </c>
      <c r="N127">
        <f t="shared" si="21"/>
        <v>2.0105823052798226</v>
      </c>
    </row>
    <row r="128" spans="1:14" x14ac:dyDescent="0.25">
      <c r="A128" s="4">
        <f>IF('True_Odds_Calculator_2-way'!A129="","",'True_Odds_Calculator_2-way'!A129)</f>
        <v>2.2200000000000002</v>
      </c>
      <c r="B128" s="4">
        <f>IF('True_Odds_Calculator_2-way'!B129="","",'True_Odds_Calculator_2-way'!B129)</f>
        <v>1.71</v>
      </c>
      <c r="C128" s="4">
        <f t="shared" si="11"/>
        <v>0.4504504504504504</v>
      </c>
      <c r="D128">
        <f t="shared" si="12"/>
        <v>0.58479532163742687</v>
      </c>
      <c r="E128">
        <f t="shared" si="13"/>
        <v>3.5245772087877381E-2</v>
      </c>
      <c r="F128">
        <f t="shared" si="14"/>
        <v>-0.2281755439650176</v>
      </c>
      <c r="G128">
        <v>0</v>
      </c>
      <c r="H128">
        <f t="shared" si="15"/>
        <v>0.26342131605289498</v>
      </c>
      <c r="I128">
        <f t="shared" si="16"/>
        <v>-1.0744616281415775</v>
      </c>
      <c r="J128">
        <f t="shared" si="17"/>
        <v>1.0744616281415775</v>
      </c>
      <c r="K128">
        <f t="shared" si="18"/>
        <v>0.43274247509065539</v>
      </c>
      <c r="L128">
        <f t="shared" si="19"/>
        <v>0.56725752490934445</v>
      </c>
      <c r="M128">
        <f t="shared" si="20"/>
        <v>2.310843186332725</v>
      </c>
      <c r="N128">
        <f t="shared" si="21"/>
        <v>1.7628677559805201</v>
      </c>
    </row>
    <row r="129" spans="1:14" x14ac:dyDescent="0.25">
      <c r="A129" s="4">
        <f>IF('True_Odds_Calculator_2-way'!A130="","",'True_Odds_Calculator_2-way'!A130)</f>
        <v>2.08</v>
      </c>
      <c r="B129" s="4">
        <f>IF('True_Odds_Calculator_2-way'!B130="","",'True_Odds_Calculator_2-way'!B130)</f>
        <v>1.83</v>
      </c>
      <c r="C129" s="4">
        <f t="shared" si="11"/>
        <v>0.48076923076923073</v>
      </c>
      <c r="D129">
        <f t="shared" si="12"/>
        <v>0.54644808743169393</v>
      </c>
      <c r="E129">
        <f t="shared" si="13"/>
        <v>2.7217318200924545E-2</v>
      </c>
      <c r="F129">
        <f t="shared" si="14"/>
        <v>-0.23549810844892827</v>
      </c>
      <c r="G129">
        <v>0</v>
      </c>
      <c r="H129">
        <f t="shared" si="15"/>
        <v>0.26271542664985281</v>
      </c>
      <c r="I129">
        <f t="shared" si="16"/>
        <v>-1.0562070842074627</v>
      </c>
      <c r="J129">
        <f t="shared" si="17"/>
        <v>1.0562070842074627</v>
      </c>
      <c r="K129">
        <f t="shared" si="18"/>
        <v>0.46713612113428016</v>
      </c>
      <c r="L129">
        <f t="shared" si="19"/>
        <v>0.53286387886572006</v>
      </c>
      <c r="M129">
        <f t="shared" si="20"/>
        <v>2.1407036509440598</v>
      </c>
      <c r="N129">
        <f t="shared" si="21"/>
        <v>1.8766518798921943</v>
      </c>
    </row>
    <row r="130" spans="1:14" x14ac:dyDescent="0.25">
      <c r="A130" s="4">
        <f>IF('True_Odds_Calculator_2-way'!A131="","",'True_Odds_Calculator_2-way'!A131)</f>
        <v>2.19</v>
      </c>
      <c r="B130" s="4">
        <f>IF('True_Odds_Calculator_2-way'!B131="","",'True_Odds_Calculator_2-way'!B131)</f>
        <v>1.74</v>
      </c>
      <c r="C130" s="4">
        <f t="shared" si="11"/>
        <v>0.45662100456621008</v>
      </c>
      <c r="D130">
        <f t="shared" si="12"/>
        <v>0.57471264367816088</v>
      </c>
      <c r="E130">
        <f t="shared" si="13"/>
        <v>3.1333648244370904E-2</v>
      </c>
      <c r="F130">
        <f t="shared" si="14"/>
        <v>-0.23109221644885325</v>
      </c>
      <c r="G130">
        <v>0</v>
      </c>
      <c r="H130">
        <f t="shared" si="15"/>
        <v>0.26242586469322415</v>
      </c>
      <c r="I130">
        <f t="shared" si="16"/>
        <v>-1.0656403571953759</v>
      </c>
      <c r="J130">
        <f t="shared" si="17"/>
        <v>1.0656403571953759</v>
      </c>
      <c r="K130">
        <f t="shared" si="18"/>
        <v>0.4408953301027736</v>
      </c>
      <c r="L130">
        <f t="shared" si="19"/>
        <v>0.5591046698972264</v>
      </c>
      <c r="M130">
        <f t="shared" si="20"/>
        <v>2.2681120250624973</v>
      </c>
      <c r="N130">
        <f t="shared" si="21"/>
        <v>1.7885738643245783</v>
      </c>
    </row>
    <row r="131" spans="1:14" x14ac:dyDescent="0.25">
      <c r="A131" s="4">
        <f>IF('True_Odds_Calculator_2-way'!A132="","",'True_Odds_Calculator_2-way'!A132)</f>
        <v>1.98</v>
      </c>
      <c r="B131" s="4">
        <f>IF('True_Odds_Calculator_2-way'!B132="","",'True_Odds_Calculator_2-way'!B132)</f>
        <v>1.91</v>
      </c>
      <c r="C131" s="4">
        <f t="shared" ref="C131:C194" si="22">1/A131</f>
        <v>0.50505050505050508</v>
      </c>
      <c r="D131">
        <f t="shared" ref="D131:D194" si="23">1/B131</f>
        <v>0.52356020942408377</v>
      </c>
      <c r="E131">
        <f t="shared" ref="E131:E194" si="24">C131+D131-1</f>
        <v>2.861071447458885E-2</v>
      </c>
      <c r="F131">
        <f t="shared" ref="F131:F194" si="25">C131+D131-(C131*D131)-1</f>
        <v>-0.23581363371939279</v>
      </c>
      <c r="G131">
        <v>0</v>
      </c>
      <c r="H131">
        <f t="shared" ref="H131:H194" si="26">C131*D131</f>
        <v>0.2644243481939817</v>
      </c>
      <c r="I131">
        <f t="shared" ref="I131:I194" si="27">((-4*F131*H131)^0.5)/(2*F131)</f>
        <v>-1.0589275952301447</v>
      </c>
      <c r="J131">
        <f t="shared" ref="J131:J194" si="28">(-((-4*F131*H131)^0.5))/(2*F131)</f>
        <v>1.0589275952301447</v>
      </c>
      <c r="K131">
        <f t="shared" ref="K131:K194" si="29">IF(A131="","",(C131/($J131+C131-($J131*C131))))</f>
        <v>0.4907375632320416</v>
      </c>
      <c r="L131">
        <f t="shared" ref="L131:L194" si="30">IF(B131="","",(D131/($J131+D131-($J131*D131))))</f>
        <v>0.50926243676795835</v>
      </c>
      <c r="M131">
        <f t="shared" ref="M131:M194" si="31">IF(A131="","",1/K131)</f>
        <v>2.0377490433255412</v>
      </c>
      <c r="N131">
        <f t="shared" ref="N131:N194" si="32">IF(B131="","",1/L131)</f>
        <v>1.9636241116594322</v>
      </c>
    </row>
    <row r="132" spans="1:14" x14ac:dyDescent="0.25">
      <c r="A132" s="4">
        <f>IF('True_Odds_Calculator_2-way'!A133="","",'True_Odds_Calculator_2-way'!A133)</f>
        <v>2.17</v>
      </c>
      <c r="B132" s="4">
        <f>IF('True_Odds_Calculator_2-way'!B133="","",'True_Odds_Calculator_2-way'!B133)</f>
        <v>1.75</v>
      </c>
      <c r="C132" s="4">
        <f t="shared" si="22"/>
        <v>0.46082949308755761</v>
      </c>
      <c r="D132">
        <f t="shared" si="23"/>
        <v>0.5714285714285714</v>
      </c>
      <c r="E132">
        <f t="shared" si="24"/>
        <v>3.2258064516129004E-2</v>
      </c>
      <c r="F132">
        <f t="shared" si="25"/>
        <v>-0.23107307439104674</v>
      </c>
      <c r="G132">
        <v>0</v>
      </c>
      <c r="H132">
        <f t="shared" si="26"/>
        <v>0.26333113890717574</v>
      </c>
      <c r="I132">
        <f t="shared" si="27"/>
        <v>-1.0675210253672476</v>
      </c>
      <c r="J132">
        <f t="shared" si="28"/>
        <v>1.0675210253672476</v>
      </c>
      <c r="K132">
        <f t="shared" si="29"/>
        <v>0.44464214228514221</v>
      </c>
      <c r="L132">
        <f t="shared" si="30"/>
        <v>0.55535785771485779</v>
      </c>
      <c r="M132">
        <f t="shared" si="31"/>
        <v>2.2489995996796797</v>
      </c>
      <c r="N132">
        <f t="shared" si="32"/>
        <v>1.8006407690254356</v>
      </c>
    </row>
    <row r="133" spans="1:14" x14ac:dyDescent="0.25">
      <c r="A133" s="4">
        <f>IF('True_Odds_Calculator_2-way'!A134="","",'True_Odds_Calculator_2-way'!A134)</f>
        <v>1.6</v>
      </c>
      <c r="B133" s="4">
        <f>IF('True_Odds_Calculator_2-way'!B134="","",'True_Odds_Calculator_2-way'!B134)</f>
        <v>2.4500000000000002</v>
      </c>
      <c r="C133" s="4">
        <f t="shared" si="22"/>
        <v>0.625</v>
      </c>
      <c r="D133">
        <f t="shared" si="23"/>
        <v>0.4081632653061224</v>
      </c>
      <c r="E133">
        <f t="shared" si="24"/>
        <v>3.3163265306122458E-2</v>
      </c>
      <c r="F133">
        <f t="shared" si="25"/>
        <v>-0.22193877551020402</v>
      </c>
      <c r="G133">
        <v>0</v>
      </c>
      <c r="H133">
        <f t="shared" si="26"/>
        <v>0.25510204081632648</v>
      </c>
      <c r="I133">
        <f t="shared" si="27"/>
        <v>-1.0721125348377949</v>
      </c>
      <c r="J133">
        <f t="shared" si="28"/>
        <v>1.0721125348377949</v>
      </c>
      <c r="K133">
        <f t="shared" si="29"/>
        <v>0.60854364081308054</v>
      </c>
      <c r="L133">
        <f t="shared" si="30"/>
        <v>0.39145635918691934</v>
      </c>
      <c r="M133">
        <f t="shared" si="31"/>
        <v>1.643267520902677</v>
      </c>
      <c r="N133">
        <f t="shared" si="32"/>
        <v>2.5545631755148031</v>
      </c>
    </row>
    <row r="134" spans="1:14" x14ac:dyDescent="0.25">
      <c r="A134" s="4">
        <f>IF('True_Odds_Calculator_2-way'!A135="","",'True_Odds_Calculator_2-way'!A135)</f>
        <v>1.99</v>
      </c>
      <c r="B134" s="4">
        <f>IF('True_Odds_Calculator_2-way'!B135="","",'True_Odds_Calculator_2-way'!B135)</f>
        <v>1.9</v>
      </c>
      <c r="C134" s="4">
        <f t="shared" si="22"/>
        <v>0.50251256281407031</v>
      </c>
      <c r="D134">
        <f t="shared" si="23"/>
        <v>0.52631578947368418</v>
      </c>
      <c r="E134">
        <f t="shared" si="24"/>
        <v>2.8828352287754377E-2</v>
      </c>
      <c r="F134">
        <f t="shared" si="25"/>
        <v>-0.23565194393017741</v>
      </c>
      <c r="G134">
        <v>0</v>
      </c>
      <c r="H134">
        <f t="shared" si="26"/>
        <v>0.26448029621793173</v>
      </c>
      <c r="I134">
        <f t="shared" si="27"/>
        <v>-1.0594028769395465</v>
      </c>
      <c r="J134">
        <f t="shared" si="28"/>
        <v>1.0594028769395465</v>
      </c>
      <c r="K134">
        <f t="shared" si="29"/>
        <v>0.48808848170151553</v>
      </c>
      <c r="L134">
        <f t="shared" si="30"/>
        <v>0.51191151829848447</v>
      </c>
      <c r="M134">
        <f t="shared" si="31"/>
        <v>2.0488088481701512</v>
      </c>
      <c r="N134">
        <f t="shared" si="32"/>
        <v>1.9534625892455926</v>
      </c>
    </row>
    <row r="135" spans="1:14" x14ac:dyDescent="0.25">
      <c r="A135" s="4">
        <f>IF('True_Odds_Calculator_2-way'!A136="","",'True_Odds_Calculator_2-way'!A136)</f>
        <v>1.93</v>
      </c>
      <c r="B135" s="4">
        <f>IF('True_Odds_Calculator_2-way'!B136="","",'True_Odds_Calculator_2-way'!B136)</f>
        <v>1.95</v>
      </c>
      <c r="C135" s="4">
        <f t="shared" si="22"/>
        <v>0.5181347150259068</v>
      </c>
      <c r="D135">
        <f t="shared" si="23"/>
        <v>0.51282051282051289</v>
      </c>
      <c r="E135">
        <f t="shared" si="24"/>
        <v>3.0955227846419575E-2</v>
      </c>
      <c r="F135">
        <f t="shared" si="25"/>
        <v>-0.23475488242327625</v>
      </c>
      <c r="G135">
        <v>0</v>
      </c>
      <c r="H135">
        <f t="shared" si="26"/>
        <v>0.26571011026969582</v>
      </c>
      <c r="I135">
        <f t="shared" si="27"/>
        <v>-1.0638899909514294</v>
      </c>
      <c r="J135">
        <f t="shared" si="28"/>
        <v>1.0638899909514294</v>
      </c>
      <c r="K135">
        <f t="shared" si="29"/>
        <v>0.50265964972060251</v>
      </c>
      <c r="L135">
        <f t="shared" si="30"/>
        <v>0.49734035027939766</v>
      </c>
      <c r="M135">
        <f t="shared" si="31"/>
        <v>1.9894176915848294</v>
      </c>
      <c r="N135">
        <f t="shared" si="32"/>
        <v>2.0106954914038573</v>
      </c>
    </row>
    <row r="136" spans="1:14" x14ac:dyDescent="0.25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1.55</v>
      </c>
      <c r="C136" s="4">
        <f t="shared" si="22"/>
        <v>0.38910505836575876</v>
      </c>
      <c r="D136">
        <f t="shared" si="23"/>
        <v>0.64516129032258063</v>
      </c>
      <c r="E136">
        <f t="shared" si="24"/>
        <v>3.4266348688339443E-2</v>
      </c>
      <c r="F136">
        <f t="shared" si="25"/>
        <v>-0.2167691728379566</v>
      </c>
      <c r="G136">
        <v>0</v>
      </c>
      <c r="H136">
        <f t="shared" si="26"/>
        <v>0.25103552152629599</v>
      </c>
      <c r="I136">
        <f t="shared" si="27"/>
        <v>-1.0761401354835765</v>
      </c>
      <c r="J136">
        <f t="shared" si="28"/>
        <v>1.0761401354835765</v>
      </c>
      <c r="K136">
        <f t="shared" si="29"/>
        <v>0.37181079116673366</v>
      </c>
      <c r="L136">
        <f t="shared" si="30"/>
        <v>0.62818920883326634</v>
      </c>
      <c r="M136">
        <f t="shared" si="31"/>
        <v>2.6895400127092146</v>
      </c>
      <c r="N136">
        <f t="shared" si="32"/>
        <v>1.5918770745159672</v>
      </c>
    </row>
    <row r="137" spans="1:14" x14ac:dyDescent="0.25">
      <c r="A137" s="4">
        <f>IF('True_Odds_Calculator_2-way'!A138="","",'True_Odds_Calculator_2-way'!A138)</f>
        <v>1.69</v>
      </c>
      <c r="B137" s="4">
        <f>IF('True_Odds_Calculator_2-way'!B138="","",'True_Odds_Calculator_2-way'!B138)</f>
        <v>2.16</v>
      </c>
      <c r="C137" s="4">
        <f t="shared" si="22"/>
        <v>0.59171597633136097</v>
      </c>
      <c r="D137">
        <f t="shared" si="23"/>
        <v>0.46296296296296291</v>
      </c>
      <c r="E137">
        <f t="shared" si="24"/>
        <v>5.4678939294323881E-2</v>
      </c>
      <c r="F137">
        <f t="shared" si="25"/>
        <v>-0.21926364234056539</v>
      </c>
      <c r="G137">
        <v>0</v>
      </c>
      <c r="H137">
        <f t="shared" si="26"/>
        <v>0.27394258163488933</v>
      </c>
      <c r="I137">
        <f t="shared" si="27"/>
        <v>-1.1177545850247397</v>
      </c>
      <c r="J137">
        <f t="shared" si="28"/>
        <v>1.1177545850247397</v>
      </c>
      <c r="K137">
        <f t="shared" si="29"/>
        <v>0.56457283009829429</v>
      </c>
      <c r="L137">
        <f t="shared" si="30"/>
        <v>0.43542716990170555</v>
      </c>
      <c r="M137">
        <f t="shared" si="31"/>
        <v>1.7712506636670706</v>
      </c>
      <c r="N137">
        <f t="shared" si="32"/>
        <v>2.2965953186286989</v>
      </c>
    </row>
    <row r="138" spans="1:14" x14ac:dyDescent="0.25">
      <c r="A138" s="4">
        <f>IF('True_Odds_Calculator_2-way'!A139="","",'True_Odds_Calculator_2-way'!A139)</f>
        <v>1.63</v>
      </c>
      <c r="B138" s="4">
        <f>IF('True_Odds_Calculator_2-way'!B139="","",'True_Odds_Calculator_2-way'!B139)</f>
        <v>2.35</v>
      </c>
      <c r="C138" s="4">
        <f t="shared" si="22"/>
        <v>0.61349693251533743</v>
      </c>
      <c r="D138">
        <f t="shared" si="23"/>
        <v>0.42553191489361702</v>
      </c>
      <c r="E138">
        <f t="shared" si="24"/>
        <v>3.9028847408954404E-2</v>
      </c>
      <c r="F138">
        <f t="shared" si="25"/>
        <v>-0.22203367706565724</v>
      </c>
      <c r="G138">
        <v>0</v>
      </c>
      <c r="H138">
        <f t="shared" si="26"/>
        <v>0.2610625244746117</v>
      </c>
      <c r="I138">
        <f t="shared" si="27"/>
        <v>-1.0843334143872592</v>
      </c>
      <c r="J138">
        <f t="shared" si="28"/>
        <v>1.0843334143872592</v>
      </c>
      <c r="K138">
        <f t="shared" si="29"/>
        <v>0.59413115425505014</v>
      </c>
      <c r="L138">
        <f t="shared" si="30"/>
        <v>0.4058688457449498</v>
      </c>
      <c r="M138">
        <f t="shared" si="31"/>
        <v>1.6831300510639733</v>
      </c>
      <c r="N138">
        <f t="shared" si="32"/>
        <v>2.4638501094227996</v>
      </c>
    </row>
    <row r="139" spans="1:14" x14ac:dyDescent="0.25">
      <c r="A139" s="4">
        <f>IF('True_Odds_Calculator_2-way'!A140="","",'True_Odds_Calculator_2-way'!A140)</f>
        <v>2.5499999999999998</v>
      </c>
      <c r="B139" s="4">
        <f>IF('True_Odds_Calculator_2-way'!B140="","",'True_Odds_Calculator_2-way'!B140)</f>
        <v>1.56</v>
      </c>
      <c r="C139" s="4">
        <f t="shared" si="22"/>
        <v>0.39215686274509809</v>
      </c>
      <c r="D139">
        <f t="shared" si="23"/>
        <v>0.64102564102564097</v>
      </c>
      <c r="E139">
        <f t="shared" si="24"/>
        <v>3.3182503770738947E-2</v>
      </c>
      <c r="F139">
        <f t="shared" si="25"/>
        <v>-0.21820010055304184</v>
      </c>
      <c r="G139">
        <v>0</v>
      </c>
      <c r="H139">
        <f t="shared" si="26"/>
        <v>0.25138260432378079</v>
      </c>
      <c r="I139">
        <f t="shared" si="27"/>
        <v>-1.0733469768527293</v>
      </c>
      <c r="J139">
        <f t="shared" si="28"/>
        <v>1.0733469768527293</v>
      </c>
      <c r="K139">
        <f t="shared" si="29"/>
        <v>0.37541936960421152</v>
      </c>
      <c r="L139">
        <f t="shared" si="30"/>
        <v>0.62458063039578859</v>
      </c>
      <c r="M139">
        <f t="shared" si="31"/>
        <v>2.6636878141217299</v>
      </c>
      <c r="N139">
        <f t="shared" si="32"/>
        <v>1.6010743070375286</v>
      </c>
    </row>
    <row r="140" spans="1:14" x14ac:dyDescent="0.25">
      <c r="A140" s="4">
        <f>IF('True_Odds_Calculator_2-way'!A141="","",'True_Odds_Calculator_2-way'!A141)</f>
        <v>2.2000000000000002</v>
      </c>
      <c r="B140" s="4">
        <f>IF('True_Odds_Calculator_2-way'!B141="","",'True_Odds_Calculator_2-way'!B141)</f>
        <v>1.73</v>
      </c>
      <c r="C140" s="4">
        <f t="shared" si="22"/>
        <v>0.45454545454545453</v>
      </c>
      <c r="D140">
        <f t="shared" si="23"/>
        <v>0.5780346820809249</v>
      </c>
      <c r="E140">
        <f t="shared" si="24"/>
        <v>3.2580136626379375E-2</v>
      </c>
      <c r="F140">
        <f t="shared" si="25"/>
        <v>-0.23016290068313194</v>
      </c>
      <c r="G140">
        <v>0</v>
      </c>
      <c r="H140">
        <f t="shared" si="26"/>
        <v>0.26274303730951132</v>
      </c>
      <c r="I140">
        <f t="shared" si="27"/>
        <v>-1.0684346079267204</v>
      </c>
      <c r="J140">
        <f t="shared" si="28"/>
        <v>1.0684346079267204</v>
      </c>
      <c r="K140">
        <f t="shared" si="29"/>
        <v>0.43818875860384515</v>
      </c>
      <c r="L140">
        <f t="shared" si="30"/>
        <v>0.5618112413961549</v>
      </c>
      <c r="M140">
        <f t="shared" si="31"/>
        <v>2.2821215295120645</v>
      </c>
      <c r="N140">
        <f t="shared" si="32"/>
        <v>1.7799572637865058</v>
      </c>
    </row>
    <row r="141" spans="1:14" x14ac:dyDescent="0.25">
      <c r="A141" s="4">
        <f>IF('True_Odds_Calculator_2-way'!A142="","",'True_Odds_Calculator_2-way'!A142)</f>
        <v>2.68</v>
      </c>
      <c r="B141" s="4">
        <f>IF('True_Odds_Calculator_2-way'!B142="","",'True_Odds_Calculator_2-way'!B142)</f>
        <v>1.51</v>
      </c>
      <c r="C141" s="4">
        <f t="shared" si="22"/>
        <v>0.37313432835820892</v>
      </c>
      <c r="D141">
        <f t="shared" si="23"/>
        <v>0.66225165562913912</v>
      </c>
      <c r="E141">
        <f t="shared" si="24"/>
        <v>3.5385983987348046E-2</v>
      </c>
      <c r="F141">
        <f t="shared" si="25"/>
        <v>-0.21172284273994268</v>
      </c>
      <c r="G141">
        <v>0</v>
      </c>
      <c r="H141">
        <f t="shared" si="26"/>
        <v>0.2471088267272907</v>
      </c>
      <c r="I141">
        <f t="shared" si="27"/>
        <v>-1.0803395392536073</v>
      </c>
      <c r="J141">
        <f t="shared" si="28"/>
        <v>1.0803395392536073</v>
      </c>
      <c r="K141">
        <f t="shared" si="29"/>
        <v>0.3552435190021288</v>
      </c>
      <c r="L141">
        <f t="shared" si="30"/>
        <v>0.64475648099787108</v>
      </c>
      <c r="M141">
        <f t="shared" si="31"/>
        <v>2.8149704259460604</v>
      </c>
      <c r="N141">
        <f t="shared" si="32"/>
        <v>1.5509731650193399</v>
      </c>
    </row>
    <row r="142" spans="1:14" x14ac:dyDescent="0.25">
      <c r="A142" s="4">
        <f>IF('True_Odds_Calculator_2-way'!A143="","",'True_Odds_Calculator_2-way'!A143)</f>
        <v>2.2599999999999998</v>
      </c>
      <c r="B142" s="4">
        <f>IF('True_Odds_Calculator_2-way'!B143="","",'True_Odds_Calculator_2-way'!B143)</f>
        <v>1.69</v>
      </c>
      <c r="C142" s="4">
        <f t="shared" si="22"/>
        <v>0.44247787610619471</v>
      </c>
      <c r="D142">
        <f t="shared" si="23"/>
        <v>0.59171597633136097</v>
      </c>
      <c r="E142">
        <f t="shared" si="24"/>
        <v>3.4193852437555794E-2</v>
      </c>
      <c r="F142">
        <f t="shared" si="25"/>
        <v>-0.22762737602764815</v>
      </c>
      <c r="G142">
        <v>0</v>
      </c>
      <c r="H142">
        <f t="shared" si="26"/>
        <v>0.261821228465204</v>
      </c>
      <c r="I142">
        <f t="shared" si="27"/>
        <v>-1.0724824201463119</v>
      </c>
      <c r="J142">
        <f t="shared" si="28"/>
        <v>1.0724824201463119</v>
      </c>
      <c r="K142">
        <f t="shared" si="29"/>
        <v>0.42529160714947917</v>
      </c>
      <c r="L142">
        <f t="shared" si="30"/>
        <v>0.57470839285052078</v>
      </c>
      <c r="M142">
        <f t="shared" si="31"/>
        <v>2.351327849384353</v>
      </c>
      <c r="N142">
        <f t="shared" si="32"/>
        <v>1.7400128699009547</v>
      </c>
    </row>
    <row r="143" spans="1:14" x14ac:dyDescent="0.25">
      <c r="A143" s="4">
        <f>IF('True_Odds_Calculator_2-way'!A144="","",'True_Odds_Calculator_2-way'!A144)</f>
        <v>1.92</v>
      </c>
      <c r="B143" s="4">
        <f>IF('True_Odds_Calculator_2-way'!B144="","",'True_Odds_Calculator_2-way'!B144)</f>
        <v>1.88</v>
      </c>
      <c r="C143" s="4">
        <f t="shared" si="22"/>
        <v>0.52083333333333337</v>
      </c>
      <c r="D143">
        <f t="shared" si="23"/>
        <v>0.53191489361702127</v>
      </c>
      <c r="E143">
        <f t="shared" si="24"/>
        <v>5.2748226950354749E-2</v>
      </c>
      <c r="F143">
        <f t="shared" si="25"/>
        <v>-0.22429078014184389</v>
      </c>
      <c r="G143">
        <v>0</v>
      </c>
      <c r="H143">
        <f t="shared" si="26"/>
        <v>0.27703900709219859</v>
      </c>
      <c r="I143">
        <f t="shared" si="27"/>
        <v>-1.1113855611859678</v>
      </c>
      <c r="J143">
        <f t="shared" si="28"/>
        <v>1.1113855611859678</v>
      </c>
      <c r="K143">
        <f t="shared" si="29"/>
        <v>0.49444375840398497</v>
      </c>
      <c r="L143">
        <f t="shared" si="30"/>
        <v>0.50555624159601487</v>
      </c>
      <c r="M143">
        <f t="shared" si="31"/>
        <v>2.0224747162910903</v>
      </c>
      <c r="N143">
        <f t="shared" si="32"/>
        <v>1.9780192938436518</v>
      </c>
    </row>
    <row r="144" spans="1:14" x14ac:dyDescent="0.25">
      <c r="A144" s="4">
        <f>IF('True_Odds_Calculator_2-way'!A145="","",'True_Odds_Calculator_2-way'!A145)</f>
        <v>2.17</v>
      </c>
      <c r="B144" s="4">
        <f>IF('True_Odds_Calculator_2-way'!B145="","",'True_Odds_Calculator_2-way'!B145)</f>
        <v>1.68</v>
      </c>
      <c r="C144" s="4">
        <f t="shared" si="22"/>
        <v>0.46082949308755761</v>
      </c>
      <c r="D144">
        <f t="shared" si="23"/>
        <v>0.59523809523809523</v>
      </c>
      <c r="E144">
        <f t="shared" si="24"/>
        <v>5.6067588325652729E-2</v>
      </c>
      <c r="F144">
        <f t="shared" si="25"/>
        <v>-0.21823568136932203</v>
      </c>
      <c r="G144">
        <v>0</v>
      </c>
      <c r="H144">
        <f t="shared" si="26"/>
        <v>0.27430326969497476</v>
      </c>
      <c r="I144">
        <f t="shared" si="27"/>
        <v>-1.1211213233271871</v>
      </c>
      <c r="J144">
        <f t="shared" si="28"/>
        <v>1.1211213233271871</v>
      </c>
      <c r="K144">
        <f t="shared" si="29"/>
        <v>0.43257984661042931</v>
      </c>
      <c r="L144">
        <f t="shared" si="30"/>
        <v>0.56742015338957086</v>
      </c>
      <c r="M144">
        <f t="shared" si="31"/>
        <v>2.311711948292809</v>
      </c>
      <c r="N144">
        <f t="shared" si="32"/>
        <v>1.7623624998624872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1.79</v>
      </c>
      <c r="C145" s="4">
        <f t="shared" si="22"/>
        <v>0.49504950495049505</v>
      </c>
      <c r="D145">
        <f t="shared" si="23"/>
        <v>0.55865921787709494</v>
      </c>
      <c r="E145">
        <f t="shared" si="24"/>
        <v>5.3708722827590094E-2</v>
      </c>
      <c r="F145">
        <f t="shared" si="25"/>
        <v>-0.22285524641849652</v>
      </c>
      <c r="G145">
        <v>0</v>
      </c>
      <c r="H145">
        <f t="shared" si="26"/>
        <v>0.27656396924608662</v>
      </c>
      <c r="I145">
        <f t="shared" si="27"/>
        <v>-1.1140030207346867</v>
      </c>
      <c r="J145">
        <f t="shared" si="28"/>
        <v>1.1140030207346867</v>
      </c>
      <c r="K145">
        <f t="shared" si="29"/>
        <v>0.46810275699134951</v>
      </c>
      <c r="L145">
        <f t="shared" si="30"/>
        <v>0.53189724300865027</v>
      </c>
      <c r="M145">
        <f t="shared" si="31"/>
        <v>2.1362830811493807</v>
      </c>
      <c r="N145">
        <f t="shared" si="32"/>
        <v>1.8800623863804027</v>
      </c>
    </row>
    <row r="146" spans="1:14" x14ac:dyDescent="0.25">
      <c r="A146" s="4">
        <f>IF('True_Odds_Calculator_2-way'!A147="","",'True_Odds_Calculator_2-way'!A147)</f>
        <v>2.23</v>
      </c>
      <c r="B146" s="4">
        <f>IF('True_Odds_Calculator_2-way'!B147="","",'True_Odds_Calculator_2-way'!B147)</f>
        <v>1.64</v>
      </c>
      <c r="C146" s="4">
        <f t="shared" si="22"/>
        <v>0.44843049327354262</v>
      </c>
      <c r="D146">
        <f t="shared" si="23"/>
        <v>0.6097560975609756</v>
      </c>
      <c r="E146">
        <f t="shared" si="24"/>
        <v>5.818659083451827E-2</v>
      </c>
      <c r="F146">
        <f t="shared" si="25"/>
        <v>-0.2152466367713004</v>
      </c>
      <c r="G146">
        <v>0</v>
      </c>
      <c r="H146">
        <f t="shared" si="26"/>
        <v>0.27343322760581867</v>
      </c>
      <c r="I146">
        <f t="shared" si="27"/>
        <v>-1.1270870433342906</v>
      </c>
      <c r="J146">
        <f t="shared" si="28"/>
        <v>1.1270870433342906</v>
      </c>
      <c r="K146">
        <f t="shared" si="29"/>
        <v>0.41905579747924304</v>
      </c>
      <c r="L146">
        <f t="shared" si="30"/>
        <v>0.58094420252075707</v>
      </c>
      <c r="M146">
        <f t="shared" si="31"/>
        <v>2.3863170633011768</v>
      </c>
      <c r="N146">
        <f t="shared" si="32"/>
        <v>1.7213357077339455</v>
      </c>
    </row>
    <row r="147" spans="1:14" x14ac:dyDescent="0.25">
      <c r="A147" s="4">
        <f>IF('True_Odds_Calculator_2-way'!A148="","",'True_Odds_Calculator_2-way'!A148)</f>
        <v>1.84</v>
      </c>
      <c r="B147" s="4">
        <f>IF('True_Odds_Calculator_2-way'!B148="","",'True_Odds_Calculator_2-way'!B148)</f>
        <v>1.95</v>
      </c>
      <c r="C147" s="4">
        <f t="shared" si="22"/>
        <v>0.54347826086956519</v>
      </c>
      <c r="D147">
        <f t="shared" si="23"/>
        <v>0.51282051282051289</v>
      </c>
      <c r="E147">
        <f t="shared" si="24"/>
        <v>5.6298773690078185E-2</v>
      </c>
      <c r="F147">
        <f t="shared" si="25"/>
        <v>-0.22240802675585269</v>
      </c>
      <c r="G147">
        <v>0</v>
      </c>
      <c r="H147">
        <f t="shared" si="26"/>
        <v>0.27870680044593088</v>
      </c>
      <c r="I147">
        <f t="shared" si="27"/>
        <v>-1.1194341570991129</v>
      </c>
      <c r="J147">
        <f t="shared" si="28"/>
        <v>1.1194341570991129</v>
      </c>
      <c r="K147">
        <f t="shared" si="29"/>
        <v>0.51537766031734733</v>
      </c>
      <c r="L147">
        <f t="shared" si="30"/>
        <v>0.48462233968265256</v>
      </c>
      <c r="M147">
        <f t="shared" si="31"/>
        <v>1.9403246919632549</v>
      </c>
      <c r="N147">
        <f t="shared" si="32"/>
        <v>2.0634624492441569</v>
      </c>
    </row>
    <row r="148" spans="1:14" x14ac:dyDescent="0.25">
      <c r="A148" s="4">
        <f>IF('True_Odds_Calculator_2-way'!A149="","",'True_Odds_Calculator_2-way'!A149)</f>
        <v>1.71</v>
      </c>
      <c r="B148" s="4">
        <f>IF('True_Odds_Calculator_2-way'!B149="","",'True_Odds_Calculator_2-way'!B149)</f>
        <v>2.09</v>
      </c>
      <c r="C148" s="4">
        <f t="shared" si="22"/>
        <v>0.58479532163742687</v>
      </c>
      <c r="D148">
        <f t="shared" si="23"/>
        <v>0.47846889952153115</v>
      </c>
      <c r="E148">
        <f t="shared" si="24"/>
        <v>6.3264221158958023E-2</v>
      </c>
      <c r="F148">
        <f t="shared" si="25"/>
        <v>-0.21654215283024147</v>
      </c>
      <c r="G148">
        <v>0</v>
      </c>
      <c r="H148">
        <f t="shared" si="26"/>
        <v>0.2798063739891995</v>
      </c>
      <c r="I148">
        <f t="shared" si="27"/>
        <v>-1.1367306670364168</v>
      </c>
      <c r="J148">
        <f t="shared" si="28"/>
        <v>1.1367306670364168</v>
      </c>
      <c r="K148">
        <f t="shared" si="29"/>
        <v>0.55337930731715013</v>
      </c>
      <c r="L148">
        <f t="shared" si="30"/>
        <v>0.44662069268284987</v>
      </c>
      <c r="M148">
        <f t="shared" si="31"/>
        <v>1.807078773595856</v>
      </c>
      <c r="N148">
        <f t="shared" si="32"/>
        <v>2.2390364270696939</v>
      </c>
    </row>
    <row r="149" spans="1:14" x14ac:dyDescent="0.25">
      <c r="A149" s="4">
        <f>IF('True_Odds_Calculator_2-way'!A150="","",'True_Odds_Calculator_2-way'!A150)</f>
        <v>1.81</v>
      </c>
      <c r="B149" s="4">
        <f>IF('True_Odds_Calculator_2-way'!B150="","",'True_Odds_Calculator_2-way'!B150)</f>
        <v>1.99</v>
      </c>
      <c r="C149" s="4">
        <f t="shared" si="22"/>
        <v>0.5524861878453039</v>
      </c>
      <c r="D149">
        <f t="shared" si="23"/>
        <v>0.50251256281407031</v>
      </c>
      <c r="E149">
        <f t="shared" si="24"/>
        <v>5.4998750659374096E-2</v>
      </c>
      <c r="F149">
        <f t="shared" si="25"/>
        <v>-0.22263249951414543</v>
      </c>
      <c r="G149">
        <v>0</v>
      </c>
      <c r="H149">
        <f t="shared" si="26"/>
        <v>0.27763125017351953</v>
      </c>
      <c r="I149">
        <f t="shared" si="27"/>
        <v>-1.1167086836213465</v>
      </c>
      <c r="J149">
        <f t="shared" si="28"/>
        <v>1.1167086836213465</v>
      </c>
      <c r="K149">
        <f t="shared" si="29"/>
        <v>0.52506281446690029</v>
      </c>
      <c r="L149">
        <f t="shared" si="30"/>
        <v>0.47493718553309971</v>
      </c>
      <c r="M149">
        <f t="shared" si="31"/>
        <v>1.9045340337332906</v>
      </c>
      <c r="N149">
        <f t="shared" si="32"/>
        <v>2.1055415967851334</v>
      </c>
    </row>
    <row r="150" spans="1:14" x14ac:dyDescent="0.25">
      <c r="A150" s="4">
        <f>IF('True_Odds_Calculator_2-way'!A151="","",'True_Odds_Calculator_2-way'!A151)</f>
        <v>1.67</v>
      </c>
      <c r="B150" s="4">
        <f>IF('True_Odds_Calculator_2-way'!B151="","",'True_Odds_Calculator_2-way'!B151)</f>
        <v>2.08</v>
      </c>
      <c r="C150" s="4">
        <f t="shared" si="22"/>
        <v>0.5988023952095809</v>
      </c>
      <c r="D150">
        <f t="shared" si="23"/>
        <v>0.48076923076923073</v>
      </c>
      <c r="E150">
        <f t="shared" si="24"/>
        <v>7.9571625978811511E-2</v>
      </c>
      <c r="F150">
        <f t="shared" si="25"/>
        <v>-0.20831414094887157</v>
      </c>
      <c r="G150">
        <v>0</v>
      </c>
      <c r="H150">
        <f t="shared" si="26"/>
        <v>0.28788576692768308</v>
      </c>
      <c r="I150">
        <f t="shared" si="27"/>
        <v>-1.1755760264309967</v>
      </c>
      <c r="J150">
        <f t="shared" si="28"/>
        <v>1.1755760264309967</v>
      </c>
      <c r="K150">
        <f t="shared" si="29"/>
        <v>0.55939801774275744</v>
      </c>
      <c r="L150">
        <f t="shared" si="30"/>
        <v>0.44060198225724279</v>
      </c>
      <c r="M150">
        <f t="shared" si="31"/>
        <v>1.7876359377087676</v>
      </c>
      <c r="N150">
        <f t="shared" si="32"/>
        <v>2.2696221085454766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</v>
      </c>
      <c r="C151" s="4">
        <f t="shared" si="22"/>
        <v>0.56497175141242939</v>
      </c>
      <c r="D151">
        <f t="shared" si="23"/>
        <v>0.5</v>
      </c>
      <c r="E151">
        <f t="shared" si="24"/>
        <v>6.4971751412429501E-2</v>
      </c>
      <c r="F151">
        <f t="shared" si="25"/>
        <v>-0.21751412429378525</v>
      </c>
      <c r="G151">
        <v>0</v>
      </c>
      <c r="H151">
        <f t="shared" si="26"/>
        <v>0.2824858757062147</v>
      </c>
      <c r="I151">
        <f t="shared" si="27"/>
        <v>-1.1396057645963797</v>
      </c>
      <c r="J151">
        <f t="shared" si="28"/>
        <v>1.1396057645963797</v>
      </c>
      <c r="K151">
        <f t="shared" si="29"/>
        <v>0.5326241793947295</v>
      </c>
      <c r="L151">
        <f t="shared" si="30"/>
        <v>0.46737582060527044</v>
      </c>
      <c r="M151">
        <f t="shared" si="31"/>
        <v>1.8774964387392123</v>
      </c>
      <c r="N151">
        <f t="shared" si="32"/>
        <v>2.1396057645963795</v>
      </c>
    </row>
    <row r="152" spans="1:14" x14ac:dyDescent="0.25">
      <c r="A152" s="4">
        <f>IF('True_Odds_Calculator_2-way'!A153="","",'True_Odds_Calculator_2-way'!A153)</f>
        <v>1.79</v>
      </c>
      <c r="B152" s="4">
        <f>IF('True_Odds_Calculator_2-way'!B153="","",'True_Odds_Calculator_2-way'!B153)</f>
        <v>2</v>
      </c>
      <c r="C152" s="4">
        <f t="shared" si="22"/>
        <v>0.55865921787709494</v>
      </c>
      <c r="D152">
        <f t="shared" si="23"/>
        <v>0.5</v>
      </c>
      <c r="E152">
        <f t="shared" si="24"/>
        <v>5.8659217877095049E-2</v>
      </c>
      <c r="F152">
        <f t="shared" si="25"/>
        <v>-0.22067039106145248</v>
      </c>
      <c r="G152">
        <v>0</v>
      </c>
      <c r="H152">
        <f t="shared" si="26"/>
        <v>0.27932960893854747</v>
      </c>
      <c r="I152">
        <f t="shared" si="27"/>
        <v>-1.125087900926024</v>
      </c>
      <c r="J152">
        <f t="shared" si="28"/>
        <v>1.125087900926024</v>
      </c>
      <c r="K152">
        <f t="shared" si="29"/>
        <v>0.52943122984971958</v>
      </c>
      <c r="L152">
        <f t="shared" si="30"/>
        <v>0.47056877015028037</v>
      </c>
      <c r="M152">
        <f t="shared" si="31"/>
        <v>1.8888194417315589</v>
      </c>
      <c r="N152">
        <f t="shared" si="32"/>
        <v>2.1250879009260242</v>
      </c>
    </row>
    <row r="153" spans="1:14" x14ac:dyDescent="0.25">
      <c r="A153" s="4">
        <f>IF('True_Odds_Calculator_2-way'!A154="","",'True_Odds_Calculator_2-way'!A154)</f>
        <v>1.84</v>
      </c>
      <c r="B153" s="4">
        <f>IF('True_Odds_Calculator_2-way'!B154="","",'True_Odds_Calculator_2-way'!B154)</f>
        <v>1.94</v>
      </c>
      <c r="C153" s="4">
        <f t="shared" si="22"/>
        <v>0.54347826086956519</v>
      </c>
      <c r="D153">
        <f t="shared" si="23"/>
        <v>0.51546391752577325</v>
      </c>
      <c r="E153">
        <f t="shared" si="24"/>
        <v>5.8942178395338551E-2</v>
      </c>
      <c r="F153">
        <f t="shared" si="25"/>
        <v>-0.2212012550425817</v>
      </c>
      <c r="G153">
        <v>0</v>
      </c>
      <c r="H153">
        <f t="shared" si="26"/>
        <v>0.28014343343792025</v>
      </c>
      <c r="I153">
        <f t="shared" si="27"/>
        <v>-1.1253728415158595</v>
      </c>
      <c r="J153">
        <f t="shared" si="28"/>
        <v>1.1253728415158595</v>
      </c>
      <c r="K153">
        <f t="shared" si="29"/>
        <v>0.51405604339077537</v>
      </c>
      <c r="L153">
        <f t="shared" si="30"/>
        <v>0.4859439566092244</v>
      </c>
      <c r="M153">
        <f t="shared" si="31"/>
        <v>1.9453131868733222</v>
      </c>
      <c r="N153">
        <f t="shared" si="32"/>
        <v>2.0578504710249081</v>
      </c>
    </row>
    <row r="154" spans="1:14" x14ac:dyDescent="0.25">
      <c r="A154" s="4">
        <f>IF('True_Odds_Calculator_2-way'!A155="","",'True_Odds_Calculator_2-way'!A155)</f>
        <v>1.68</v>
      </c>
      <c r="B154" s="4">
        <f>IF('True_Odds_Calculator_2-way'!B155="","",'True_Odds_Calculator_2-way'!B155)</f>
        <v>2.12</v>
      </c>
      <c r="C154" s="4">
        <f t="shared" si="22"/>
        <v>0.59523809523809523</v>
      </c>
      <c r="D154">
        <f t="shared" si="23"/>
        <v>0.47169811320754712</v>
      </c>
      <c r="E154">
        <f t="shared" si="24"/>
        <v>6.6936208445642409E-2</v>
      </c>
      <c r="F154">
        <f t="shared" si="25"/>
        <v>-0.21383647798742134</v>
      </c>
      <c r="G154">
        <v>0</v>
      </c>
      <c r="H154">
        <f t="shared" si="26"/>
        <v>0.28077268643306375</v>
      </c>
      <c r="I154">
        <f t="shared" si="27"/>
        <v>-1.1458731212852642</v>
      </c>
      <c r="J154">
        <f t="shared" si="28"/>
        <v>1.1458731212852642</v>
      </c>
      <c r="K154">
        <f t="shared" si="29"/>
        <v>0.56205234279350658</v>
      </c>
      <c r="L154">
        <f t="shared" si="30"/>
        <v>0.43794765720649348</v>
      </c>
      <c r="M154">
        <f t="shared" si="31"/>
        <v>1.7791937224739793</v>
      </c>
      <c r="N154">
        <f t="shared" si="32"/>
        <v>2.2833778958394961</v>
      </c>
    </row>
    <row r="155" spans="1:14" x14ac:dyDescent="0.25">
      <c r="A155" s="4">
        <f>IF('True_Odds_Calculator_2-way'!A156="","",'True_Odds_Calculator_2-way'!A156)</f>
        <v>1.82</v>
      </c>
      <c r="B155" s="4">
        <f>IF('True_Odds_Calculator_2-way'!B156="","",'True_Odds_Calculator_2-way'!B156)</f>
        <v>1.97</v>
      </c>
      <c r="C155" s="4">
        <f t="shared" si="22"/>
        <v>0.54945054945054939</v>
      </c>
      <c r="D155">
        <f t="shared" si="23"/>
        <v>0.50761421319796951</v>
      </c>
      <c r="E155">
        <f t="shared" si="24"/>
        <v>5.7064762648519007E-2</v>
      </c>
      <c r="F155">
        <f t="shared" si="25"/>
        <v>-0.22184414570201372</v>
      </c>
      <c r="G155">
        <v>0</v>
      </c>
      <c r="H155">
        <f t="shared" si="26"/>
        <v>0.27890890835053267</v>
      </c>
      <c r="I155">
        <f t="shared" si="27"/>
        <v>-1.1212622650994868</v>
      </c>
      <c r="J155">
        <f t="shared" si="28"/>
        <v>1.1212622650994868</v>
      </c>
      <c r="K155">
        <f t="shared" si="29"/>
        <v>0.52098662893245373</v>
      </c>
      <c r="L155">
        <f t="shared" si="30"/>
        <v>0.47901337106754621</v>
      </c>
      <c r="M155">
        <f t="shared" si="31"/>
        <v>1.9194350573815795</v>
      </c>
      <c r="N155">
        <f t="shared" si="32"/>
        <v>2.0876243971465023</v>
      </c>
    </row>
    <row r="156" spans="1:14" x14ac:dyDescent="0.25">
      <c r="A156" s="4">
        <f>IF('True_Odds_Calculator_2-way'!A157="","",'True_Odds_Calculator_2-way'!A157)</f>
        <v>1.88</v>
      </c>
      <c r="B156" s="4">
        <f>IF('True_Odds_Calculator_2-way'!B157="","",'True_Odds_Calculator_2-way'!B157)</f>
        <v>1.9</v>
      </c>
      <c r="C156" s="4">
        <f t="shared" si="22"/>
        <v>0.53191489361702127</v>
      </c>
      <c r="D156">
        <f t="shared" si="23"/>
        <v>0.52631578947368418</v>
      </c>
      <c r="E156">
        <f t="shared" si="24"/>
        <v>5.8230683090705337E-2</v>
      </c>
      <c r="F156">
        <f t="shared" si="25"/>
        <v>-0.22172452407614796</v>
      </c>
      <c r="G156">
        <v>0</v>
      </c>
      <c r="H156">
        <f t="shared" si="26"/>
        <v>0.27995520716685329</v>
      </c>
      <c r="I156">
        <f t="shared" si="27"/>
        <v>-1.1236664374387364</v>
      </c>
      <c r="J156">
        <f t="shared" si="28"/>
        <v>1.1236664374387364</v>
      </c>
      <c r="K156">
        <f t="shared" si="29"/>
        <v>0.50280907742602243</v>
      </c>
      <c r="L156">
        <f t="shared" si="30"/>
        <v>0.4971909225739779</v>
      </c>
      <c r="M156">
        <f t="shared" si="31"/>
        <v>1.9888264649460878</v>
      </c>
      <c r="N156">
        <f t="shared" si="32"/>
        <v>2.0112997936948624</v>
      </c>
    </row>
    <row r="157" spans="1:14" x14ac:dyDescent="0.25">
      <c r="A157" s="4">
        <f>IF('True_Odds_Calculator_2-way'!A158="","",'True_Odds_Calculator_2-way'!A158)</f>
        <v>2.14</v>
      </c>
      <c r="B157" s="4">
        <f>IF('True_Odds_Calculator_2-way'!B158="","",'True_Odds_Calculator_2-way'!B158)</f>
        <v>1.78</v>
      </c>
      <c r="C157" s="4">
        <f t="shared" si="22"/>
        <v>0.46728971962616822</v>
      </c>
      <c r="D157">
        <f t="shared" si="23"/>
        <v>0.5617977528089888</v>
      </c>
      <c r="E157">
        <f t="shared" si="24"/>
        <v>2.908747243515708E-2</v>
      </c>
      <c r="F157">
        <f t="shared" si="25"/>
        <v>-0.23343484196156661</v>
      </c>
      <c r="G157">
        <v>0</v>
      </c>
      <c r="H157">
        <f t="shared" si="26"/>
        <v>0.26252231439672374</v>
      </c>
      <c r="I157">
        <f t="shared" si="27"/>
        <v>-1.0604746049596299</v>
      </c>
      <c r="J157">
        <f t="shared" si="28"/>
        <v>1.0604746049596299</v>
      </c>
      <c r="K157">
        <f t="shared" si="29"/>
        <v>0.45270560758361844</v>
      </c>
      <c r="L157">
        <f t="shared" si="30"/>
        <v>0.54729439241638145</v>
      </c>
      <c r="M157">
        <f t="shared" si="31"/>
        <v>2.2089410496539781</v>
      </c>
      <c r="N157">
        <f t="shared" si="32"/>
        <v>1.8271701918685113</v>
      </c>
    </row>
    <row r="158" spans="1:14" x14ac:dyDescent="0.25">
      <c r="A158" s="4">
        <f>IF('True_Odds_Calculator_2-way'!A159="","",'True_Odds_Calculator_2-way'!A159)</f>
        <v>3</v>
      </c>
      <c r="B158" s="4">
        <f>IF('True_Odds_Calculator_2-way'!B159="","",'True_Odds_Calculator_2-way'!B159)</f>
        <v>1.43</v>
      </c>
      <c r="C158" s="4">
        <f t="shared" si="22"/>
        <v>0.33333333333333331</v>
      </c>
      <c r="D158">
        <f t="shared" si="23"/>
        <v>0.69930069930069938</v>
      </c>
      <c r="E158">
        <f t="shared" si="24"/>
        <v>3.2634032634032639E-2</v>
      </c>
      <c r="F158">
        <f t="shared" si="25"/>
        <v>-0.20046620046620045</v>
      </c>
      <c r="G158">
        <v>0</v>
      </c>
      <c r="H158">
        <f t="shared" si="26"/>
        <v>0.23310023310023312</v>
      </c>
      <c r="I158">
        <f t="shared" si="27"/>
        <v>-1.0783277320343843</v>
      </c>
      <c r="J158">
        <f t="shared" si="28"/>
        <v>1.0783277320343843</v>
      </c>
      <c r="K158">
        <f t="shared" si="29"/>
        <v>0.31679098697424862</v>
      </c>
      <c r="L158">
        <f t="shared" si="30"/>
        <v>0.68320901302575143</v>
      </c>
      <c r="M158">
        <f t="shared" si="31"/>
        <v>3.1566554640687685</v>
      </c>
      <c r="N158">
        <f t="shared" si="32"/>
        <v>1.4636809247747851</v>
      </c>
    </row>
    <row r="159" spans="1:14" x14ac:dyDescent="0.25">
      <c r="A159" s="4">
        <f>IF('True_Odds_Calculator_2-way'!A160="","",'True_Odds_Calculator_2-way'!A160)</f>
        <v>2.25</v>
      </c>
      <c r="B159" s="4">
        <f>IF('True_Odds_Calculator_2-way'!B160="","",'True_Odds_Calculator_2-way'!B160)</f>
        <v>1.71</v>
      </c>
      <c r="C159" s="4">
        <f t="shared" si="22"/>
        <v>0.44444444444444442</v>
      </c>
      <c r="D159">
        <f t="shared" si="23"/>
        <v>0.58479532163742687</v>
      </c>
      <c r="E159">
        <f t="shared" si="24"/>
        <v>2.9239766081871288E-2</v>
      </c>
      <c r="F159">
        <f t="shared" si="25"/>
        <v>-0.2306692657569851</v>
      </c>
      <c r="G159">
        <v>0</v>
      </c>
      <c r="H159">
        <f t="shared" si="26"/>
        <v>0.25990903183885639</v>
      </c>
      <c r="I159">
        <f t="shared" si="27"/>
        <v>-1.0614897848685503</v>
      </c>
      <c r="J159">
        <f t="shared" si="28"/>
        <v>1.0614897848685503</v>
      </c>
      <c r="K159">
        <f t="shared" si="29"/>
        <v>0.42976330383488626</v>
      </c>
      <c r="L159">
        <f t="shared" si="30"/>
        <v>0.57023669616511363</v>
      </c>
      <c r="M159">
        <f t="shared" si="31"/>
        <v>2.3268622310856886</v>
      </c>
      <c r="N159">
        <f t="shared" si="32"/>
        <v>1.753657747256671</v>
      </c>
    </row>
    <row r="160" spans="1:14" x14ac:dyDescent="0.25">
      <c r="A160" s="4">
        <f>IF('True_Odds_Calculator_2-way'!A161="","",'True_Odds_Calculator_2-way'!A161)</f>
        <v>2.59</v>
      </c>
      <c r="B160" s="4">
        <f>IF('True_Odds_Calculator_2-way'!B161="","",'True_Odds_Calculator_2-way'!B161)</f>
        <v>1.56</v>
      </c>
      <c r="C160" s="4">
        <f t="shared" si="22"/>
        <v>0.38610038610038611</v>
      </c>
      <c r="D160">
        <f t="shared" si="23"/>
        <v>0.64102564102564097</v>
      </c>
      <c r="E160">
        <f t="shared" si="24"/>
        <v>2.7126027126027186E-2</v>
      </c>
      <c r="F160">
        <f t="shared" si="25"/>
        <v>-0.22037422037422028</v>
      </c>
      <c r="G160">
        <v>0</v>
      </c>
      <c r="H160">
        <f t="shared" si="26"/>
        <v>0.24750024750024749</v>
      </c>
      <c r="I160">
        <f t="shared" si="27"/>
        <v>-1.0597597584982437</v>
      </c>
      <c r="J160">
        <f t="shared" si="28"/>
        <v>1.0597597584982437</v>
      </c>
      <c r="K160">
        <f t="shared" si="29"/>
        <v>0.37243697957945238</v>
      </c>
      <c r="L160">
        <f t="shared" si="30"/>
        <v>0.62756302042054757</v>
      </c>
      <c r="M160">
        <f t="shared" si="31"/>
        <v>2.685018016012207</v>
      </c>
      <c r="N160">
        <f t="shared" si="32"/>
        <v>1.5934654647590165</v>
      </c>
    </row>
    <row r="161" spans="1:14" x14ac:dyDescent="0.25">
      <c r="A161" s="4">
        <f>IF('True_Odds_Calculator_2-way'!A162="","",'True_Odds_Calculator_2-way'!A162)</f>
        <v>2.69</v>
      </c>
      <c r="B161" s="4">
        <f>IF('True_Odds_Calculator_2-way'!B162="","",'True_Odds_Calculator_2-way'!B162)</f>
        <v>1.49</v>
      </c>
      <c r="C161" s="4">
        <f t="shared" si="22"/>
        <v>0.37174721189591081</v>
      </c>
      <c r="D161">
        <f t="shared" si="23"/>
        <v>0.67114093959731547</v>
      </c>
      <c r="E161">
        <f t="shared" si="24"/>
        <v>4.2888151493226223E-2</v>
      </c>
      <c r="F161">
        <f t="shared" si="25"/>
        <v>-0.20660662159127763</v>
      </c>
      <c r="G161">
        <v>0</v>
      </c>
      <c r="H161">
        <f t="shared" si="26"/>
        <v>0.24949477308450391</v>
      </c>
      <c r="I161">
        <f t="shared" si="27"/>
        <v>-1.098901098901099</v>
      </c>
      <c r="J161">
        <f t="shared" si="28"/>
        <v>1.098901098901099</v>
      </c>
      <c r="K161">
        <f t="shared" si="29"/>
        <v>0.35000000000000003</v>
      </c>
      <c r="L161">
        <f t="shared" si="30"/>
        <v>0.65</v>
      </c>
      <c r="M161">
        <f t="shared" si="31"/>
        <v>2.8571428571428568</v>
      </c>
      <c r="N161">
        <f t="shared" si="32"/>
        <v>1.5384615384615383</v>
      </c>
    </row>
    <row r="162" spans="1:14" x14ac:dyDescent="0.25">
      <c r="A162" s="4">
        <f>IF('True_Odds_Calculator_2-way'!A163="","",'True_Odds_Calculator_2-way'!A163)</f>
        <v>2.41</v>
      </c>
      <c r="B162" s="4">
        <f>IF('True_Odds_Calculator_2-way'!B163="","",'True_Odds_Calculator_2-way'!B163)</f>
        <v>1.59</v>
      </c>
      <c r="C162" s="4">
        <f t="shared" si="22"/>
        <v>0.41493775933609955</v>
      </c>
      <c r="D162">
        <f t="shared" si="23"/>
        <v>0.62893081761006286</v>
      </c>
      <c r="E162">
        <f t="shared" si="24"/>
        <v>4.3868576946162419E-2</v>
      </c>
      <c r="F162">
        <f t="shared" si="25"/>
        <v>-0.21709856729037824</v>
      </c>
      <c r="G162">
        <v>0</v>
      </c>
      <c r="H162">
        <f t="shared" si="26"/>
        <v>0.2609671442365406</v>
      </c>
      <c r="I162">
        <f t="shared" si="27"/>
        <v>-1.096388414840588</v>
      </c>
      <c r="J162">
        <f t="shared" si="28"/>
        <v>1.096388414840588</v>
      </c>
      <c r="K162">
        <f t="shared" si="29"/>
        <v>0.39278722232425073</v>
      </c>
      <c r="L162">
        <f t="shared" si="30"/>
        <v>0.60721277767574933</v>
      </c>
      <c r="M162">
        <f t="shared" si="31"/>
        <v>2.5459076649252292</v>
      </c>
      <c r="N162">
        <f t="shared" si="32"/>
        <v>1.6468691647559472</v>
      </c>
    </row>
    <row r="163" spans="1:14" x14ac:dyDescent="0.25">
      <c r="A163" s="4">
        <f>IF('True_Odds_Calculator_2-way'!A164="","",'True_Odds_Calculator_2-way'!A164)</f>
        <v>2.13</v>
      </c>
      <c r="B163" s="4">
        <f>IF('True_Odds_Calculator_2-way'!B164="","",'True_Odds_Calculator_2-way'!B164)</f>
        <v>1.74</v>
      </c>
      <c r="C163" s="4">
        <f t="shared" si="22"/>
        <v>0.46948356807511737</v>
      </c>
      <c r="D163">
        <f t="shared" si="23"/>
        <v>0.57471264367816088</v>
      </c>
      <c r="E163">
        <f t="shared" si="24"/>
        <v>4.4196211753278369E-2</v>
      </c>
      <c r="F163">
        <f t="shared" si="25"/>
        <v>-0.22562193081862814</v>
      </c>
      <c r="G163">
        <v>0</v>
      </c>
      <c r="H163">
        <f t="shared" si="26"/>
        <v>0.26981814257190651</v>
      </c>
      <c r="I163">
        <f t="shared" si="27"/>
        <v>-1.093565796666284</v>
      </c>
      <c r="J163">
        <f t="shared" si="28"/>
        <v>1.093565796666284</v>
      </c>
      <c r="K163">
        <f t="shared" si="29"/>
        <v>0.44728133121114488</v>
      </c>
      <c r="L163">
        <f t="shared" si="30"/>
        <v>0.55271866878885501</v>
      </c>
      <c r="M163">
        <f t="shared" si="31"/>
        <v>2.235729350232901</v>
      </c>
      <c r="N163">
        <f t="shared" si="32"/>
        <v>1.8092386895330501</v>
      </c>
    </row>
    <row r="164" spans="1:14" x14ac:dyDescent="0.25">
      <c r="A164" s="4">
        <f>IF('True_Odds_Calculator_2-way'!A165="","",'True_Odds_Calculator_2-way'!A165)</f>
        <v>2.2999999999999998</v>
      </c>
      <c r="B164" s="4">
        <f>IF('True_Odds_Calculator_2-way'!B165="","",'True_Odds_Calculator_2-way'!B165)</f>
        <v>1.65</v>
      </c>
      <c r="C164" s="4">
        <f t="shared" si="22"/>
        <v>0.43478260869565222</v>
      </c>
      <c r="D164">
        <f t="shared" si="23"/>
        <v>0.60606060606060608</v>
      </c>
      <c r="E164">
        <f t="shared" si="24"/>
        <v>4.0843214756258295E-2</v>
      </c>
      <c r="F164">
        <f t="shared" si="25"/>
        <v>-0.22266139657443995</v>
      </c>
      <c r="G164">
        <v>0</v>
      </c>
      <c r="H164">
        <f t="shared" si="26"/>
        <v>0.2635046113306983</v>
      </c>
      <c r="I164">
        <f t="shared" si="27"/>
        <v>-1.0878565864408427</v>
      </c>
      <c r="J164">
        <f t="shared" si="28"/>
        <v>1.0878565864408427</v>
      </c>
      <c r="K164">
        <f t="shared" si="29"/>
        <v>0.41421356237309503</v>
      </c>
      <c r="L164">
        <f t="shared" si="30"/>
        <v>0.58578643762690474</v>
      </c>
      <c r="M164">
        <f t="shared" si="31"/>
        <v>2.4142135623730949</v>
      </c>
      <c r="N164">
        <f t="shared" si="32"/>
        <v>1.7071067811865481</v>
      </c>
    </row>
    <row r="165" spans="1:14" x14ac:dyDescent="0.25">
      <c r="A165" s="4">
        <f>IF('True_Odds_Calculator_2-way'!A166="","",'True_Odds_Calculator_2-way'!A166)</f>
        <v>2.5299999999999998</v>
      </c>
      <c r="B165" s="4">
        <f>IF('True_Odds_Calculator_2-way'!B166="","",'True_Odds_Calculator_2-way'!B166)</f>
        <v>1.54</v>
      </c>
      <c r="C165" s="4">
        <f t="shared" si="22"/>
        <v>0.39525691699604748</v>
      </c>
      <c r="D165">
        <f t="shared" si="23"/>
        <v>0.64935064935064934</v>
      </c>
      <c r="E165">
        <f t="shared" si="24"/>
        <v>4.4607566346696714E-2</v>
      </c>
      <c r="F165">
        <f t="shared" si="25"/>
        <v>-0.21205276936502249</v>
      </c>
      <c r="G165">
        <v>0</v>
      </c>
      <c r="H165">
        <f t="shared" si="26"/>
        <v>0.25666033571171915</v>
      </c>
      <c r="I165">
        <f t="shared" si="27"/>
        <v>-1.100163936640749</v>
      </c>
      <c r="J165">
        <f t="shared" si="28"/>
        <v>1.100163936640749</v>
      </c>
      <c r="K165">
        <f t="shared" si="29"/>
        <v>0.37268226712382535</v>
      </c>
      <c r="L165">
        <f t="shared" si="30"/>
        <v>0.62731773287617476</v>
      </c>
      <c r="M165">
        <f t="shared" si="31"/>
        <v>2.6832508230603458</v>
      </c>
      <c r="N165">
        <f t="shared" si="32"/>
        <v>1.5940885257860045</v>
      </c>
    </row>
    <row r="166" spans="1:14" x14ac:dyDescent="0.25">
      <c r="A166" s="4">
        <f>IF('True_Odds_Calculator_2-way'!A167="","",'True_Odds_Calculator_2-way'!A167)</f>
        <v>2.0099999999999998</v>
      </c>
      <c r="B166" s="4">
        <f>IF('True_Odds_Calculator_2-way'!B167="","",'True_Odds_Calculator_2-way'!B167)</f>
        <v>1.88</v>
      </c>
      <c r="C166" s="4">
        <f t="shared" si="22"/>
        <v>0.49751243781094534</v>
      </c>
      <c r="D166">
        <f t="shared" si="23"/>
        <v>0.53191489361702127</v>
      </c>
      <c r="E166">
        <f t="shared" si="24"/>
        <v>2.9427331427966497E-2</v>
      </c>
      <c r="F166">
        <f t="shared" si="25"/>
        <v>-0.23520694400338749</v>
      </c>
      <c r="G166">
        <v>0</v>
      </c>
      <c r="H166">
        <f t="shared" si="26"/>
        <v>0.26463427543135393</v>
      </c>
      <c r="I166">
        <f t="shared" si="27"/>
        <v>-1.060713208766217</v>
      </c>
      <c r="J166">
        <f t="shared" si="28"/>
        <v>1.060713208766217</v>
      </c>
      <c r="K166">
        <f t="shared" si="29"/>
        <v>0.48278384578010813</v>
      </c>
      <c r="L166">
        <f t="shared" si="30"/>
        <v>0.5172161542198922</v>
      </c>
      <c r="M166">
        <f t="shared" si="31"/>
        <v>2.0713203408538785</v>
      </c>
      <c r="N166">
        <f t="shared" si="32"/>
        <v>1.9334276237142709</v>
      </c>
    </row>
    <row r="167" spans="1:14" x14ac:dyDescent="0.25">
      <c r="A167" s="4">
        <f>IF('True_Odds_Calculator_2-way'!A168="","",'True_Odds_Calculator_2-way'!A168)</f>
        <v>1.82</v>
      </c>
      <c r="B167" s="4">
        <f>IF('True_Odds_Calculator_2-way'!B168="","",'True_Odds_Calculator_2-way'!B168)</f>
        <v>2.0699999999999998</v>
      </c>
      <c r="C167" s="4">
        <f t="shared" si="22"/>
        <v>0.54945054945054939</v>
      </c>
      <c r="D167">
        <f t="shared" si="23"/>
        <v>0.48309178743961356</v>
      </c>
      <c r="E167">
        <f t="shared" si="24"/>
        <v>3.2542336890162948E-2</v>
      </c>
      <c r="F167">
        <f t="shared" si="25"/>
        <v>-0.23289271115358079</v>
      </c>
      <c r="G167">
        <v>0</v>
      </c>
      <c r="H167">
        <f t="shared" si="26"/>
        <v>0.26543504804374368</v>
      </c>
      <c r="I167">
        <f t="shared" si="27"/>
        <v>-1.0675818579755179</v>
      </c>
      <c r="J167">
        <f t="shared" si="28"/>
        <v>1.0675818579755179</v>
      </c>
      <c r="K167">
        <f t="shared" si="29"/>
        <v>0.53321471124912212</v>
      </c>
      <c r="L167">
        <f t="shared" si="30"/>
        <v>0.4667852887508781</v>
      </c>
      <c r="M167">
        <f t="shared" si="31"/>
        <v>1.8754171235399244</v>
      </c>
      <c r="N167">
        <f t="shared" si="32"/>
        <v>2.1423125880338039</v>
      </c>
    </row>
    <row r="168" spans="1:14" x14ac:dyDescent="0.25">
      <c r="A168" s="4">
        <f>IF('True_Odds_Calculator_2-way'!A169="","",'True_Odds_Calculator_2-way'!A169)</f>
        <v>1.86</v>
      </c>
      <c r="B168" s="4">
        <f>IF('True_Odds_Calculator_2-way'!B169="","",'True_Odds_Calculator_2-way'!B169)</f>
        <v>2.0299999999999998</v>
      </c>
      <c r="C168" s="4">
        <f t="shared" si="22"/>
        <v>0.5376344086021505</v>
      </c>
      <c r="D168">
        <f t="shared" si="23"/>
        <v>0.49261083743842371</v>
      </c>
      <c r="E168">
        <f t="shared" si="24"/>
        <v>3.0245246040574214E-2</v>
      </c>
      <c r="F168">
        <f t="shared" si="25"/>
        <v>-0.23459929021664283</v>
      </c>
      <c r="G168">
        <v>0</v>
      </c>
      <c r="H168">
        <f t="shared" si="26"/>
        <v>0.26484453625721704</v>
      </c>
      <c r="I168">
        <f t="shared" si="27"/>
        <v>-1.0625078858299792</v>
      </c>
      <c r="J168">
        <f t="shared" si="28"/>
        <v>1.0625078858299792</v>
      </c>
      <c r="K168">
        <f t="shared" si="29"/>
        <v>0.5225324395988501</v>
      </c>
      <c r="L168">
        <f t="shared" si="30"/>
        <v>0.47746756040114985</v>
      </c>
      <c r="M168">
        <f t="shared" si="31"/>
        <v>1.9137567818137824</v>
      </c>
      <c r="N168">
        <f t="shared" si="32"/>
        <v>2.0943831224048783</v>
      </c>
    </row>
    <row r="169" spans="1:14" x14ac:dyDescent="0.25">
      <c r="A169" s="4">
        <f>IF('True_Odds_Calculator_2-way'!A170="","",'True_Odds_Calculator_2-way'!A170)</f>
        <v>1.87</v>
      </c>
      <c r="B169" s="4">
        <f>IF('True_Odds_Calculator_2-way'!B170="","",'True_Odds_Calculator_2-way'!B170)</f>
        <v>2.02</v>
      </c>
      <c r="C169" s="4">
        <f t="shared" si="22"/>
        <v>0.53475935828876997</v>
      </c>
      <c r="D169">
        <f t="shared" si="23"/>
        <v>0.49504950495049505</v>
      </c>
      <c r="E169">
        <f t="shared" si="24"/>
        <v>2.9808863239265015E-2</v>
      </c>
      <c r="F169">
        <f t="shared" si="25"/>
        <v>-0.23492349234923493</v>
      </c>
      <c r="G169">
        <v>0</v>
      </c>
      <c r="H169">
        <f t="shared" si="26"/>
        <v>0.2647323555885</v>
      </c>
      <c r="I169">
        <f t="shared" si="27"/>
        <v>-1.0615495921641367</v>
      </c>
      <c r="J169">
        <f t="shared" si="28"/>
        <v>1.0615495921641367</v>
      </c>
      <c r="K169">
        <f t="shared" si="29"/>
        <v>0.51987261275696728</v>
      </c>
      <c r="L169">
        <f t="shared" si="30"/>
        <v>0.48012738724303272</v>
      </c>
      <c r="M169">
        <f t="shared" si="31"/>
        <v>1.9235481451827992</v>
      </c>
      <c r="N169">
        <f t="shared" si="32"/>
        <v>2.0827805840074194</v>
      </c>
    </row>
    <row r="170" spans="1:14" x14ac:dyDescent="0.25">
      <c r="A170" s="4">
        <f>IF('True_Odds_Calculator_2-way'!A171="","",'True_Odds_Calculator_2-way'!A171)</f>
        <v>1.79</v>
      </c>
      <c r="B170" s="4">
        <f>IF('True_Odds_Calculator_2-way'!B171="","",'True_Odds_Calculator_2-way'!B171)</f>
        <v>2.0499999999999998</v>
      </c>
      <c r="C170" s="4">
        <f t="shared" si="22"/>
        <v>0.55865921787709494</v>
      </c>
      <c r="D170">
        <f t="shared" si="23"/>
        <v>0.48780487804878053</v>
      </c>
      <c r="E170">
        <f t="shared" si="24"/>
        <v>4.6464095925875526E-2</v>
      </c>
      <c r="F170">
        <f t="shared" si="25"/>
        <v>-0.22605259572148784</v>
      </c>
      <c r="G170">
        <v>0</v>
      </c>
      <c r="H170">
        <f t="shared" si="26"/>
        <v>0.27251669164736342</v>
      </c>
      <c r="I170">
        <f t="shared" si="27"/>
        <v>-1.0979733645872189</v>
      </c>
      <c r="J170">
        <f t="shared" si="28"/>
        <v>1.0979733645872189</v>
      </c>
      <c r="K170">
        <f t="shared" si="29"/>
        <v>0.53550420798039233</v>
      </c>
      <c r="L170">
        <f t="shared" si="30"/>
        <v>0.46449579201960772</v>
      </c>
      <c r="M170">
        <f t="shared" si="31"/>
        <v>1.8673989580239028</v>
      </c>
      <c r="N170">
        <f t="shared" si="32"/>
        <v>2.1528720328165796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2.54</v>
      </c>
      <c r="C171" s="4">
        <f t="shared" si="22"/>
        <v>0.65359477124183007</v>
      </c>
      <c r="D171">
        <f t="shared" si="23"/>
        <v>0.39370078740157477</v>
      </c>
      <c r="E171">
        <f t="shared" si="24"/>
        <v>4.7295558643404956E-2</v>
      </c>
      <c r="F171">
        <f t="shared" si="25"/>
        <v>-0.21002521743605573</v>
      </c>
      <c r="G171">
        <v>0</v>
      </c>
      <c r="H171">
        <f t="shared" si="26"/>
        <v>0.25732077607946063</v>
      </c>
      <c r="I171">
        <f t="shared" si="27"/>
        <v>-1.1068829678133041</v>
      </c>
      <c r="J171">
        <f t="shared" si="28"/>
        <v>1.1068829678133041</v>
      </c>
      <c r="K171">
        <f t="shared" si="29"/>
        <v>0.63025952640671412</v>
      </c>
      <c r="L171">
        <f t="shared" si="30"/>
        <v>0.36974047359328571</v>
      </c>
      <c r="M171">
        <f t="shared" si="31"/>
        <v>1.5866479729410514</v>
      </c>
      <c r="N171">
        <f t="shared" si="32"/>
        <v>2.704599770432488</v>
      </c>
    </row>
    <row r="172" spans="1:14" x14ac:dyDescent="0.25">
      <c r="A172" s="4">
        <f>IF('True_Odds_Calculator_2-way'!A173="","",'True_Odds_Calculator_2-way'!A173)</f>
        <v>1.71</v>
      </c>
      <c r="B172" s="4">
        <f>IF('True_Odds_Calculator_2-way'!B173="","",'True_Odds_Calculator_2-way'!B173)</f>
        <v>2.17</v>
      </c>
      <c r="C172" s="4">
        <f t="shared" si="22"/>
        <v>0.58479532163742687</v>
      </c>
      <c r="D172">
        <f t="shared" si="23"/>
        <v>0.46082949308755761</v>
      </c>
      <c r="E172">
        <f t="shared" si="24"/>
        <v>4.5624814724984475E-2</v>
      </c>
      <c r="F172">
        <f t="shared" si="25"/>
        <v>-0.22386611690516611</v>
      </c>
      <c r="G172">
        <v>0</v>
      </c>
      <c r="H172">
        <f t="shared" si="26"/>
        <v>0.26949093163015064</v>
      </c>
      <c r="I172">
        <f t="shared" si="27"/>
        <v>-1.097180031127722</v>
      </c>
      <c r="J172">
        <f t="shared" si="28"/>
        <v>1.097180031127722</v>
      </c>
      <c r="K172">
        <f t="shared" si="29"/>
        <v>0.56211423509174197</v>
      </c>
      <c r="L172">
        <f t="shared" si="30"/>
        <v>0.43788576490825809</v>
      </c>
      <c r="M172">
        <f t="shared" si="31"/>
        <v>1.7789978221006826</v>
      </c>
      <c r="N172">
        <f t="shared" si="32"/>
        <v>2.283700636419435</v>
      </c>
    </row>
    <row r="173" spans="1:14" x14ac:dyDescent="0.25">
      <c r="A173" s="4">
        <f>IF('True_Odds_Calculator_2-way'!A174="","",'True_Odds_Calculator_2-way'!A174)</f>
        <v>1.32</v>
      </c>
      <c r="B173" s="4">
        <f>IF('True_Odds_Calculator_2-way'!B174="","",'True_Odds_Calculator_2-way'!B174)</f>
        <v>3.35</v>
      </c>
      <c r="C173" s="4">
        <f t="shared" si="22"/>
        <v>0.75757575757575757</v>
      </c>
      <c r="D173">
        <f t="shared" si="23"/>
        <v>0.29850746268656714</v>
      </c>
      <c r="E173">
        <f t="shared" si="24"/>
        <v>5.6083220262324707E-2</v>
      </c>
      <c r="F173">
        <f t="shared" si="25"/>
        <v>-0.17005879692446857</v>
      </c>
      <c r="G173">
        <v>0</v>
      </c>
      <c r="H173">
        <f t="shared" si="26"/>
        <v>0.22614201718679328</v>
      </c>
      <c r="I173">
        <f t="shared" si="27"/>
        <v>-1.1531640100361062</v>
      </c>
      <c r="J173">
        <f t="shared" si="28"/>
        <v>1.1531640100361062</v>
      </c>
      <c r="K173">
        <f t="shared" si="29"/>
        <v>0.73045352928711715</v>
      </c>
      <c r="L173">
        <f t="shared" si="30"/>
        <v>0.26954647071288274</v>
      </c>
      <c r="M173">
        <f t="shared" si="31"/>
        <v>1.3690124832115542</v>
      </c>
      <c r="N173">
        <f t="shared" si="32"/>
        <v>3.7099354235848501</v>
      </c>
    </row>
    <row r="174" spans="1:14" x14ac:dyDescent="0.25">
      <c r="A174" s="4">
        <f>IF('True_Odds_Calculator_2-way'!A175="","",'True_Odds_Calculator_2-way'!A175)</f>
        <v>1.79</v>
      </c>
      <c r="B174" s="4">
        <f>IF('True_Odds_Calculator_2-way'!B175="","",'True_Odds_Calculator_2-way'!B175)</f>
        <v>2.13</v>
      </c>
      <c r="C174" s="4">
        <f t="shared" si="22"/>
        <v>0.55865921787709494</v>
      </c>
      <c r="D174">
        <f t="shared" si="23"/>
        <v>0.46948356807511737</v>
      </c>
      <c r="E174">
        <f t="shared" si="24"/>
        <v>2.8142785952212312E-2</v>
      </c>
      <c r="F174">
        <f t="shared" si="25"/>
        <v>-0.2341385369947806</v>
      </c>
      <c r="G174">
        <v>0</v>
      </c>
      <c r="H174">
        <f t="shared" si="26"/>
        <v>0.26228132294699291</v>
      </c>
      <c r="I174">
        <f t="shared" si="27"/>
        <v>-1.0583936671670078</v>
      </c>
      <c r="J174">
        <f t="shared" si="28"/>
        <v>1.0583936671670078</v>
      </c>
      <c r="K174">
        <f t="shared" si="29"/>
        <v>0.5446234509412119</v>
      </c>
      <c r="L174">
        <f t="shared" si="30"/>
        <v>0.45537654905878816</v>
      </c>
      <c r="M174">
        <f t="shared" si="31"/>
        <v>1.8361309970619364</v>
      </c>
      <c r="N174">
        <f t="shared" si="32"/>
        <v>2.1959848438987186</v>
      </c>
    </row>
    <row r="175" spans="1:14" x14ac:dyDescent="0.25">
      <c r="A175" s="4">
        <f>IF('True_Odds_Calculator_2-way'!A176="","",'True_Odds_Calculator_2-way'!A176)</f>
        <v>1.65</v>
      </c>
      <c r="B175" s="4">
        <f>IF('True_Odds_Calculator_2-way'!B176="","",'True_Odds_Calculator_2-way'!B176)</f>
        <v>2.38</v>
      </c>
      <c r="C175" s="4">
        <f t="shared" si="22"/>
        <v>0.60606060606060608</v>
      </c>
      <c r="D175">
        <f t="shared" si="23"/>
        <v>0.42016806722689076</v>
      </c>
      <c r="E175">
        <f t="shared" si="24"/>
        <v>2.6228673287496784E-2</v>
      </c>
      <c r="F175">
        <f t="shared" si="25"/>
        <v>-0.22841864018334612</v>
      </c>
      <c r="G175">
        <v>0</v>
      </c>
      <c r="H175">
        <f t="shared" si="26"/>
        <v>0.25464731347084291</v>
      </c>
      <c r="I175">
        <f t="shared" si="27"/>
        <v>-1.0558537785999174</v>
      </c>
      <c r="J175">
        <f t="shared" si="28"/>
        <v>1.0558537785999174</v>
      </c>
      <c r="K175">
        <f t="shared" si="29"/>
        <v>0.59301254876147147</v>
      </c>
      <c r="L175">
        <f t="shared" si="30"/>
        <v>0.40698745123852875</v>
      </c>
      <c r="M175">
        <f t="shared" si="31"/>
        <v>1.6863049560899459</v>
      </c>
      <c r="N175">
        <f t="shared" si="32"/>
        <v>2.4570782144678858</v>
      </c>
    </row>
    <row r="176" spans="1:14" x14ac:dyDescent="0.25">
      <c r="A176" s="4">
        <f>IF('True_Odds_Calculator_2-way'!A177="","",'True_Odds_Calculator_2-way'!A177)</f>
        <v>2</v>
      </c>
      <c r="B176" s="4">
        <f>IF('True_Odds_Calculator_2-way'!B177="","",'True_Odds_Calculator_2-way'!B177)</f>
        <v>1.89</v>
      </c>
      <c r="C176" s="4">
        <f t="shared" si="22"/>
        <v>0.5</v>
      </c>
      <c r="D176">
        <f t="shared" si="23"/>
        <v>0.52910052910052918</v>
      </c>
      <c r="E176">
        <f t="shared" si="24"/>
        <v>2.9100529100529293E-2</v>
      </c>
      <c r="F176">
        <f t="shared" si="25"/>
        <v>-0.23544973544973535</v>
      </c>
      <c r="G176">
        <v>0</v>
      </c>
      <c r="H176">
        <f t="shared" si="26"/>
        <v>0.26455026455026459</v>
      </c>
      <c r="I176">
        <f t="shared" si="27"/>
        <v>-1.0599978800063603</v>
      </c>
      <c r="J176">
        <f t="shared" si="28"/>
        <v>1.0599978800063603</v>
      </c>
      <c r="K176">
        <f t="shared" si="29"/>
        <v>0.48543739277873066</v>
      </c>
      <c r="L176">
        <f t="shared" si="30"/>
        <v>0.51456260722126923</v>
      </c>
      <c r="M176">
        <f t="shared" si="31"/>
        <v>2.0599978800063603</v>
      </c>
      <c r="N176">
        <f t="shared" si="32"/>
        <v>1.9433981132056606</v>
      </c>
    </row>
    <row r="177" spans="1:14" x14ac:dyDescent="0.25">
      <c r="A177" s="4">
        <f>IF('True_Odds_Calculator_2-way'!A178="","",'True_Odds_Calculator_2-way'!A178)</f>
        <v>1.61</v>
      </c>
      <c r="B177" s="4">
        <f>IF('True_Odds_Calculator_2-way'!B178="","",'True_Odds_Calculator_2-way'!B178)</f>
        <v>2.4300000000000002</v>
      </c>
      <c r="C177" s="4">
        <f t="shared" si="22"/>
        <v>0.6211180124223602</v>
      </c>
      <c r="D177">
        <f t="shared" si="23"/>
        <v>0.41152263374485593</v>
      </c>
      <c r="E177">
        <f t="shared" si="24"/>
        <v>3.2640646167216181E-2</v>
      </c>
      <c r="F177">
        <f t="shared" si="25"/>
        <v>-0.22296347417120366</v>
      </c>
      <c r="G177">
        <v>0</v>
      </c>
      <c r="H177">
        <f t="shared" si="26"/>
        <v>0.25560412033841978</v>
      </c>
      <c r="I177">
        <f t="shared" si="27"/>
        <v>-1.0706981783012146</v>
      </c>
      <c r="J177">
        <f t="shared" si="28"/>
        <v>1.0706981783012146</v>
      </c>
      <c r="K177">
        <f t="shared" si="29"/>
        <v>0.60491460861932955</v>
      </c>
      <c r="L177">
        <f t="shared" si="30"/>
        <v>0.39508539138067028</v>
      </c>
      <c r="M177">
        <f t="shared" si="31"/>
        <v>1.6531258887637414</v>
      </c>
      <c r="N177">
        <f t="shared" si="32"/>
        <v>2.5310983949707371</v>
      </c>
    </row>
    <row r="178" spans="1:14" x14ac:dyDescent="0.25">
      <c r="A178" s="4">
        <f>IF('True_Odds_Calculator_2-way'!A179="","",'True_Odds_Calculator_2-way'!A179)</f>
        <v>1.88</v>
      </c>
      <c r="B178" s="4">
        <f>IF('True_Odds_Calculator_2-way'!B179="","",'True_Odds_Calculator_2-way'!B179)</f>
        <v>2.02</v>
      </c>
      <c r="C178" s="4">
        <f t="shared" si="22"/>
        <v>0.53191489361702127</v>
      </c>
      <c r="D178">
        <f t="shared" si="23"/>
        <v>0.49504950495049505</v>
      </c>
      <c r="E178">
        <f t="shared" si="24"/>
        <v>2.6964398567516312E-2</v>
      </c>
      <c r="F178">
        <f t="shared" si="25"/>
        <v>-0.23635980619338537</v>
      </c>
      <c r="G178">
        <v>0</v>
      </c>
      <c r="H178">
        <f t="shared" si="26"/>
        <v>0.26332420476090163</v>
      </c>
      <c r="I178">
        <f t="shared" si="27"/>
        <v>-1.0555008273018724</v>
      </c>
      <c r="J178">
        <f t="shared" si="28"/>
        <v>1.0555008273018724</v>
      </c>
      <c r="K178">
        <f t="shared" si="29"/>
        <v>0.51844612438456505</v>
      </c>
      <c r="L178">
        <f t="shared" si="30"/>
        <v>0.48155387561543506</v>
      </c>
      <c r="M178">
        <f t="shared" si="31"/>
        <v>1.9288407280256479</v>
      </c>
      <c r="N178">
        <f t="shared" si="32"/>
        <v>2.0766108438479098</v>
      </c>
    </row>
    <row r="179" spans="1:14" x14ac:dyDescent="0.25">
      <c r="A179" s="4">
        <f>IF('True_Odds_Calculator_2-way'!A180="","",'True_Odds_Calculator_2-way'!A180)</f>
        <v>1.83</v>
      </c>
      <c r="B179" s="4">
        <f>IF('True_Odds_Calculator_2-way'!B180="","",'True_Odds_Calculator_2-way'!B180)</f>
        <v>2.0699999999999998</v>
      </c>
      <c r="C179" s="4">
        <f t="shared" si="22"/>
        <v>0.54644808743169393</v>
      </c>
      <c r="D179">
        <f t="shared" si="23"/>
        <v>0.48309178743961356</v>
      </c>
      <c r="E179">
        <f t="shared" si="24"/>
        <v>2.9539874871307603E-2</v>
      </c>
      <c r="F179">
        <f t="shared" si="25"/>
        <v>-0.23444470842902765</v>
      </c>
      <c r="G179">
        <v>0</v>
      </c>
      <c r="H179">
        <f t="shared" si="26"/>
        <v>0.26398458330033525</v>
      </c>
      <c r="I179">
        <f t="shared" si="27"/>
        <v>-1.0611311532512866</v>
      </c>
      <c r="J179">
        <f t="shared" si="28"/>
        <v>1.0611311532512866</v>
      </c>
      <c r="K179">
        <f t="shared" si="29"/>
        <v>0.53170592832305175</v>
      </c>
      <c r="L179">
        <f t="shared" si="30"/>
        <v>0.46829407167694814</v>
      </c>
      <c r="M179">
        <f t="shared" si="31"/>
        <v>1.8807388571985679</v>
      </c>
      <c r="N179">
        <f t="shared" si="32"/>
        <v>2.1354103339788768</v>
      </c>
    </row>
    <row r="180" spans="1:14" x14ac:dyDescent="0.25">
      <c r="A180" s="4">
        <f>IF('True_Odds_Calculator_2-way'!A181="","",'True_Odds_Calculator_2-way'!A181)</f>
        <v>1.6</v>
      </c>
      <c r="B180" s="4">
        <f>IF('True_Odds_Calculator_2-way'!B181="","",'True_Odds_Calculator_2-way'!B181)</f>
        <v>2.48</v>
      </c>
      <c r="C180" s="4">
        <f t="shared" si="22"/>
        <v>0.625</v>
      </c>
      <c r="D180">
        <f t="shared" si="23"/>
        <v>0.40322580645161293</v>
      </c>
      <c r="E180">
        <f t="shared" si="24"/>
        <v>2.8225806451612989E-2</v>
      </c>
      <c r="F180">
        <f t="shared" si="25"/>
        <v>-0.22379032258064502</v>
      </c>
      <c r="G180">
        <v>0</v>
      </c>
      <c r="H180">
        <f t="shared" si="26"/>
        <v>0.25201612903225806</v>
      </c>
      <c r="I180">
        <f t="shared" si="27"/>
        <v>-1.0611908999450224</v>
      </c>
      <c r="J180">
        <f t="shared" si="28"/>
        <v>1.0611908999450224</v>
      </c>
      <c r="K180">
        <f t="shared" si="29"/>
        <v>0.61098009187365931</v>
      </c>
      <c r="L180">
        <f t="shared" si="30"/>
        <v>0.38901990812634057</v>
      </c>
      <c r="M180">
        <f t="shared" si="31"/>
        <v>1.6367145399670135</v>
      </c>
      <c r="N180">
        <f t="shared" si="32"/>
        <v>2.5705625319186329</v>
      </c>
    </row>
    <row r="181" spans="1:14" x14ac:dyDescent="0.25">
      <c r="A181" s="4">
        <f>IF('True_Odds_Calculator_2-way'!A182="","",'True_Odds_Calculator_2-way'!A182)</f>
        <v>2.37</v>
      </c>
      <c r="B181" s="4">
        <f>IF('True_Odds_Calculator_2-way'!B182="","",'True_Odds_Calculator_2-way'!B182)</f>
        <v>1.65</v>
      </c>
      <c r="C181" s="4">
        <f t="shared" si="22"/>
        <v>0.42194092827004215</v>
      </c>
      <c r="D181">
        <f t="shared" si="23"/>
        <v>0.60606060606060608</v>
      </c>
      <c r="E181">
        <f t="shared" si="24"/>
        <v>2.8001534330648337E-2</v>
      </c>
      <c r="F181">
        <f t="shared" si="25"/>
        <v>-0.22772024037846816</v>
      </c>
      <c r="G181">
        <v>0</v>
      </c>
      <c r="H181">
        <f t="shared" si="26"/>
        <v>0.25572177470911645</v>
      </c>
      <c r="I181">
        <f t="shared" si="27"/>
        <v>-1.0597002531915625</v>
      </c>
      <c r="J181">
        <f t="shared" si="28"/>
        <v>1.0597002531915625</v>
      </c>
      <c r="K181">
        <f t="shared" si="29"/>
        <v>0.40786538259317556</v>
      </c>
      <c r="L181">
        <f t="shared" si="30"/>
        <v>0.59213461740682438</v>
      </c>
      <c r="M181">
        <f t="shared" si="31"/>
        <v>2.4517893468724408</v>
      </c>
      <c r="N181">
        <f t="shared" si="32"/>
        <v>1.6888051645745159</v>
      </c>
    </row>
    <row r="182" spans="1:14" x14ac:dyDescent="0.25">
      <c r="A182" s="4">
        <f>IF('True_Odds_Calculator_2-way'!A183="","",'True_Odds_Calculator_2-way'!A183)</f>
        <v>1.72</v>
      </c>
      <c r="B182" s="4">
        <f>IF('True_Odds_Calculator_2-way'!B183="","",'True_Odds_Calculator_2-way'!B183)</f>
        <v>2.2400000000000002</v>
      </c>
      <c r="C182" s="4">
        <f t="shared" si="22"/>
        <v>0.58139534883720934</v>
      </c>
      <c r="D182">
        <f t="shared" si="23"/>
        <v>0.4464285714285714</v>
      </c>
      <c r="E182">
        <f t="shared" si="24"/>
        <v>2.7823920265780622E-2</v>
      </c>
      <c r="F182">
        <f t="shared" si="25"/>
        <v>-0.23172757475083072</v>
      </c>
      <c r="G182">
        <v>0</v>
      </c>
      <c r="H182">
        <f t="shared" si="26"/>
        <v>0.25955149501661129</v>
      </c>
      <c r="I182">
        <f t="shared" si="27"/>
        <v>-1.0583343916682537</v>
      </c>
      <c r="J182">
        <f t="shared" si="28"/>
        <v>1.0583343916682537</v>
      </c>
      <c r="K182">
        <f t="shared" si="29"/>
        <v>0.56753664445881302</v>
      </c>
      <c r="L182">
        <f t="shared" si="30"/>
        <v>0.43246335554118726</v>
      </c>
      <c r="M182">
        <f t="shared" si="31"/>
        <v>1.7620007620011424</v>
      </c>
      <c r="N182">
        <f t="shared" si="32"/>
        <v>2.3123346456686344</v>
      </c>
    </row>
    <row r="183" spans="1:14" x14ac:dyDescent="0.25">
      <c r="A183" s="4">
        <f>IF('True_Odds_Calculator_2-way'!A184="","",'True_Odds_Calculator_2-way'!A184)</f>
        <v>2.12</v>
      </c>
      <c r="B183" s="4">
        <f>IF('True_Odds_Calculator_2-way'!B184="","",'True_Odds_Calculator_2-way'!B184)</f>
        <v>1.79</v>
      </c>
      <c r="C183" s="4">
        <f t="shared" si="22"/>
        <v>0.47169811320754712</v>
      </c>
      <c r="D183">
        <f t="shared" si="23"/>
        <v>0.55865921787709494</v>
      </c>
      <c r="E183">
        <f t="shared" si="24"/>
        <v>3.0357331084642114E-2</v>
      </c>
      <c r="F183">
        <f t="shared" si="25"/>
        <v>-0.23316116791398755</v>
      </c>
      <c r="G183">
        <v>0</v>
      </c>
      <c r="H183">
        <f t="shared" si="26"/>
        <v>0.26351849899862967</v>
      </c>
      <c r="I183">
        <f t="shared" si="27"/>
        <v>-1.0631081389064057</v>
      </c>
      <c r="J183">
        <f t="shared" si="28"/>
        <v>1.0631081389064057</v>
      </c>
      <c r="K183">
        <f t="shared" si="29"/>
        <v>0.4564790342557204</v>
      </c>
      <c r="L183">
        <f t="shared" si="30"/>
        <v>0.54352096574427933</v>
      </c>
      <c r="M183">
        <f t="shared" si="31"/>
        <v>2.1906811155751749</v>
      </c>
      <c r="N183">
        <f t="shared" si="32"/>
        <v>1.8398554297360612</v>
      </c>
    </row>
    <row r="184" spans="1:14" x14ac:dyDescent="0.25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1.75</v>
      </c>
      <c r="C184" s="4">
        <f t="shared" si="22"/>
        <v>0.4587155963302752</v>
      </c>
      <c r="D184">
        <f t="shared" si="23"/>
        <v>0.5714285714285714</v>
      </c>
      <c r="E184">
        <f t="shared" si="24"/>
        <v>3.0144167758846541E-2</v>
      </c>
      <c r="F184">
        <f t="shared" si="25"/>
        <v>-0.23197903014416776</v>
      </c>
      <c r="G184">
        <v>0</v>
      </c>
      <c r="H184">
        <f t="shared" si="26"/>
        <v>0.26212319790301436</v>
      </c>
      <c r="I184">
        <f t="shared" si="27"/>
        <v>-1.0629880069054676</v>
      </c>
      <c r="J184">
        <f t="shared" si="28"/>
        <v>1.0629880069054676</v>
      </c>
      <c r="K184">
        <f t="shared" si="29"/>
        <v>0.44359159560776512</v>
      </c>
      <c r="L184">
        <f t="shared" si="30"/>
        <v>0.55640840439223493</v>
      </c>
      <c r="M184">
        <f t="shared" si="31"/>
        <v>2.2543258481484516</v>
      </c>
      <c r="N184">
        <f t="shared" si="32"/>
        <v>1.797241005179101</v>
      </c>
    </row>
    <row r="185" spans="1:14" x14ac:dyDescent="0.25">
      <c r="A185" s="4">
        <f>IF('True_Odds_Calculator_2-way'!A186="","",'True_Odds_Calculator_2-way'!A186)</f>
        <v>1.91</v>
      </c>
      <c r="B185" s="4">
        <f>IF('True_Odds_Calculator_2-way'!B186="","",'True_Odds_Calculator_2-way'!B186)</f>
        <v>1.99</v>
      </c>
      <c r="C185" s="4">
        <f t="shared" si="22"/>
        <v>0.52356020942408377</v>
      </c>
      <c r="D185">
        <f t="shared" si="23"/>
        <v>0.50251256281407031</v>
      </c>
      <c r="E185">
        <f t="shared" si="24"/>
        <v>2.6072772238153963E-2</v>
      </c>
      <c r="F185">
        <f t="shared" si="25"/>
        <v>-0.23702281038701378</v>
      </c>
      <c r="G185">
        <v>0</v>
      </c>
      <c r="H185">
        <f t="shared" si="26"/>
        <v>0.26309558262516769</v>
      </c>
      <c r="I185">
        <f t="shared" si="27"/>
        <v>-1.0535659020683561</v>
      </c>
      <c r="J185">
        <f t="shared" si="28"/>
        <v>1.0535659020683561</v>
      </c>
      <c r="K185">
        <f t="shared" si="29"/>
        <v>0.51053098533271912</v>
      </c>
      <c r="L185">
        <f t="shared" si="30"/>
        <v>0.48946901466728099</v>
      </c>
      <c r="M185">
        <f t="shared" si="31"/>
        <v>1.9587449708822042</v>
      </c>
      <c r="N185">
        <f t="shared" si="32"/>
        <v>2.043030243047673</v>
      </c>
    </row>
    <row r="186" spans="1:14" x14ac:dyDescent="0.25">
      <c r="A186" s="4">
        <f>IF('True_Odds_Calculator_2-way'!A187="","",'True_Odds_Calculator_2-way'!A187)</f>
        <v>1.82</v>
      </c>
      <c r="B186" s="4">
        <f>IF('True_Odds_Calculator_2-way'!B187="","",'True_Odds_Calculator_2-way'!B187)</f>
        <v>2.08</v>
      </c>
      <c r="C186" s="4">
        <f t="shared" si="22"/>
        <v>0.54945054945054939</v>
      </c>
      <c r="D186">
        <f t="shared" si="23"/>
        <v>0.48076923076923073</v>
      </c>
      <c r="E186">
        <f t="shared" si="24"/>
        <v>3.0219780219780112E-2</v>
      </c>
      <c r="F186">
        <f t="shared" si="25"/>
        <v>-0.23393913778529174</v>
      </c>
      <c r="G186">
        <v>0</v>
      </c>
      <c r="H186">
        <f t="shared" si="26"/>
        <v>0.2641589180050718</v>
      </c>
      <c r="I186">
        <f t="shared" si="27"/>
        <v>-1.0626278551055635</v>
      </c>
      <c r="J186">
        <f t="shared" si="28"/>
        <v>1.0626278551055635</v>
      </c>
      <c r="K186">
        <f t="shared" si="29"/>
        <v>0.53437219814812564</v>
      </c>
      <c r="L186">
        <f t="shared" si="30"/>
        <v>0.46562780185187441</v>
      </c>
      <c r="M186">
        <f t="shared" si="31"/>
        <v>1.8713548411865626</v>
      </c>
      <c r="N186">
        <f t="shared" si="32"/>
        <v>2.1476380835140083</v>
      </c>
    </row>
    <row r="187" spans="1:14" x14ac:dyDescent="0.25">
      <c r="A187" s="4">
        <f>IF('True_Odds_Calculator_2-way'!A188="","",'True_Odds_Calculator_2-way'!A188)</f>
        <v>1.98</v>
      </c>
      <c r="B187" s="4">
        <f>IF('True_Odds_Calculator_2-way'!B188="","",'True_Odds_Calculator_2-way'!B188)</f>
        <v>1.93</v>
      </c>
      <c r="C187" s="4">
        <f t="shared" si="22"/>
        <v>0.50505050505050508</v>
      </c>
      <c r="D187">
        <f t="shared" si="23"/>
        <v>0.5181347150259068</v>
      </c>
      <c r="E187">
        <f t="shared" si="24"/>
        <v>2.3185220076411994E-2</v>
      </c>
      <c r="F187">
        <f t="shared" si="25"/>
        <v>-0.23849897943162168</v>
      </c>
      <c r="G187">
        <v>0</v>
      </c>
      <c r="H187">
        <f t="shared" si="26"/>
        <v>0.26168419950803373</v>
      </c>
      <c r="I187">
        <f t="shared" si="27"/>
        <v>-1.0474793930096669</v>
      </c>
      <c r="J187">
        <f t="shared" si="28"/>
        <v>1.0474793930096669</v>
      </c>
      <c r="K187">
        <f t="shared" si="29"/>
        <v>0.49345437578019818</v>
      </c>
      <c r="L187">
        <f t="shared" si="30"/>
        <v>0.50654562421980165</v>
      </c>
      <c r="M187">
        <f t="shared" si="31"/>
        <v>2.0265298051494733</v>
      </c>
      <c r="N187">
        <f t="shared" si="32"/>
        <v>1.9741558354989901</v>
      </c>
    </row>
    <row r="188" spans="1:14" x14ac:dyDescent="0.25">
      <c r="A188" s="4">
        <f>IF('True_Odds_Calculator_2-way'!A189="","",'True_Odds_Calculator_2-way'!A189)</f>
        <v>1.54</v>
      </c>
      <c r="B188" s="4">
        <f>IF('True_Odds_Calculator_2-way'!B189="","",'True_Odds_Calculator_2-way'!B189)</f>
        <v>2.64</v>
      </c>
      <c r="C188" s="4">
        <f t="shared" si="22"/>
        <v>0.64935064935064934</v>
      </c>
      <c r="D188">
        <f t="shared" si="23"/>
        <v>0.37878787878787878</v>
      </c>
      <c r="E188">
        <f t="shared" si="24"/>
        <v>2.813852813852824E-2</v>
      </c>
      <c r="F188">
        <f t="shared" si="25"/>
        <v>-0.21782762691853597</v>
      </c>
      <c r="G188">
        <v>0</v>
      </c>
      <c r="H188">
        <f t="shared" si="26"/>
        <v>0.24596615505706415</v>
      </c>
      <c r="I188">
        <f t="shared" si="27"/>
        <v>-1.0626278551055639</v>
      </c>
      <c r="J188">
        <f t="shared" si="28"/>
        <v>1.0626278551055639</v>
      </c>
      <c r="K188">
        <f t="shared" si="29"/>
        <v>0.63539706501682969</v>
      </c>
      <c r="L188">
        <f t="shared" si="30"/>
        <v>0.36460293498317031</v>
      </c>
      <c r="M188">
        <f t="shared" si="31"/>
        <v>1.5738190417570046</v>
      </c>
      <c r="N188">
        <f t="shared" si="32"/>
        <v>2.7427096823731243</v>
      </c>
    </row>
    <row r="189" spans="1:14" x14ac:dyDescent="0.25">
      <c r="A189" s="4">
        <f>IF('True_Odds_Calculator_2-way'!A190="","",'True_Odds_Calculator_2-way'!A190)</f>
        <v>2.37</v>
      </c>
      <c r="B189" s="4">
        <f>IF('True_Odds_Calculator_2-way'!B190="","",'True_Odds_Calculator_2-way'!B190)</f>
        <v>1.57</v>
      </c>
      <c r="C189" s="4">
        <f t="shared" si="22"/>
        <v>0.42194092827004215</v>
      </c>
      <c r="D189">
        <f t="shared" si="23"/>
        <v>0.63694267515923564</v>
      </c>
      <c r="E189">
        <f t="shared" si="24"/>
        <v>5.8883603429277898E-2</v>
      </c>
      <c r="F189">
        <f t="shared" si="25"/>
        <v>-0.20986858018221388</v>
      </c>
      <c r="G189">
        <v>0</v>
      </c>
      <c r="H189">
        <f t="shared" si="26"/>
        <v>0.26875218361149178</v>
      </c>
      <c r="I189">
        <f t="shared" si="27"/>
        <v>-1.1316243621521513</v>
      </c>
      <c r="J189">
        <f t="shared" si="28"/>
        <v>1.1316243621521513</v>
      </c>
      <c r="K189">
        <f t="shared" si="29"/>
        <v>0.39210683050576867</v>
      </c>
      <c r="L189">
        <f t="shared" si="30"/>
        <v>0.60789316949423133</v>
      </c>
      <c r="M189">
        <f t="shared" si="31"/>
        <v>2.5503253761484475</v>
      </c>
      <c r="N189">
        <f t="shared" si="32"/>
        <v>1.6450258864267262</v>
      </c>
    </row>
    <row r="190" spans="1:14" x14ac:dyDescent="0.25">
      <c r="A190" s="4">
        <f>IF('True_Odds_Calculator_2-way'!A191="","",'True_Odds_Calculator_2-way'!A191)</f>
        <v>1.68</v>
      </c>
      <c r="B190" s="4">
        <f>IF('True_Odds_Calculator_2-way'!B191="","",'True_Odds_Calculator_2-way'!B191)</f>
        <v>2.14</v>
      </c>
      <c r="C190" s="4">
        <f t="shared" si="22"/>
        <v>0.59523809523809523</v>
      </c>
      <c r="D190">
        <f t="shared" si="23"/>
        <v>0.46728971962616822</v>
      </c>
      <c r="E190">
        <f t="shared" si="24"/>
        <v>6.2527814864263398E-2</v>
      </c>
      <c r="F190">
        <f t="shared" si="25"/>
        <v>-0.21562082777036062</v>
      </c>
      <c r="G190">
        <v>0</v>
      </c>
      <c r="H190">
        <f t="shared" si="26"/>
        <v>0.27814864263462397</v>
      </c>
      <c r="I190">
        <f t="shared" si="27"/>
        <v>-1.1357771260606364</v>
      </c>
      <c r="J190">
        <f t="shared" si="28"/>
        <v>1.1357771260606364</v>
      </c>
      <c r="K190">
        <f t="shared" si="29"/>
        <v>0.56422950408216199</v>
      </c>
      <c r="L190">
        <f t="shared" si="30"/>
        <v>0.43577049591783817</v>
      </c>
      <c r="M190">
        <f t="shared" si="31"/>
        <v>1.7723284457212325</v>
      </c>
      <c r="N190">
        <f t="shared" si="32"/>
        <v>2.2947859237091257</v>
      </c>
    </row>
    <row r="191" spans="1:14" x14ac:dyDescent="0.25">
      <c r="A191" s="4">
        <f>IF('True_Odds_Calculator_2-way'!A192="","",'True_Odds_Calculator_2-way'!A192)</f>
        <v>1.71</v>
      </c>
      <c r="B191" s="4">
        <f>IF('True_Odds_Calculator_2-way'!B192="","",'True_Odds_Calculator_2-way'!B192)</f>
        <v>2.11</v>
      </c>
      <c r="C191" s="4">
        <f t="shared" si="22"/>
        <v>0.58479532163742687</v>
      </c>
      <c r="D191">
        <f t="shared" si="23"/>
        <v>0.47393364928909953</v>
      </c>
      <c r="E191">
        <f t="shared" si="24"/>
        <v>5.8728970926526403E-2</v>
      </c>
      <c r="F191">
        <f t="shared" si="25"/>
        <v>-0.21842520994429204</v>
      </c>
      <c r="G191">
        <v>0</v>
      </c>
      <c r="H191">
        <f t="shared" si="26"/>
        <v>0.27715418087081845</v>
      </c>
      <c r="I191">
        <f t="shared" si="27"/>
        <v>-1.1264433000871052</v>
      </c>
      <c r="J191">
        <f t="shared" si="28"/>
        <v>1.1264433000871052</v>
      </c>
      <c r="K191">
        <f t="shared" si="29"/>
        <v>0.55562508800338106</v>
      </c>
      <c r="L191">
        <f t="shared" si="30"/>
        <v>0.44437491199661894</v>
      </c>
      <c r="M191">
        <f t="shared" si="31"/>
        <v>1.7997747430618447</v>
      </c>
      <c r="N191">
        <f t="shared" si="32"/>
        <v>2.2503520630966865</v>
      </c>
    </row>
    <row r="192" spans="1:14" x14ac:dyDescent="0.25">
      <c r="A192" s="4">
        <f>IF('True_Odds_Calculator_2-way'!A193="","",'True_Odds_Calculator_2-way'!A193)</f>
        <v>2.14</v>
      </c>
      <c r="B192" s="4">
        <f>IF('True_Odds_Calculator_2-way'!B193="","",'True_Odds_Calculator_2-way'!B193)</f>
        <v>1.78</v>
      </c>
      <c r="C192" s="4">
        <f t="shared" si="22"/>
        <v>0.46728971962616822</v>
      </c>
      <c r="D192">
        <f t="shared" si="23"/>
        <v>0.5617977528089888</v>
      </c>
      <c r="E192">
        <f t="shared" si="24"/>
        <v>2.908747243515708E-2</v>
      </c>
      <c r="F192">
        <f t="shared" si="25"/>
        <v>-0.23343484196156661</v>
      </c>
      <c r="G192">
        <v>0</v>
      </c>
      <c r="H192">
        <f t="shared" si="26"/>
        <v>0.26252231439672374</v>
      </c>
      <c r="I192">
        <f t="shared" si="27"/>
        <v>-1.0604746049596299</v>
      </c>
      <c r="J192">
        <f t="shared" si="28"/>
        <v>1.0604746049596299</v>
      </c>
      <c r="K192">
        <f t="shared" si="29"/>
        <v>0.45270560758361844</v>
      </c>
      <c r="L192">
        <f t="shared" si="30"/>
        <v>0.54729439241638145</v>
      </c>
      <c r="M192">
        <f t="shared" si="31"/>
        <v>2.2089410496539781</v>
      </c>
      <c r="N192">
        <f t="shared" si="32"/>
        <v>1.8271701918685113</v>
      </c>
    </row>
    <row r="193" spans="1:14" x14ac:dyDescent="0.25">
      <c r="A193" s="4">
        <f>IF('True_Odds_Calculator_2-way'!A194="","",'True_Odds_Calculator_2-way'!A194)</f>
        <v>1.55</v>
      </c>
      <c r="B193" s="4">
        <f>IF('True_Odds_Calculator_2-way'!B194="","",'True_Odds_Calculator_2-way'!B194)</f>
        <v>2.61</v>
      </c>
      <c r="C193" s="4">
        <f t="shared" si="22"/>
        <v>0.64516129032258063</v>
      </c>
      <c r="D193">
        <f t="shared" si="23"/>
        <v>0.38314176245210729</v>
      </c>
      <c r="E193">
        <f t="shared" si="24"/>
        <v>2.830305277468792E-2</v>
      </c>
      <c r="F193">
        <f t="shared" si="25"/>
        <v>-0.21888518106538135</v>
      </c>
      <c r="G193">
        <v>0</v>
      </c>
      <c r="H193">
        <f t="shared" si="26"/>
        <v>0.24718823384006922</v>
      </c>
      <c r="I193">
        <f t="shared" si="27"/>
        <v>-1.0626878549845029</v>
      </c>
      <c r="J193">
        <f t="shared" si="28"/>
        <v>1.0626878549845029</v>
      </c>
      <c r="K193">
        <f t="shared" si="29"/>
        <v>0.63112255133134187</v>
      </c>
      <c r="L193">
        <f t="shared" si="30"/>
        <v>0.36887744866865801</v>
      </c>
      <c r="M193">
        <f t="shared" si="31"/>
        <v>1.5844783202414772</v>
      </c>
      <c r="N193">
        <f t="shared" si="32"/>
        <v>2.7109274465250492</v>
      </c>
    </row>
    <row r="194" spans="1:14" x14ac:dyDescent="0.25">
      <c r="A194" s="4">
        <f>IF('True_Odds_Calculator_2-way'!A195="","",'True_Odds_Calculator_2-way'!A195)</f>
        <v>1.5</v>
      </c>
      <c r="B194" s="4">
        <f>IF('True_Odds_Calculator_2-way'!B195="","",'True_Odds_Calculator_2-way'!B195)</f>
        <v>2.74</v>
      </c>
      <c r="C194" s="4">
        <f t="shared" si="22"/>
        <v>0.66666666666666663</v>
      </c>
      <c r="D194">
        <f t="shared" si="23"/>
        <v>0.36496350364963503</v>
      </c>
      <c r="E194">
        <f t="shared" si="24"/>
        <v>3.1630170316301776E-2</v>
      </c>
      <c r="F194">
        <f t="shared" si="25"/>
        <v>-0.21167883211678817</v>
      </c>
      <c r="G194">
        <v>0</v>
      </c>
      <c r="H194">
        <f t="shared" si="26"/>
        <v>0.24330900243309</v>
      </c>
      <c r="I194">
        <f t="shared" si="27"/>
        <v>-1.0721125348377951</v>
      </c>
      <c r="J194">
        <f t="shared" si="28"/>
        <v>1.0721125348377951</v>
      </c>
      <c r="K194">
        <f t="shared" si="29"/>
        <v>0.65101781829928906</v>
      </c>
      <c r="L194">
        <f t="shared" si="30"/>
        <v>0.34898218170071083</v>
      </c>
      <c r="M194">
        <f t="shared" si="31"/>
        <v>1.5360562674188976</v>
      </c>
      <c r="N194">
        <f t="shared" si="32"/>
        <v>2.8654758106177636</v>
      </c>
    </row>
    <row r="195" spans="1:14" x14ac:dyDescent="0.25">
      <c r="A195" s="4">
        <f>IF('True_Odds_Calculator_2-way'!A196="","",'True_Odds_Calculator_2-way'!A196)</f>
        <v>1.57</v>
      </c>
      <c r="B195" s="4">
        <f>IF('True_Odds_Calculator_2-way'!B196="","",'True_Odds_Calculator_2-way'!B196)</f>
        <v>2.54</v>
      </c>
      <c r="C195" s="4">
        <f t="shared" ref="C195:C258" si="33">1/A195</f>
        <v>0.63694267515923564</v>
      </c>
      <c r="D195">
        <f t="shared" ref="D195:D258" si="34">1/B195</f>
        <v>0.39370078740157477</v>
      </c>
      <c r="E195">
        <f t="shared" ref="E195:E258" si="35">C195+D195-1</f>
        <v>3.0643462560810519E-2</v>
      </c>
      <c r="F195">
        <f t="shared" ref="F195:F258" si="36">C195+D195-(C195*D195)-1</f>
        <v>-0.22012137017904598</v>
      </c>
      <c r="G195">
        <v>0</v>
      </c>
      <c r="H195">
        <f t="shared" ref="H195:H258" si="37">C195*D195</f>
        <v>0.2507648327398565</v>
      </c>
      <c r="I195">
        <f t="shared" ref="I195:I258" si="38">((-4*F195*H195)^0.5)/(2*F195)</f>
        <v>-1.067338589917677</v>
      </c>
      <c r="J195">
        <f t="shared" ref="J195:J258" si="39">(-((-4*F195*H195)^0.5))/(2*F195)</f>
        <v>1.067338589917677</v>
      </c>
      <c r="K195">
        <f t="shared" ref="K195:K258" si="40">IF(A195="","",(C195/($J195+C195-($J195*C195))))</f>
        <v>0.62174245955697227</v>
      </c>
      <c r="L195">
        <f t="shared" ref="L195:L258" si="41">IF(B195="","",(D195/($J195+D195-($J195*D195))))</f>
        <v>0.37825754044302767</v>
      </c>
      <c r="M195">
        <f t="shared" ref="M195:M258" si="42">IF(A195="","",1/K195)</f>
        <v>1.608382996253076</v>
      </c>
      <c r="N195">
        <f t="shared" ref="N195:N258" si="43">IF(B195="","",1/L195)</f>
        <v>2.6437014284732223</v>
      </c>
    </row>
    <row r="196" spans="1:14" x14ac:dyDescent="0.25">
      <c r="A196" s="4">
        <f>IF('True_Odds_Calculator_2-way'!A197="","",'True_Odds_Calculator_2-way'!A197)</f>
        <v>1.37</v>
      </c>
      <c r="B196" s="4">
        <f>IF('True_Odds_Calculator_2-way'!B197="","",'True_Odds_Calculator_2-way'!B197)</f>
        <v>3.25</v>
      </c>
      <c r="C196" s="4">
        <f t="shared" si="33"/>
        <v>0.72992700729927007</v>
      </c>
      <c r="D196">
        <f t="shared" si="34"/>
        <v>0.30769230769230771</v>
      </c>
      <c r="E196">
        <f t="shared" si="35"/>
        <v>3.7619314991577779E-2</v>
      </c>
      <c r="F196">
        <f t="shared" si="36"/>
        <v>-0.18697361033127458</v>
      </c>
      <c r="G196">
        <v>0</v>
      </c>
      <c r="H196">
        <f t="shared" si="37"/>
        <v>0.22459292532285235</v>
      </c>
      <c r="I196">
        <f t="shared" si="38"/>
        <v>-1.095993248702382</v>
      </c>
      <c r="J196">
        <f t="shared" si="39"/>
        <v>1.095993248702382</v>
      </c>
      <c r="K196">
        <f t="shared" si="40"/>
        <v>0.71148171300812069</v>
      </c>
      <c r="L196">
        <f t="shared" si="41"/>
        <v>0.28851828699187926</v>
      </c>
      <c r="M196">
        <f t="shared" si="42"/>
        <v>1.4055175020198816</v>
      </c>
      <c r="N196">
        <f t="shared" si="43"/>
        <v>3.4659848095803589</v>
      </c>
    </row>
    <row r="197" spans="1:14" x14ac:dyDescent="0.25">
      <c r="A197" s="4">
        <f>IF('True_Odds_Calculator_2-way'!A198="","",'True_Odds_Calculator_2-way'!A198)</f>
        <v>2.2200000000000002</v>
      </c>
      <c r="B197" s="4">
        <f>IF('True_Odds_Calculator_2-way'!B198="","",'True_Odds_Calculator_2-way'!B198)</f>
        <v>1.71</v>
      </c>
      <c r="C197" s="4">
        <f t="shared" si="33"/>
        <v>0.4504504504504504</v>
      </c>
      <c r="D197">
        <f t="shared" si="34"/>
        <v>0.58479532163742687</v>
      </c>
      <c r="E197">
        <f t="shared" si="35"/>
        <v>3.5245772087877381E-2</v>
      </c>
      <c r="F197">
        <f t="shared" si="36"/>
        <v>-0.2281755439650176</v>
      </c>
      <c r="G197">
        <v>0</v>
      </c>
      <c r="H197">
        <f t="shared" si="37"/>
        <v>0.26342131605289498</v>
      </c>
      <c r="I197">
        <f t="shared" si="38"/>
        <v>-1.0744616281415775</v>
      </c>
      <c r="J197">
        <f t="shared" si="39"/>
        <v>1.0744616281415775</v>
      </c>
      <c r="K197">
        <f t="shared" si="40"/>
        <v>0.43274247509065539</v>
      </c>
      <c r="L197">
        <f t="shared" si="41"/>
        <v>0.56725752490934445</v>
      </c>
      <c r="M197">
        <f t="shared" si="42"/>
        <v>2.310843186332725</v>
      </c>
      <c r="N197">
        <f t="shared" si="43"/>
        <v>1.7628677559805201</v>
      </c>
    </row>
    <row r="198" spans="1:14" x14ac:dyDescent="0.25">
      <c r="A198" s="4">
        <f>IF('True_Odds_Calculator_2-way'!A199="","",'True_Odds_Calculator_2-way'!A199)</f>
        <v>2</v>
      </c>
      <c r="B198" s="4">
        <f>IF('True_Odds_Calculator_2-way'!B199="","",'True_Odds_Calculator_2-way'!B199)</f>
        <v>1.89</v>
      </c>
      <c r="C198" s="4">
        <f t="shared" si="33"/>
        <v>0.5</v>
      </c>
      <c r="D198">
        <f t="shared" si="34"/>
        <v>0.52910052910052918</v>
      </c>
      <c r="E198">
        <f t="shared" si="35"/>
        <v>2.9100529100529293E-2</v>
      </c>
      <c r="F198">
        <f t="shared" si="36"/>
        <v>-0.23544973544973535</v>
      </c>
      <c r="G198">
        <v>0</v>
      </c>
      <c r="H198">
        <f t="shared" si="37"/>
        <v>0.26455026455026459</v>
      </c>
      <c r="I198">
        <f t="shared" si="38"/>
        <v>-1.0599978800063603</v>
      </c>
      <c r="J198">
        <f t="shared" si="39"/>
        <v>1.0599978800063603</v>
      </c>
      <c r="K198">
        <f t="shared" si="40"/>
        <v>0.48543739277873066</v>
      </c>
      <c r="L198">
        <f t="shared" si="41"/>
        <v>0.51456260722126923</v>
      </c>
      <c r="M198">
        <f t="shared" si="42"/>
        <v>2.0599978800063603</v>
      </c>
      <c r="N198">
        <f t="shared" si="43"/>
        <v>1.9433981132056606</v>
      </c>
    </row>
    <row r="199" spans="1:14" x14ac:dyDescent="0.25">
      <c r="A199" s="4">
        <f>IF('True_Odds_Calculator_2-way'!A200="","",'True_Odds_Calculator_2-way'!A200)</f>
        <v>2.2400000000000002</v>
      </c>
      <c r="B199" s="4">
        <f>IF('True_Odds_Calculator_2-way'!B200="","",'True_Odds_Calculator_2-way'!B200)</f>
        <v>1.7</v>
      </c>
      <c r="C199" s="4">
        <f t="shared" si="33"/>
        <v>0.4464285714285714</v>
      </c>
      <c r="D199">
        <f t="shared" si="34"/>
        <v>0.58823529411764708</v>
      </c>
      <c r="E199">
        <f t="shared" si="35"/>
        <v>3.4663865546218364E-2</v>
      </c>
      <c r="F199">
        <f t="shared" si="36"/>
        <v>-0.22794117647058831</v>
      </c>
      <c r="G199">
        <v>0</v>
      </c>
      <c r="H199">
        <f t="shared" si="37"/>
        <v>0.26260504201680673</v>
      </c>
      <c r="I199">
        <f t="shared" si="38"/>
        <v>-1.0733469768527293</v>
      </c>
      <c r="J199">
        <f t="shared" si="39"/>
        <v>1.0733469768527293</v>
      </c>
      <c r="K199">
        <f t="shared" si="40"/>
        <v>0.42900958501512831</v>
      </c>
      <c r="L199">
        <f t="shared" si="41"/>
        <v>0.5709904149848718</v>
      </c>
      <c r="M199">
        <f t="shared" si="42"/>
        <v>2.3309502512973848</v>
      </c>
      <c r="N199">
        <f t="shared" si="43"/>
        <v>1.7513428837969105</v>
      </c>
    </row>
    <row r="200" spans="1:14" x14ac:dyDescent="0.25">
      <c r="A200" s="4">
        <f>IF('True_Odds_Calculator_2-way'!A201="","",'True_Odds_Calculator_2-way'!A201)</f>
        <v>1.85</v>
      </c>
      <c r="B200" s="4">
        <f>IF('True_Odds_Calculator_2-way'!B201="","",'True_Odds_Calculator_2-way'!B201)</f>
        <v>2.0499999999999998</v>
      </c>
      <c r="C200" s="4">
        <f t="shared" si="33"/>
        <v>0.54054054054054046</v>
      </c>
      <c r="D200">
        <f t="shared" si="34"/>
        <v>0.48780487804878053</v>
      </c>
      <c r="E200">
        <f t="shared" si="35"/>
        <v>2.8345418589321048E-2</v>
      </c>
      <c r="F200">
        <f t="shared" si="36"/>
        <v>-0.2353328938694792</v>
      </c>
      <c r="G200">
        <v>0</v>
      </c>
      <c r="H200">
        <f t="shared" si="37"/>
        <v>0.26367831245880025</v>
      </c>
      <c r="I200">
        <f t="shared" si="38"/>
        <v>-1.0585122480499263</v>
      </c>
      <c r="J200">
        <f t="shared" si="39"/>
        <v>1.0585122480499263</v>
      </c>
      <c r="K200">
        <f t="shared" si="40"/>
        <v>0.52638909307720383</v>
      </c>
      <c r="L200">
        <f t="shared" si="41"/>
        <v>0.47361090692279612</v>
      </c>
      <c r="M200">
        <f t="shared" si="42"/>
        <v>1.8997354108424378</v>
      </c>
      <c r="N200">
        <f t="shared" si="43"/>
        <v>2.1114378604524222</v>
      </c>
    </row>
    <row r="201" spans="1:14" x14ac:dyDescent="0.25">
      <c r="A201" s="4">
        <f>IF('True_Odds_Calculator_2-way'!A202="","",'True_Odds_Calculator_2-way'!A202)</f>
        <v>1.76</v>
      </c>
      <c r="B201" s="4">
        <f>IF('True_Odds_Calculator_2-way'!B202="","",'True_Odds_Calculator_2-way'!B202)</f>
        <v>2.15</v>
      </c>
      <c r="C201" s="4">
        <f t="shared" si="33"/>
        <v>0.56818181818181823</v>
      </c>
      <c r="D201">
        <f t="shared" si="34"/>
        <v>0.46511627906976744</v>
      </c>
      <c r="E201">
        <f t="shared" si="35"/>
        <v>3.3298097251585723E-2</v>
      </c>
      <c r="F201">
        <f t="shared" si="36"/>
        <v>-0.23097251585623668</v>
      </c>
      <c r="G201">
        <v>0</v>
      </c>
      <c r="H201">
        <f t="shared" si="37"/>
        <v>0.26427061310782241</v>
      </c>
      <c r="I201">
        <f t="shared" si="38"/>
        <v>-1.0696563746013956</v>
      </c>
      <c r="J201">
        <f t="shared" si="39"/>
        <v>1.0696563746013956</v>
      </c>
      <c r="K201">
        <f t="shared" si="40"/>
        <v>0.5515905861496937</v>
      </c>
      <c r="L201">
        <f t="shared" si="41"/>
        <v>0.44840941385030625</v>
      </c>
      <c r="M201">
        <f t="shared" si="42"/>
        <v>1.8129388446970602</v>
      </c>
      <c r="N201">
        <f t="shared" si="43"/>
        <v>2.2301048307916052</v>
      </c>
    </row>
    <row r="202" spans="1:14" x14ac:dyDescent="0.25">
      <c r="A202" s="4">
        <f>IF('True_Odds_Calculator_2-way'!A203="","",'True_Odds_Calculator_2-way'!A203)</f>
        <v>1.81</v>
      </c>
      <c r="B202" s="4">
        <f>IF('True_Odds_Calculator_2-way'!B203="","",'True_Odds_Calculator_2-way'!B203)</f>
        <v>2.09</v>
      </c>
      <c r="C202" s="4">
        <f t="shared" si="33"/>
        <v>0.5524861878453039</v>
      </c>
      <c r="D202">
        <f t="shared" si="34"/>
        <v>0.47846889952153115</v>
      </c>
      <c r="E202">
        <f t="shared" si="35"/>
        <v>3.0955087366835166E-2</v>
      </c>
      <c r="F202">
        <f t="shared" si="36"/>
        <v>-0.23339237093235332</v>
      </c>
      <c r="G202">
        <v>0</v>
      </c>
      <c r="H202">
        <f t="shared" si="37"/>
        <v>0.26434745829918849</v>
      </c>
      <c r="I202">
        <f t="shared" si="38"/>
        <v>-1.064251428023502</v>
      </c>
      <c r="J202">
        <f t="shared" si="39"/>
        <v>1.064251428023502</v>
      </c>
      <c r="K202">
        <f t="shared" si="40"/>
        <v>0.53704433642160887</v>
      </c>
      <c r="L202">
        <f t="shared" si="41"/>
        <v>0.46295566357839102</v>
      </c>
      <c r="M202">
        <f t="shared" si="42"/>
        <v>1.8620436566990362</v>
      </c>
      <c r="N202">
        <f t="shared" si="43"/>
        <v>2.1600340565456171</v>
      </c>
    </row>
    <row r="203" spans="1:14" x14ac:dyDescent="0.25">
      <c r="A203" s="4">
        <f>IF('True_Odds_Calculator_2-way'!A204="","",'True_Odds_Calculator_2-way'!A204)</f>
        <v>1.36</v>
      </c>
      <c r="B203" s="4">
        <f>IF('True_Odds_Calculator_2-way'!B204="","",'True_Odds_Calculator_2-way'!B204)</f>
        <v>3.24</v>
      </c>
      <c r="C203" s="4">
        <f t="shared" si="33"/>
        <v>0.73529411764705876</v>
      </c>
      <c r="D203">
        <f t="shared" si="34"/>
        <v>0.30864197530864196</v>
      </c>
      <c r="E203">
        <f t="shared" si="35"/>
        <v>4.3936092955700667E-2</v>
      </c>
      <c r="F203">
        <f t="shared" si="36"/>
        <v>-0.18300653594771255</v>
      </c>
      <c r="G203">
        <v>0</v>
      </c>
      <c r="H203">
        <f t="shared" si="37"/>
        <v>0.22694262890341318</v>
      </c>
      <c r="I203">
        <f t="shared" si="38"/>
        <v>-1.1135885079684344</v>
      </c>
      <c r="J203">
        <f t="shared" si="39"/>
        <v>1.1135885079684344</v>
      </c>
      <c r="K203">
        <f t="shared" si="40"/>
        <v>0.71383097190119893</v>
      </c>
      <c r="L203">
        <f t="shared" si="41"/>
        <v>0.28616902809880107</v>
      </c>
      <c r="M203">
        <f t="shared" si="42"/>
        <v>1.4008918628686367</v>
      </c>
      <c r="N203">
        <f t="shared" si="43"/>
        <v>3.4944382578492936</v>
      </c>
    </row>
    <row r="204" spans="1:14" x14ac:dyDescent="0.25">
      <c r="A204" s="4">
        <f>IF('True_Odds_Calculator_2-way'!A205="","",'True_Odds_Calculator_2-way'!A205)</f>
        <v>1.57</v>
      </c>
      <c r="B204" s="4">
        <f>IF('True_Odds_Calculator_2-way'!B205="","",'True_Odds_Calculator_2-way'!B205)</f>
        <v>2.5099999999999998</v>
      </c>
      <c r="C204" s="4">
        <f t="shared" si="33"/>
        <v>0.63694267515923564</v>
      </c>
      <c r="D204">
        <f t="shared" si="34"/>
        <v>0.39840637450199207</v>
      </c>
      <c r="E204">
        <f t="shared" si="35"/>
        <v>3.5349049661227649E-2</v>
      </c>
      <c r="F204">
        <f t="shared" si="36"/>
        <v>-0.21841297231456347</v>
      </c>
      <c r="G204">
        <v>0</v>
      </c>
      <c r="H204">
        <f t="shared" si="37"/>
        <v>0.25376202197579112</v>
      </c>
      <c r="I204">
        <f t="shared" si="38"/>
        <v>-1.0778891454484929</v>
      </c>
      <c r="J204">
        <f t="shared" si="39"/>
        <v>1.0778891454484929</v>
      </c>
      <c r="K204">
        <f t="shared" si="40"/>
        <v>0.61942639628987439</v>
      </c>
      <c r="L204">
        <f t="shared" si="41"/>
        <v>0.3805736037101255</v>
      </c>
      <c r="M204">
        <f t="shared" si="42"/>
        <v>1.6143968129056414</v>
      </c>
      <c r="N204">
        <f t="shared" si="43"/>
        <v>2.6276126096272243</v>
      </c>
    </row>
    <row r="205" spans="1:14" x14ac:dyDescent="0.25">
      <c r="A205" s="4">
        <f>IF('True_Odds_Calculator_2-way'!A206="","",'True_Odds_Calculator_2-way'!A206)</f>
        <v>2.17</v>
      </c>
      <c r="B205" s="4">
        <f>IF('True_Odds_Calculator_2-way'!B206="","",'True_Odds_Calculator_2-way'!B206)</f>
        <v>1.68</v>
      </c>
      <c r="C205" s="4">
        <f t="shared" si="33"/>
        <v>0.46082949308755761</v>
      </c>
      <c r="D205">
        <f t="shared" si="34"/>
        <v>0.59523809523809523</v>
      </c>
      <c r="E205">
        <f t="shared" si="35"/>
        <v>5.6067588325652729E-2</v>
      </c>
      <c r="F205">
        <f t="shared" si="36"/>
        <v>-0.21823568136932203</v>
      </c>
      <c r="G205">
        <v>0</v>
      </c>
      <c r="H205">
        <f t="shared" si="37"/>
        <v>0.27430326969497476</v>
      </c>
      <c r="I205">
        <f t="shared" si="38"/>
        <v>-1.1211213233271871</v>
      </c>
      <c r="J205">
        <f t="shared" si="39"/>
        <v>1.1211213233271871</v>
      </c>
      <c r="K205">
        <f t="shared" si="40"/>
        <v>0.43257984661042931</v>
      </c>
      <c r="L205">
        <f t="shared" si="41"/>
        <v>0.56742015338957086</v>
      </c>
      <c r="M205">
        <f t="shared" si="42"/>
        <v>2.311711948292809</v>
      </c>
      <c r="N205">
        <f t="shared" si="43"/>
        <v>1.7623624998624872</v>
      </c>
    </row>
    <row r="206" spans="1:14" x14ac:dyDescent="0.25">
      <c r="A206" s="4">
        <f>IF('True_Odds_Calculator_2-way'!A207="","",'True_Odds_Calculator_2-way'!A207)</f>
        <v>2.42</v>
      </c>
      <c r="B206" s="4">
        <f>IF('True_Odds_Calculator_2-way'!B207="","",'True_Odds_Calculator_2-way'!B207)</f>
        <v>1.61</v>
      </c>
      <c r="C206" s="4">
        <f t="shared" si="33"/>
        <v>0.41322314049586778</v>
      </c>
      <c r="D206">
        <f t="shared" si="34"/>
        <v>0.6211180124223602</v>
      </c>
      <c r="E206">
        <f t="shared" si="35"/>
        <v>3.4341152918228035E-2</v>
      </c>
      <c r="F206">
        <f t="shared" si="36"/>
        <v>-0.22231918279349105</v>
      </c>
      <c r="G206">
        <v>0</v>
      </c>
      <c r="H206">
        <f t="shared" si="37"/>
        <v>0.25666033571171909</v>
      </c>
      <c r="I206">
        <f t="shared" si="38"/>
        <v>-1.0744616281415773</v>
      </c>
      <c r="J206">
        <f t="shared" si="39"/>
        <v>1.0744616281415773</v>
      </c>
      <c r="K206">
        <f t="shared" si="40"/>
        <v>0.3959242744397955</v>
      </c>
      <c r="L206">
        <f t="shared" si="41"/>
        <v>0.60407572556020461</v>
      </c>
      <c r="M206">
        <f t="shared" si="42"/>
        <v>2.5257355119610394</v>
      </c>
      <c r="N206">
        <f t="shared" si="43"/>
        <v>1.6554215931663621</v>
      </c>
    </row>
    <row r="207" spans="1:14" x14ac:dyDescent="0.25">
      <c r="A207" s="4">
        <f>IF('True_Odds_Calculator_2-way'!A208="","",'True_Odds_Calculator_2-way'!A208)</f>
        <v>1.74</v>
      </c>
      <c r="B207" s="4">
        <f>IF('True_Odds_Calculator_2-way'!B208="","",'True_Odds_Calculator_2-way'!B208)</f>
        <v>2.1800000000000002</v>
      </c>
      <c r="C207" s="4">
        <f t="shared" si="33"/>
        <v>0.57471264367816088</v>
      </c>
      <c r="D207">
        <f t="shared" si="34"/>
        <v>0.4587155963302752</v>
      </c>
      <c r="E207">
        <f t="shared" si="35"/>
        <v>3.3428240008436028E-2</v>
      </c>
      <c r="F207">
        <f t="shared" si="36"/>
        <v>-0.23020141305494057</v>
      </c>
      <c r="G207">
        <v>0</v>
      </c>
      <c r="H207">
        <f t="shared" si="37"/>
        <v>0.26362965306337655</v>
      </c>
      <c r="I207">
        <f t="shared" si="38"/>
        <v>-1.0701462561817372</v>
      </c>
      <c r="J207">
        <f t="shared" si="39"/>
        <v>1.0701462561817372</v>
      </c>
      <c r="K207">
        <f t="shared" si="40"/>
        <v>0.55806429341387886</v>
      </c>
      <c r="L207">
        <f t="shared" si="41"/>
        <v>0.44193570658612125</v>
      </c>
      <c r="M207">
        <f t="shared" si="42"/>
        <v>1.7919082295744857</v>
      </c>
      <c r="N207">
        <f t="shared" si="43"/>
        <v>2.26277258229445</v>
      </c>
    </row>
    <row r="208" spans="1:14" x14ac:dyDescent="0.25">
      <c r="A208" s="4">
        <f>IF('True_Odds_Calculator_2-way'!A209="","",'True_Odds_Calculator_2-way'!A209)</f>
        <v>1.72</v>
      </c>
      <c r="B208" s="4">
        <f>IF('True_Odds_Calculator_2-way'!B209="","",'True_Odds_Calculator_2-way'!B209)</f>
        <v>2.21</v>
      </c>
      <c r="C208" s="4">
        <f t="shared" si="33"/>
        <v>0.58139534883720934</v>
      </c>
      <c r="D208">
        <f t="shared" si="34"/>
        <v>0.45248868778280543</v>
      </c>
      <c r="E208">
        <f t="shared" si="35"/>
        <v>3.3884036620014824E-2</v>
      </c>
      <c r="F208">
        <f t="shared" si="36"/>
        <v>-0.2291907818583605</v>
      </c>
      <c r="G208">
        <v>0</v>
      </c>
      <c r="H208">
        <f t="shared" si="37"/>
        <v>0.26307481847837527</v>
      </c>
      <c r="I208">
        <f t="shared" si="38"/>
        <v>-1.0713739108887084</v>
      </c>
      <c r="J208">
        <f t="shared" si="39"/>
        <v>1.0713739108887084</v>
      </c>
      <c r="K208">
        <f t="shared" si="40"/>
        <v>0.56452867108930049</v>
      </c>
      <c r="L208">
        <f t="shared" si="41"/>
        <v>0.43547132891069945</v>
      </c>
      <c r="M208">
        <f t="shared" si="42"/>
        <v>1.7713892158398703</v>
      </c>
      <c r="N208">
        <f t="shared" si="43"/>
        <v>2.2963624321753371</v>
      </c>
    </row>
    <row r="209" spans="1:14" x14ac:dyDescent="0.25">
      <c r="A209" s="4">
        <f>IF('True_Odds_Calculator_2-way'!A210="","",'True_Odds_Calculator_2-way'!A210)</f>
        <v>1.69</v>
      </c>
      <c r="B209" s="4">
        <f>IF('True_Odds_Calculator_2-way'!B210="","",'True_Odds_Calculator_2-way'!B210)</f>
        <v>2.25</v>
      </c>
      <c r="C209" s="4">
        <f t="shared" si="33"/>
        <v>0.59171597633136097</v>
      </c>
      <c r="D209">
        <f t="shared" si="34"/>
        <v>0.44444444444444442</v>
      </c>
      <c r="E209">
        <f t="shared" si="35"/>
        <v>3.6160420775805502E-2</v>
      </c>
      <c r="F209">
        <f t="shared" si="36"/>
        <v>-0.22682445759368819</v>
      </c>
      <c r="G209">
        <v>0</v>
      </c>
      <c r="H209">
        <f t="shared" si="37"/>
        <v>0.26298487836949375</v>
      </c>
      <c r="I209">
        <f t="shared" si="38"/>
        <v>-1.0767638041163314</v>
      </c>
      <c r="J209">
        <f t="shared" si="39"/>
        <v>1.0767638041163314</v>
      </c>
      <c r="K209">
        <f t="shared" si="40"/>
        <v>0.57373431955297227</v>
      </c>
      <c r="L209">
        <f t="shared" si="41"/>
        <v>0.42626568044702751</v>
      </c>
      <c r="M209">
        <f t="shared" si="42"/>
        <v>1.7429670248402687</v>
      </c>
      <c r="N209">
        <f t="shared" si="43"/>
        <v>2.3459547551454145</v>
      </c>
    </row>
    <row r="210" spans="1:14" x14ac:dyDescent="0.25">
      <c r="A210" s="4">
        <f>IF('True_Odds_Calculator_2-way'!A211="","",'True_Odds_Calculator_2-way'!A211)</f>
        <v>1.52</v>
      </c>
      <c r="B210" s="4">
        <f>IF('True_Odds_Calculator_2-way'!B211="","",'True_Odds_Calculator_2-way'!B211)</f>
        <v>2.61</v>
      </c>
      <c r="C210" s="4">
        <f t="shared" si="33"/>
        <v>0.65789473684210531</v>
      </c>
      <c r="D210">
        <f t="shared" si="34"/>
        <v>0.38314176245210729</v>
      </c>
      <c r="E210">
        <f t="shared" si="35"/>
        <v>4.1036499294212714E-2</v>
      </c>
      <c r="F210">
        <f t="shared" si="36"/>
        <v>-0.21103044968743689</v>
      </c>
      <c r="G210">
        <v>0</v>
      </c>
      <c r="H210">
        <f t="shared" si="37"/>
        <v>0.25206694898164955</v>
      </c>
      <c r="I210">
        <f t="shared" si="38"/>
        <v>-1.0929124924699356</v>
      </c>
      <c r="J210">
        <f t="shared" si="39"/>
        <v>1.0929124924699356</v>
      </c>
      <c r="K210">
        <f t="shared" si="40"/>
        <v>0.63762721220566054</v>
      </c>
      <c r="L210">
        <f t="shared" si="41"/>
        <v>0.36237278779433929</v>
      </c>
      <c r="M210">
        <f t="shared" si="42"/>
        <v>1.5683144960843667</v>
      </c>
      <c r="N210">
        <f t="shared" si="43"/>
        <v>2.7595891128765966</v>
      </c>
    </row>
    <row r="211" spans="1:14" x14ac:dyDescent="0.25">
      <c r="A211" s="4">
        <f>IF('True_Odds_Calculator_2-way'!A212="","",'True_Odds_Calculator_2-way'!A212)</f>
        <v>1.96</v>
      </c>
      <c r="B211" s="4">
        <f>IF('True_Odds_Calculator_2-way'!B212="","",'True_Odds_Calculator_2-way'!B212)</f>
        <v>1.94</v>
      </c>
      <c r="C211" s="4">
        <f t="shared" si="33"/>
        <v>0.51020408163265307</v>
      </c>
      <c r="D211">
        <f t="shared" si="34"/>
        <v>0.51546391752577325</v>
      </c>
      <c r="E211">
        <f t="shared" si="35"/>
        <v>2.5667999158426325E-2</v>
      </c>
      <c r="F211">
        <f t="shared" si="36"/>
        <v>-0.23732379549758043</v>
      </c>
      <c r="G211">
        <v>0</v>
      </c>
      <c r="H211">
        <f t="shared" si="37"/>
        <v>0.26299179465600675</v>
      </c>
      <c r="I211">
        <f t="shared" si="38"/>
        <v>-1.052689901333149</v>
      </c>
      <c r="J211">
        <f t="shared" si="39"/>
        <v>1.052689901333149</v>
      </c>
      <c r="K211">
        <f t="shared" si="40"/>
        <v>0.49736834815166897</v>
      </c>
      <c r="L211">
        <f t="shared" si="41"/>
        <v>0.50263165184833114</v>
      </c>
      <c r="M211">
        <f t="shared" si="42"/>
        <v>2.0105823052798226</v>
      </c>
      <c r="N211">
        <f t="shared" si="43"/>
        <v>1.9895285072531594</v>
      </c>
    </row>
    <row r="212" spans="1:14" x14ac:dyDescent="0.25">
      <c r="A212" s="4">
        <f>IF('True_Odds_Calculator_2-way'!A213="","",'True_Odds_Calculator_2-way'!A213)</f>
        <v>2.11</v>
      </c>
      <c r="B212" s="4">
        <f>IF('True_Odds_Calculator_2-way'!B213="","",'True_Odds_Calculator_2-way'!B213)</f>
        <v>1.8</v>
      </c>
      <c r="C212" s="4">
        <f t="shared" si="33"/>
        <v>0.47393364928909953</v>
      </c>
      <c r="D212">
        <f t="shared" si="34"/>
        <v>0.55555555555555558</v>
      </c>
      <c r="E212">
        <f t="shared" si="35"/>
        <v>2.9489204844655115E-2</v>
      </c>
      <c r="F212">
        <f t="shared" si="36"/>
        <v>-0.23380726698262244</v>
      </c>
      <c r="G212">
        <v>0</v>
      </c>
      <c r="H212">
        <f t="shared" si="37"/>
        <v>0.26329647182727756</v>
      </c>
      <c r="I212">
        <f t="shared" si="38"/>
        <v>-1.0611908999450221</v>
      </c>
      <c r="J212">
        <f t="shared" si="39"/>
        <v>1.0611908999450221</v>
      </c>
      <c r="K212">
        <f t="shared" si="40"/>
        <v>0.45915328758445073</v>
      </c>
      <c r="L212">
        <f t="shared" si="41"/>
        <v>0.54084671241554938</v>
      </c>
      <c r="M212">
        <f t="shared" si="42"/>
        <v>2.1779218989389744</v>
      </c>
      <c r="N212">
        <f t="shared" si="43"/>
        <v>1.8489527199560174</v>
      </c>
    </row>
    <row r="213" spans="1:14" x14ac:dyDescent="0.25">
      <c r="A213" s="4">
        <f>IF('True_Odds_Calculator_2-way'!A214="","",'True_Odds_Calculator_2-way'!A214)</f>
        <v>2.09</v>
      </c>
      <c r="B213" s="4">
        <f>IF('True_Odds_Calculator_2-way'!B214="","",'True_Odds_Calculator_2-way'!B214)</f>
        <v>1.83</v>
      </c>
      <c r="C213" s="4">
        <f t="shared" si="33"/>
        <v>0.47846889952153115</v>
      </c>
      <c r="D213">
        <f t="shared" si="34"/>
        <v>0.54644808743169393</v>
      </c>
      <c r="E213">
        <f t="shared" si="35"/>
        <v>2.4916986953225084E-2</v>
      </c>
      <c r="F213">
        <f t="shared" si="36"/>
        <v>-0.23654142808586287</v>
      </c>
      <c r="G213">
        <v>0</v>
      </c>
      <c r="H213">
        <f t="shared" si="37"/>
        <v>0.26145841503908801</v>
      </c>
      <c r="I213">
        <f t="shared" si="38"/>
        <v>-1.0513509339597378</v>
      </c>
      <c r="J213">
        <f t="shared" si="39"/>
        <v>1.0513509339597378</v>
      </c>
      <c r="K213">
        <f t="shared" si="40"/>
        <v>0.46598919212836404</v>
      </c>
      <c r="L213">
        <f t="shared" si="41"/>
        <v>0.53401080787163591</v>
      </c>
      <c r="M213">
        <f t="shared" si="42"/>
        <v>2.145972518016114</v>
      </c>
      <c r="N213">
        <f t="shared" si="43"/>
        <v>1.8726212751865827</v>
      </c>
    </row>
    <row r="214" spans="1:14" x14ac:dyDescent="0.25">
      <c r="A214" s="4">
        <f>IF('True_Odds_Calculator_2-way'!A215="","",'True_Odds_Calculator_2-way'!A215)</f>
        <v>1.99</v>
      </c>
      <c r="B214" s="4">
        <f>IF('True_Odds_Calculator_2-way'!B215="","",'True_Odds_Calculator_2-way'!B215)</f>
        <v>1.92</v>
      </c>
      <c r="C214" s="4">
        <f t="shared" si="33"/>
        <v>0.50251256281407031</v>
      </c>
      <c r="D214">
        <f t="shared" si="34"/>
        <v>0.52083333333333337</v>
      </c>
      <c r="E214">
        <f t="shared" si="35"/>
        <v>2.3345896147403788E-2</v>
      </c>
      <c r="F214">
        <f t="shared" si="36"/>
        <v>-0.2383793969849245</v>
      </c>
      <c r="G214">
        <v>0</v>
      </c>
      <c r="H214">
        <f t="shared" si="37"/>
        <v>0.26172529313232828</v>
      </c>
      <c r="I214">
        <f t="shared" si="38"/>
        <v>-1.0478243557698861</v>
      </c>
      <c r="J214">
        <f t="shared" si="39"/>
        <v>1.0478243557698861</v>
      </c>
      <c r="K214">
        <f t="shared" si="40"/>
        <v>0.49083461764588526</v>
      </c>
      <c r="L214">
        <f t="shared" si="41"/>
        <v>0.50916538235411457</v>
      </c>
      <c r="M214">
        <f t="shared" si="42"/>
        <v>2.0373461122121879</v>
      </c>
      <c r="N214">
        <f t="shared" si="43"/>
        <v>1.9639984073082948</v>
      </c>
    </row>
    <row r="215" spans="1:14" x14ac:dyDescent="0.25">
      <c r="A215" s="4">
        <f>IF('True_Odds_Calculator_2-way'!A216="","",'True_Odds_Calculator_2-way'!A216)</f>
        <v>2.59</v>
      </c>
      <c r="B215" s="4">
        <f>IF('True_Odds_Calculator_2-way'!B216="","",'True_Odds_Calculator_2-way'!B216)</f>
        <v>1.52</v>
      </c>
      <c r="C215" s="4">
        <f t="shared" si="33"/>
        <v>0.38610038610038611</v>
      </c>
      <c r="D215">
        <f t="shared" si="34"/>
        <v>0.65789473684210531</v>
      </c>
      <c r="E215">
        <f t="shared" si="35"/>
        <v>4.3995122942491527E-2</v>
      </c>
      <c r="F215">
        <f t="shared" si="36"/>
        <v>-0.21001828896565722</v>
      </c>
      <c r="G215">
        <v>0</v>
      </c>
      <c r="H215">
        <f t="shared" si="37"/>
        <v>0.25401341190814875</v>
      </c>
      <c r="I215">
        <f t="shared" si="38"/>
        <v>-1.0997646755364594</v>
      </c>
      <c r="J215">
        <f t="shared" si="39"/>
        <v>1.0997646755364594</v>
      </c>
      <c r="K215">
        <f t="shared" si="40"/>
        <v>0.36381816236779846</v>
      </c>
      <c r="L215">
        <f t="shared" si="41"/>
        <v>0.63618183763220149</v>
      </c>
      <c r="M215">
        <f t="shared" si="42"/>
        <v>2.7486258341029703</v>
      </c>
      <c r="N215">
        <f t="shared" si="43"/>
        <v>1.5718776312789586</v>
      </c>
    </row>
    <row r="216" spans="1:14" x14ac:dyDescent="0.25">
      <c r="A216" s="4">
        <f>IF('True_Odds_Calculator_2-way'!A217="","",'True_Odds_Calculator_2-way'!A217)</f>
        <v>2.15</v>
      </c>
      <c r="B216" s="4">
        <f>IF('True_Odds_Calculator_2-way'!B217="","",'True_Odds_Calculator_2-way'!B217)</f>
        <v>1.73</v>
      </c>
      <c r="C216" s="4">
        <f t="shared" si="33"/>
        <v>0.46511627906976744</v>
      </c>
      <c r="D216">
        <f t="shared" si="34"/>
        <v>0.5780346820809249</v>
      </c>
      <c r="E216">
        <f t="shared" si="35"/>
        <v>4.3150961150692391E-2</v>
      </c>
      <c r="F216">
        <f t="shared" si="36"/>
        <v>-0.22570237935206339</v>
      </c>
      <c r="G216">
        <v>0</v>
      </c>
      <c r="H216">
        <f t="shared" si="37"/>
        <v>0.26885334050275578</v>
      </c>
      <c r="I216">
        <f t="shared" si="38"/>
        <v>-1.0914143252235409</v>
      </c>
      <c r="J216">
        <f t="shared" si="39"/>
        <v>1.0914143252235409</v>
      </c>
      <c r="K216">
        <f t="shared" si="40"/>
        <v>0.44343410958372004</v>
      </c>
      <c r="L216">
        <f t="shared" si="41"/>
        <v>0.55656589041628013</v>
      </c>
      <c r="M216">
        <f t="shared" si="42"/>
        <v>2.2551264740070716</v>
      </c>
      <c r="N216">
        <f t="shared" si="43"/>
        <v>1.7967324574131842</v>
      </c>
    </row>
    <row r="217" spans="1:14" x14ac:dyDescent="0.25">
      <c r="A217" s="4">
        <f>IF('True_Odds_Calculator_2-way'!A218="","",'True_Odds_Calculator_2-way'!A218)</f>
        <v>2.61</v>
      </c>
      <c r="B217" s="4">
        <f>IF('True_Odds_Calculator_2-way'!B218="","",'True_Odds_Calculator_2-way'!B218)</f>
        <v>1.52</v>
      </c>
      <c r="C217" s="4">
        <f t="shared" si="33"/>
        <v>0.38314176245210729</v>
      </c>
      <c r="D217">
        <f t="shared" si="34"/>
        <v>0.65789473684210531</v>
      </c>
      <c r="E217">
        <f t="shared" si="35"/>
        <v>4.1036499294212714E-2</v>
      </c>
      <c r="F217">
        <f t="shared" si="36"/>
        <v>-0.21103044968743689</v>
      </c>
      <c r="G217">
        <v>0</v>
      </c>
      <c r="H217">
        <f t="shared" si="37"/>
        <v>0.25206694898164955</v>
      </c>
      <c r="I217">
        <f t="shared" si="38"/>
        <v>-1.0929124924699356</v>
      </c>
      <c r="J217">
        <f t="shared" si="39"/>
        <v>1.0929124924699356</v>
      </c>
      <c r="K217">
        <f t="shared" si="40"/>
        <v>0.36237278779433929</v>
      </c>
      <c r="L217">
        <f t="shared" si="41"/>
        <v>0.63762721220566054</v>
      </c>
      <c r="M217">
        <f t="shared" si="42"/>
        <v>2.7595891128765966</v>
      </c>
      <c r="N217">
        <f t="shared" si="43"/>
        <v>1.5683144960843667</v>
      </c>
    </row>
    <row r="218" spans="1:14" x14ac:dyDescent="0.25">
      <c r="A218" s="4">
        <f>IF('True_Odds_Calculator_2-way'!A219="","",'True_Odds_Calculator_2-way'!A219)</f>
        <v>2.42</v>
      </c>
      <c r="B218" s="4">
        <f>IF('True_Odds_Calculator_2-way'!B219="","",'True_Odds_Calculator_2-way'!B219)</f>
        <v>1.59</v>
      </c>
      <c r="C218" s="4">
        <f t="shared" si="33"/>
        <v>0.41322314049586778</v>
      </c>
      <c r="D218">
        <f t="shared" si="34"/>
        <v>0.62893081761006286</v>
      </c>
      <c r="E218">
        <f t="shared" si="35"/>
        <v>4.21539581059307E-2</v>
      </c>
      <c r="F218">
        <f t="shared" si="36"/>
        <v>-0.21773480950153323</v>
      </c>
      <c r="G218">
        <v>0</v>
      </c>
      <c r="H218">
        <f t="shared" si="37"/>
        <v>0.25988876760746399</v>
      </c>
      <c r="I218">
        <f t="shared" si="38"/>
        <v>-1.0925210715205453</v>
      </c>
      <c r="J218">
        <f t="shared" si="39"/>
        <v>1.0925210715205453</v>
      </c>
      <c r="K218">
        <f t="shared" si="40"/>
        <v>0.39194476351796709</v>
      </c>
      <c r="L218">
        <f t="shared" si="41"/>
        <v>0.60805523648203263</v>
      </c>
      <c r="M218">
        <f t="shared" si="42"/>
        <v>2.5513799215591741</v>
      </c>
      <c r="N218">
        <f t="shared" si="43"/>
        <v>1.6445874321971223</v>
      </c>
    </row>
    <row r="219" spans="1:14" x14ac:dyDescent="0.25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1.89</v>
      </c>
      <c r="C219" s="4">
        <f t="shared" si="33"/>
        <v>0.5</v>
      </c>
      <c r="D219">
        <f t="shared" si="34"/>
        <v>0.52910052910052918</v>
      </c>
      <c r="E219">
        <f t="shared" si="35"/>
        <v>2.9100529100529293E-2</v>
      </c>
      <c r="F219">
        <f t="shared" si="36"/>
        <v>-0.23544973544973535</v>
      </c>
      <c r="G219">
        <v>0</v>
      </c>
      <c r="H219">
        <f t="shared" si="37"/>
        <v>0.26455026455026459</v>
      </c>
      <c r="I219">
        <f t="shared" si="38"/>
        <v>-1.0599978800063603</v>
      </c>
      <c r="J219">
        <f t="shared" si="39"/>
        <v>1.0599978800063603</v>
      </c>
      <c r="K219">
        <f t="shared" si="40"/>
        <v>0.48543739277873066</v>
      </c>
      <c r="L219">
        <f t="shared" si="41"/>
        <v>0.51456260722126923</v>
      </c>
      <c r="M219">
        <f t="shared" si="42"/>
        <v>2.0599978800063603</v>
      </c>
      <c r="N219">
        <f t="shared" si="43"/>
        <v>1.9433981132056606</v>
      </c>
    </row>
    <row r="220" spans="1:14" x14ac:dyDescent="0.25">
      <c r="A220" s="4">
        <f>IF('True_Odds_Calculator_2-way'!A221="","",'True_Odds_Calculator_2-way'!A221)</f>
        <v>2.0499999999999998</v>
      </c>
      <c r="B220" s="4">
        <f>IF('True_Odds_Calculator_2-way'!B221="","",'True_Odds_Calculator_2-way'!B221)</f>
        <v>1.85</v>
      </c>
      <c r="C220" s="4">
        <f t="shared" si="33"/>
        <v>0.48780487804878053</v>
      </c>
      <c r="D220">
        <f t="shared" si="34"/>
        <v>0.54054054054054046</v>
      </c>
      <c r="E220">
        <f t="shared" si="35"/>
        <v>2.8345418589321048E-2</v>
      </c>
      <c r="F220">
        <f t="shared" si="36"/>
        <v>-0.2353328938694792</v>
      </c>
      <c r="G220">
        <v>0</v>
      </c>
      <c r="H220">
        <f t="shared" si="37"/>
        <v>0.26367831245880025</v>
      </c>
      <c r="I220">
        <f t="shared" si="38"/>
        <v>-1.0585122480499263</v>
      </c>
      <c r="J220">
        <f t="shared" si="39"/>
        <v>1.0585122480499263</v>
      </c>
      <c r="K220">
        <f t="shared" si="40"/>
        <v>0.47361090692279612</v>
      </c>
      <c r="L220">
        <f t="shared" si="41"/>
        <v>0.52638909307720383</v>
      </c>
      <c r="M220">
        <f t="shared" si="42"/>
        <v>2.1114378604524222</v>
      </c>
      <c r="N220">
        <f t="shared" si="43"/>
        <v>1.8997354108424378</v>
      </c>
    </row>
    <row r="221" spans="1:14" x14ac:dyDescent="0.25">
      <c r="A221" s="4">
        <f>IF('True_Odds_Calculator_2-way'!A222="","",'True_Odds_Calculator_2-way'!A222)</f>
        <v>1.71</v>
      </c>
      <c r="B221" s="4">
        <f>IF('True_Odds_Calculator_2-way'!B222="","",'True_Odds_Calculator_2-way'!B222)</f>
        <v>2.2200000000000002</v>
      </c>
      <c r="C221" s="4">
        <f t="shared" si="33"/>
        <v>0.58479532163742687</v>
      </c>
      <c r="D221">
        <f t="shared" si="34"/>
        <v>0.4504504504504504</v>
      </c>
      <c r="E221">
        <f t="shared" si="35"/>
        <v>3.5245772087877381E-2</v>
      </c>
      <c r="F221">
        <f t="shared" si="36"/>
        <v>-0.2281755439650176</v>
      </c>
      <c r="G221">
        <v>0</v>
      </c>
      <c r="H221">
        <f t="shared" si="37"/>
        <v>0.26342131605289498</v>
      </c>
      <c r="I221">
        <f t="shared" si="38"/>
        <v>-1.0744616281415775</v>
      </c>
      <c r="J221">
        <f t="shared" si="39"/>
        <v>1.0744616281415775</v>
      </c>
      <c r="K221">
        <f t="shared" si="40"/>
        <v>0.56725752490934445</v>
      </c>
      <c r="L221">
        <f t="shared" si="41"/>
        <v>0.43274247509065539</v>
      </c>
      <c r="M221">
        <f t="shared" si="42"/>
        <v>1.7628677559805201</v>
      </c>
      <c r="N221">
        <f t="shared" si="43"/>
        <v>2.310843186332725</v>
      </c>
    </row>
    <row r="222" spans="1:14" x14ac:dyDescent="0.25">
      <c r="A222" s="4">
        <f>IF('True_Odds_Calculator_2-way'!A223="","",'True_Odds_Calculator_2-way'!A223)</f>
        <v>1.88</v>
      </c>
      <c r="B222" s="4">
        <f>IF('True_Odds_Calculator_2-way'!B223="","",'True_Odds_Calculator_2-way'!B223)</f>
        <v>1.99</v>
      </c>
      <c r="C222" s="4">
        <f t="shared" si="33"/>
        <v>0.53191489361702127</v>
      </c>
      <c r="D222">
        <f t="shared" si="34"/>
        <v>0.50251256281407031</v>
      </c>
      <c r="E222">
        <f t="shared" si="35"/>
        <v>3.4427456431091574E-2</v>
      </c>
      <c r="F222">
        <f t="shared" si="36"/>
        <v>-0.23286645995937127</v>
      </c>
      <c r="G222">
        <v>0</v>
      </c>
      <c r="H222">
        <f t="shared" si="37"/>
        <v>0.2672939163904629</v>
      </c>
      <c r="I222">
        <f t="shared" si="38"/>
        <v>-1.0713739108887084</v>
      </c>
      <c r="J222">
        <f t="shared" si="39"/>
        <v>1.0713739108887084</v>
      </c>
      <c r="K222">
        <f t="shared" si="40"/>
        <v>0.51471862576142968</v>
      </c>
      <c r="L222">
        <f t="shared" si="41"/>
        <v>0.48528137423857021</v>
      </c>
      <c r="M222">
        <f t="shared" si="42"/>
        <v>1.9428090415820634</v>
      </c>
      <c r="N222">
        <f t="shared" si="43"/>
        <v>2.0606601717798219</v>
      </c>
    </row>
    <row r="223" spans="1:14" x14ac:dyDescent="0.25">
      <c r="A223" s="4">
        <f>IF('True_Odds_Calculator_2-way'!A224="","",'True_Odds_Calculator_2-way'!A224)</f>
        <v>2</v>
      </c>
      <c r="B223" s="4">
        <f>IF('True_Odds_Calculator_2-way'!B224="","",'True_Odds_Calculator_2-way'!B224)</f>
        <v>1.84</v>
      </c>
      <c r="C223" s="4">
        <f t="shared" si="33"/>
        <v>0.5</v>
      </c>
      <c r="D223">
        <f t="shared" si="34"/>
        <v>0.54347826086956519</v>
      </c>
      <c r="E223">
        <f t="shared" si="35"/>
        <v>4.3478260869565188E-2</v>
      </c>
      <c r="F223">
        <f t="shared" si="36"/>
        <v>-0.22826086956521741</v>
      </c>
      <c r="G223">
        <v>0</v>
      </c>
      <c r="H223">
        <f t="shared" si="37"/>
        <v>0.27173913043478259</v>
      </c>
      <c r="I223">
        <f t="shared" si="38"/>
        <v>-1.0910894511799618</v>
      </c>
      <c r="J223">
        <f t="shared" si="39"/>
        <v>1.0910894511799618</v>
      </c>
      <c r="K223">
        <f t="shared" si="40"/>
        <v>0.47821961869479995</v>
      </c>
      <c r="L223">
        <f t="shared" si="41"/>
        <v>0.52178038130519999</v>
      </c>
      <c r="M223">
        <f t="shared" si="42"/>
        <v>2.091089451179962</v>
      </c>
      <c r="N223">
        <f t="shared" si="43"/>
        <v>1.9165151389911681</v>
      </c>
    </row>
    <row r="224" spans="1:14" x14ac:dyDescent="0.25">
      <c r="A224" s="4">
        <f>IF('True_Odds_Calculator_2-way'!A225="","",'True_Odds_Calculator_2-way'!A225)</f>
        <v>1.57</v>
      </c>
      <c r="B224" s="4">
        <f>IF('True_Odds_Calculator_2-way'!B225="","",'True_Odds_Calculator_2-way'!B225)</f>
        <v>2.54</v>
      </c>
      <c r="C224" s="4">
        <f t="shared" si="33"/>
        <v>0.63694267515923564</v>
      </c>
      <c r="D224">
        <f t="shared" si="34"/>
        <v>0.39370078740157477</v>
      </c>
      <c r="E224">
        <f t="shared" si="35"/>
        <v>3.0643462560810519E-2</v>
      </c>
      <c r="F224">
        <f t="shared" si="36"/>
        <v>-0.22012137017904598</v>
      </c>
      <c r="G224">
        <v>0</v>
      </c>
      <c r="H224">
        <f t="shared" si="37"/>
        <v>0.2507648327398565</v>
      </c>
      <c r="I224">
        <f t="shared" si="38"/>
        <v>-1.067338589917677</v>
      </c>
      <c r="J224">
        <f t="shared" si="39"/>
        <v>1.067338589917677</v>
      </c>
      <c r="K224">
        <f t="shared" si="40"/>
        <v>0.62174245955697227</v>
      </c>
      <c r="L224">
        <f t="shared" si="41"/>
        <v>0.37825754044302767</v>
      </c>
      <c r="M224">
        <f t="shared" si="42"/>
        <v>1.608382996253076</v>
      </c>
      <c r="N224">
        <f t="shared" si="43"/>
        <v>2.6437014284732223</v>
      </c>
    </row>
    <row r="225" spans="1:14" x14ac:dyDescent="0.25">
      <c r="A225" s="4">
        <f>IF('True_Odds_Calculator_2-way'!A226="","",'True_Odds_Calculator_2-way'!A226)</f>
        <v>2.2400000000000002</v>
      </c>
      <c r="B225" s="4">
        <f>IF('True_Odds_Calculator_2-way'!B226="","",'True_Odds_Calculator_2-way'!B226)</f>
        <v>1.69</v>
      </c>
      <c r="C225" s="4">
        <f t="shared" si="33"/>
        <v>0.4464285714285714</v>
      </c>
      <c r="D225">
        <f t="shared" si="34"/>
        <v>0.59171597633136097</v>
      </c>
      <c r="E225">
        <f t="shared" si="35"/>
        <v>3.8144547759932479E-2</v>
      </c>
      <c r="F225">
        <f t="shared" si="36"/>
        <v>-0.22601437024513937</v>
      </c>
      <c r="G225">
        <v>0</v>
      </c>
      <c r="H225">
        <f t="shared" si="37"/>
        <v>0.26415891800507185</v>
      </c>
      <c r="I225">
        <f t="shared" si="38"/>
        <v>-1.0810968751610266</v>
      </c>
      <c r="J225">
        <f t="shared" si="39"/>
        <v>1.0810968751610266</v>
      </c>
      <c r="K225">
        <f t="shared" si="40"/>
        <v>0.42724815706868025</v>
      </c>
      <c r="L225">
        <f t="shared" si="41"/>
        <v>0.57275184293131953</v>
      </c>
      <c r="M225">
        <f t="shared" si="42"/>
        <v>2.3405601251996737</v>
      </c>
      <c r="N225">
        <f t="shared" si="43"/>
        <v>1.7459568438611086</v>
      </c>
    </row>
    <row r="226" spans="1:14" x14ac:dyDescent="0.25">
      <c r="A226" s="4">
        <f>IF('True_Odds_Calculator_2-way'!A227="","",'True_Odds_Calculator_2-way'!A227)</f>
        <v>2.34</v>
      </c>
      <c r="B226" s="4">
        <f>IF('True_Odds_Calculator_2-way'!B227="","",'True_Odds_Calculator_2-way'!B227)</f>
        <v>1.66</v>
      </c>
      <c r="C226" s="4">
        <f t="shared" si="33"/>
        <v>0.42735042735042739</v>
      </c>
      <c r="D226">
        <f t="shared" si="34"/>
        <v>0.60240963855421692</v>
      </c>
      <c r="E226">
        <f t="shared" si="35"/>
        <v>2.9760065904644417E-2</v>
      </c>
      <c r="F226">
        <f t="shared" si="36"/>
        <v>-0.22767995057151669</v>
      </c>
      <c r="G226">
        <v>0</v>
      </c>
      <c r="H226">
        <f t="shared" si="37"/>
        <v>0.2574400164761611</v>
      </c>
      <c r="I226">
        <f t="shared" si="38"/>
        <v>-1.0633485251477839</v>
      </c>
      <c r="J226">
        <f t="shared" si="39"/>
        <v>1.0633485251477839</v>
      </c>
      <c r="K226">
        <f t="shared" si="40"/>
        <v>0.41239034653044082</v>
      </c>
      <c r="L226">
        <f t="shared" si="41"/>
        <v>0.58760965346955907</v>
      </c>
      <c r="M226">
        <f t="shared" si="42"/>
        <v>2.4248870236980302</v>
      </c>
      <c r="N226">
        <f t="shared" si="43"/>
        <v>1.7018100265975373</v>
      </c>
    </row>
    <row r="227" spans="1:14" x14ac:dyDescent="0.25">
      <c r="A227" s="4">
        <f>IF('True_Odds_Calculator_2-way'!A228="","",'True_Odds_Calculator_2-way'!A228)</f>
        <v>2.46</v>
      </c>
      <c r="B227" s="4">
        <f>IF('True_Odds_Calculator_2-way'!B228="","",'True_Odds_Calculator_2-way'!B228)</f>
        <v>1.57</v>
      </c>
      <c r="C227" s="4">
        <f t="shared" si="33"/>
        <v>0.4065040650406504</v>
      </c>
      <c r="D227">
        <f t="shared" si="34"/>
        <v>0.63694267515923564</v>
      </c>
      <c r="E227">
        <f t="shared" si="35"/>
        <v>4.3446740199886147E-2</v>
      </c>
      <c r="F227">
        <f t="shared" si="36"/>
        <v>-0.2154730464502097</v>
      </c>
      <c r="G227">
        <v>0</v>
      </c>
      <c r="H227">
        <f t="shared" si="37"/>
        <v>0.2589197866500958</v>
      </c>
      <c r="I227">
        <f t="shared" si="38"/>
        <v>-1.0961907783514044</v>
      </c>
      <c r="J227">
        <f t="shared" si="39"/>
        <v>1.0961907783514044</v>
      </c>
      <c r="K227">
        <f t="shared" si="40"/>
        <v>0.38455052330790873</v>
      </c>
      <c r="L227">
        <f t="shared" si="41"/>
        <v>0.61544947669209116</v>
      </c>
      <c r="M227">
        <f t="shared" si="42"/>
        <v>2.6004385363930509</v>
      </c>
      <c r="N227">
        <f t="shared" si="43"/>
        <v>1.6248287436603006</v>
      </c>
    </row>
    <row r="228" spans="1:14" x14ac:dyDescent="0.25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33"/>
        <v>0.51020408163265307</v>
      </c>
      <c r="D228">
        <f t="shared" si="34"/>
        <v>0.52356020942408377</v>
      </c>
      <c r="E228">
        <f t="shared" si="35"/>
        <v>3.3764291056736839E-2</v>
      </c>
      <c r="F228">
        <f t="shared" si="36"/>
        <v>-0.23335826477187727</v>
      </c>
      <c r="G228">
        <v>0</v>
      </c>
      <c r="H228">
        <f t="shared" si="37"/>
        <v>0.26712255582861416</v>
      </c>
      <c r="I228">
        <f t="shared" si="38"/>
        <v>-1.0699012312772824</v>
      </c>
      <c r="J228">
        <f t="shared" si="39"/>
        <v>1.0699012312772824</v>
      </c>
      <c r="K228">
        <f t="shared" si="40"/>
        <v>0.49331431287667615</v>
      </c>
      <c r="L228">
        <f t="shared" si="41"/>
        <v>0.50668568712332396</v>
      </c>
      <c r="M228">
        <f t="shared" si="42"/>
        <v>2.0271051820261912</v>
      </c>
      <c r="N228">
        <f t="shared" si="43"/>
        <v>1.9736101204623264</v>
      </c>
    </row>
    <row r="229" spans="1:14" x14ac:dyDescent="0.25">
      <c r="A229" s="4">
        <f>IF('True_Odds_Calculator_2-way'!A230="","",'True_Odds_Calculator_2-way'!A230)</f>
        <v>1.91</v>
      </c>
      <c r="B229" s="4">
        <f>IF('True_Odds_Calculator_2-way'!B230="","",'True_Odds_Calculator_2-way'!B230)</f>
        <v>1.96</v>
      </c>
      <c r="C229" s="4">
        <f t="shared" si="33"/>
        <v>0.52356020942408377</v>
      </c>
      <c r="D229">
        <f t="shared" si="34"/>
        <v>0.51020408163265307</v>
      </c>
      <c r="E229">
        <f t="shared" si="35"/>
        <v>3.3764291056736839E-2</v>
      </c>
      <c r="F229">
        <f t="shared" si="36"/>
        <v>-0.23335826477187727</v>
      </c>
      <c r="G229">
        <v>0</v>
      </c>
      <c r="H229">
        <f t="shared" si="37"/>
        <v>0.26712255582861416</v>
      </c>
      <c r="I229">
        <f t="shared" si="38"/>
        <v>-1.0699012312772824</v>
      </c>
      <c r="J229">
        <f t="shared" si="39"/>
        <v>1.0699012312772824</v>
      </c>
      <c r="K229">
        <f t="shared" si="40"/>
        <v>0.50668568712332396</v>
      </c>
      <c r="L229">
        <f t="shared" si="41"/>
        <v>0.49331431287667615</v>
      </c>
      <c r="M229">
        <f t="shared" si="42"/>
        <v>1.9736101204623264</v>
      </c>
      <c r="N229">
        <f t="shared" si="43"/>
        <v>2.0271051820261912</v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57" activePane="bottomLeft" state="frozen"/>
      <selection pane="bottomLeft" activeCell="X31" sqref="X31:X23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1" t="s">
        <v>9</v>
      </c>
      <c r="B1" s="62"/>
      <c r="C1" s="18"/>
      <c r="D1" s="63" t="s">
        <v>25</v>
      </c>
      <c r="E1" s="62"/>
      <c r="F1" s="63" t="s">
        <v>23</v>
      </c>
      <c r="G1" s="62"/>
      <c r="H1" s="63" t="s">
        <v>11</v>
      </c>
      <c r="I1" s="62"/>
      <c r="J1" s="63" t="s">
        <v>10</v>
      </c>
      <c r="K1" s="62"/>
      <c r="L1" s="59" t="s">
        <v>46</v>
      </c>
      <c r="M1" s="60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1.82</v>
      </c>
      <c r="B3">
        <v>2.0499999999999998</v>
      </c>
      <c r="C3" s="29">
        <f t="shared" ref="C3:C66" si="0">IF(OR($A3="",$B3=""),"",(1/A3)+(1/B3)-1)</f>
        <v>3.7255427499329974E-2</v>
      </c>
      <c r="D3" s="30">
        <f>IF(OR($A3="",$B3=""),"",A3*'MPTO_working_2-way'!$G2)</f>
        <v>1.8878048780487806</v>
      </c>
      <c r="E3" s="32">
        <f>IF(OR($A3="",$B3=""),"",B3*'MPTO_working_2-way'!$G2)</f>
        <v>2.1263736263736264</v>
      </c>
      <c r="F3" s="30">
        <f>IF(OR($A3="",$B3=""),"",'MPTO_working_2-way'!D2)</f>
        <v>1.8838677101741985</v>
      </c>
      <c r="G3" s="32">
        <f>IF(OR($A3="",$B3=""),"",'MPTO_working_2-way'!E2)</f>
        <v>2.1313910311339619</v>
      </c>
      <c r="H3" s="30">
        <f>IF(OR($A3="",$B3=""),"",'OddsRatio_working_2-way'!M2)</f>
        <v>1.883715101688537</v>
      </c>
      <c r="I3" s="30">
        <f>IF(OR($A3="",$B3=""),"",'OddsRatio_working_2-way'!N2)</f>
        <v>2.1315864106987359</v>
      </c>
      <c r="J3" s="30">
        <f>IF('Log_working_2-way'!$D2="","",A3^('Log_working_2-way'!$D2))</f>
        <v>1.8819217068707428</v>
      </c>
      <c r="K3" s="32">
        <f>IF('Log_working_2-way'!$D2="","",B3^('Log_working_2-way'!$D2))</f>
        <v>2.1338875006808986</v>
      </c>
      <c r="L3" s="37">
        <f>(1/D3)</f>
        <v>0.52971576227390182</v>
      </c>
      <c r="M3" s="37">
        <f>(1/E3)</f>
        <v>0.47028423772609818</v>
      </c>
      <c r="N3" s="38">
        <v>100</v>
      </c>
      <c r="O3" s="38">
        <f>(1/A3)*((N3*A3)-N3)</f>
        <v>45.054945054945051</v>
      </c>
      <c r="P3" s="38">
        <f>(1/B3)*((N3*B3)-N3)</f>
        <v>51.219512195121943</v>
      </c>
      <c r="Q3" s="38">
        <f>(1/B3)*N3</f>
        <v>48.780487804878057</v>
      </c>
      <c r="R3" s="38">
        <f>(1/A3)*N3</f>
        <v>54.945054945054942</v>
      </c>
      <c r="S3" s="39">
        <f>O3-Q3</f>
        <v>-3.7255427499330054</v>
      </c>
      <c r="T3" s="39">
        <f>P3-R3</f>
        <v>-3.7255427499329983</v>
      </c>
      <c r="U3" t="s">
        <v>68</v>
      </c>
      <c r="V3" t="s">
        <v>80</v>
      </c>
      <c r="W3" t="s">
        <v>70</v>
      </c>
      <c r="X3" s="48" t="s">
        <v>129</v>
      </c>
      <c r="Y3" s="41"/>
    </row>
    <row r="4" spans="1:25" s="12" customFormat="1" ht="15" x14ac:dyDescent="0.25">
      <c r="A4">
        <v>1.89</v>
      </c>
      <c r="B4">
        <v>1.98</v>
      </c>
      <c r="C4" s="29">
        <f t="shared" si="0"/>
        <v>3.4151034151034265E-2</v>
      </c>
      <c r="D4" s="30">
        <f>IF(OR($A4="",$B4=""),"",A4*'MPTO_working_2-way'!$G3)</f>
        <v>1.9545454545454546</v>
      </c>
      <c r="E4" s="32">
        <f>IF(OR($A4="",$B4=""),"",B4*'MPTO_working_2-way'!$G3)</f>
        <v>2.0476190476190479</v>
      </c>
      <c r="F4" s="30">
        <f>IF(OR($A4="",$B4=""),"",'MPTO_working_2-way'!D3)</f>
        <v>1.9530295913574449</v>
      </c>
      <c r="G4" s="32">
        <f>IF(OR($A4="",$B4=""),"",'MPTO_working_2-way'!E3)</f>
        <v>2.0492853622474128</v>
      </c>
      <c r="H4" s="30">
        <f>IF(OR($A4="",$B4=""),"",'OddsRatio_working_2-way'!M3)</f>
        <v>1.9529760045804527</v>
      </c>
      <c r="I4" s="30">
        <f>IF(OR($A4="",$B4=""),"",'OddsRatio_working_2-way'!N3)</f>
        <v>2.0493443645942064</v>
      </c>
      <c r="J4" s="30">
        <f>IF('Log_working_2-way'!$D3="","",A4^('Log_working_2-way'!$D3))</f>
        <v>1.9522863194945297</v>
      </c>
      <c r="K4" s="32">
        <f>IF('Log_working_2-way'!$D3="","",B4^('Log_working_2-way'!$D3))</f>
        <v>2.0501043431252364</v>
      </c>
      <c r="L4" s="37">
        <f t="shared" ref="L4" si="1">(1/D4)</f>
        <v>0.51162790697674421</v>
      </c>
      <c r="M4" s="37">
        <f t="shared" ref="M4" si="2">(1/E4)</f>
        <v>0.48837209302325574</v>
      </c>
      <c r="N4" s="38">
        <v>100</v>
      </c>
      <c r="O4" s="38">
        <f t="shared" ref="O4" si="3">(1/A4)*((N4*A4)-N4)</f>
        <v>47.089947089947096</v>
      </c>
      <c r="P4" s="38">
        <f t="shared" ref="P4" si="4">(1/B4)*((N4*B4)-N4)</f>
        <v>49.494949494949495</v>
      </c>
      <c r="Q4" s="38">
        <f t="shared" ref="Q4" si="5">(1/B4)*N4</f>
        <v>50.505050505050505</v>
      </c>
      <c r="R4" s="38">
        <f t="shared" ref="R4" si="6">(1/A4)*N4</f>
        <v>52.910052910052919</v>
      </c>
      <c r="S4" s="39">
        <f t="shared" ref="S4" si="7">O4-Q4</f>
        <v>-3.4151034151034096</v>
      </c>
      <c r="T4" s="39">
        <f t="shared" ref="T4" si="8">P4-R4</f>
        <v>-3.4151034151034239</v>
      </c>
      <c r="U4" t="s">
        <v>81</v>
      </c>
      <c r="V4" t="s">
        <v>82</v>
      </c>
      <c r="W4" t="s">
        <v>70</v>
      </c>
      <c r="X4" s="48" t="s">
        <v>129</v>
      </c>
      <c r="Y4" s="41"/>
    </row>
    <row r="5" spans="1:25" s="12" customFormat="1" ht="15" x14ac:dyDescent="0.25">
      <c r="A5">
        <v>1.85</v>
      </c>
      <c r="B5">
        <v>2.0299999999999998</v>
      </c>
      <c r="C5" s="29">
        <f t="shared" si="0"/>
        <v>3.315137797896428E-2</v>
      </c>
      <c r="D5" s="30">
        <f>IF(OR($A5="",$B5=""),"",A5*'MPTO_working_2-way'!$G4)</f>
        <v>1.9113300492610841</v>
      </c>
      <c r="E5" s="32">
        <f>IF(OR($A5="",$B5=""),"",B5*'MPTO_working_2-way'!$G4)</f>
        <v>2.0972972972972972</v>
      </c>
      <c r="F5" s="30">
        <f>IF(OR($A5="",$B5=""),"",'MPTO_working_2-way'!D4)</f>
        <v>1.9085249650616189</v>
      </c>
      <c r="G5" s="32">
        <f>IF(OR($A5="",$B5=""),"",'MPTO_working_2-way'!E4)</f>
        <v>2.1006852188505105</v>
      </c>
      <c r="H5" s="30">
        <f>IF(OR($A5="",$B5=""),"",'OddsRatio_working_2-way'!M4)</f>
        <v>1.9084287085108012</v>
      </c>
      <c r="I5" s="30">
        <f>IF(OR($A5="",$B5=""),"",'OddsRatio_working_2-way'!N4)</f>
        <v>2.1008018467836762</v>
      </c>
      <c r="J5" s="30">
        <f>IF('Log_working_2-way'!$D4="","",A5^('Log_working_2-way'!$D4))</f>
        <v>1.9071545307970494</v>
      </c>
      <c r="K5" s="32">
        <f>IF('Log_working_2-way'!$D4="","",B5^('Log_working_2-way'!$D4))</f>
        <v>2.1023480190539692</v>
      </c>
      <c r="L5" s="37">
        <f t="shared" ref="L5:L30" si="9">(1/D5)</f>
        <v>0.52319587628865971</v>
      </c>
      <c r="M5" s="37">
        <f t="shared" ref="M5:M30" si="10">(1/E5)</f>
        <v>0.47680412371134023</v>
      </c>
      <c r="N5" s="38">
        <v>101</v>
      </c>
      <c r="O5" s="38">
        <f t="shared" ref="O5:O30" si="11">(1/A5)*((N5*A5)-N5)</f>
        <v>46.405405405405411</v>
      </c>
      <c r="P5" s="38">
        <f t="shared" ref="P5:P30" si="12">(1/B5)*((N5*B5)-N5)</f>
        <v>51.246305418719203</v>
      </c>
      <c r="Q5" s="38">
        <f t="shared" ref="Q5:Q30" si="13">(1/B5)*N5</f>
        <v>49.753694581280797</v>
      </c>
      <c r="R5" s="38">
        <f t="shared" ref="R5:R30" si="14">(1/A5)*N5</f>
        <v>54.594594594594589</v>
      </c>
      <c r="S5" s="39">
        <f t="shared" ref="S5:S30" si="15">O5-Q5</f>
        <v>-3.3482891758753865</v>
      </c>
      <c r="T5" s="39">
        <f t="shared" ref="T5:T30" si="16">P5-R5</f>
        <v>-3.3482891758753865</v>
      </c>
      <c r="U5" t="s">
        <v>83</v>
      </c>
      <c r="V5" t="s">
        <v>84</v>
      </c>
      <c r="W5" t="s">
        <v>70</v>
      </c>
      <c r="X5" s="48" t="s">
        <v>129</v>
      </c>
      <c r="Y5" s="41"/>
    </row>
    <row r="6" spans="1:25" s="12" customFormat="1" ht="15" x14ac:dyDescent="0.25">
      <c r="A6">
        <v>1.91</v>
      </c>
      <c r="B6">
        <v>1.95</v>
      </c>
      <c r="C6" s="29">
        <f t="shared" si="0"/>
        <v>3.6380722244596653E-2</v>
      </c>
      <c r="D6" s="30">
        <f>IF(OR($A6="",$B6=""),"",A6*'MPTO_working_2-way'!$G5)</f>
        <v>1.9794871794871796</v>
      </c>
      <c r="E6" s="32">
        <f>IF(OR($A6="",$B6=""),"",B6*'MPTO_working_2-way'!$G5)</f>
        <v>2.0209424083769636</v>
      </c>
      <c r="F6" s="30">
        <f>IF(OR($A6="",$B6=""),"",'MPTO_working_2-way'!D5)</f>
        <v>1.9787488378270688</v>
      </c>
      <c r="G6" s="32">
        <f>IF(OR($A6="",$B6=""),"",'MPTO_working_2-way'!E5)</f>
        <v>2.0217125797258788</v>
      </c>
      <c r="H6" s="30">
        <f>IF(OR($A6="",$B6=""),"",'OddsRatio_working_2-way'!M5)</f>
        <v>1.9787209698591859</v>
      </c>
      <c r="I6" s="30">
        <f>IF(OR($A6="",$B6=""),"",'OddsRatio_working_2-way'!N5)</f>
        <v>2.0217416718310179</v>
      </c>
      <c r="J6" s="30">
        <f>IF('Log_working_2-way'!$D5="","",A6^('Log_working_2-way'!$D5))</f>
        <v>1.9783842182123497</v>
      </c>
      <c r="K6" s="32">
        <f>IF('Log_working_2-way'!$D5="","",B6^('Log_working_2-way'!$D5))</f>
        <v>2.0220933467498754</v>
      </c>
      <c r="L6" s="37">
        <f t="shared" si="9"/>
        <v>0.50518134715025909</v>
      </c>
      <c r="M6" s="37">
        <f t="shared" si="10"/>
        <v>0.49481865284974086</v>
      </c>
      <c r="N6" s="38">
        <v>102</v>
      </c>
      <c r="O6" s="38">
        <f t="shared" si="11"/>
        <v>48.596858638743448</v>
      </c>
      <c r="P6" s="38">
        <f t="shared" si="12"/>
        <v>49.692307692307701</v>
      </c>
      <c r="Q6" s="38">
        <f t="shared" si="13"/>
        <v>52.307692307692314</v>
      </c>
      <c r="R6" s="38">
        <f t="shared" si="14"/>
        <v>53.403141361256544</v>
      </c>
      <c r="S6" s="39">
        <f t="shared" si="15"/>
        <v>-3.7108336689488652</v>
      </c>
      <c r="T6" s="39">
        <f t="shared" si="16"/>
        <v>-3.7108336689488439</v>
      </c>
      <c r="U6" t="s">
        <v>85</v>
      </c>
      <c r="V6" t="s">
        <v>86</v>
      </c>
      <c r="W6" t="s">
        <v>70</v>
      </c>
      <c r="X6" s="48" t="s">
        <v>129</v>
      </c>
      <c r="Y6" s="41"/>
    </row>
    <row r="7" spans="1:25" s="12" customFormat="1" ht="15" x14ac:dyDescent="0.25">
      <c r="A7">
        <v>1.93</v>
      </c>
      <c r="B7">
        <v>1.93</v>
      </c>
      <c r="C7" s="29">
        <f t="shared" si="0"/>
        <v>3.62694300518136E-2</v>
      </c>
      <c r="D7" s="30">
        <f>IF(OR($A7="",$B7=""),"",A7*'MPTO_working_2-way'!$G6)</f>
        <v>2</v>
      </c>
      <c r="E7" s="32">
        <f>IF(OR($A7="",$B7=""),"",B7*'MPTO_working_2-way'!$G6)</f>
        <v>2</v>
      </c>
      <c r="F7" s="30">
        <f>IF(OR($A7="",$B7=""),"",'MPTO_working_2-way'!D6)</f>
        <v>2.0000000000000004</v>
      </c>
      <c r="G7" s="32">
        <f>IF(OR($A7="",$B7=""),"",'MPTO_working_2-way'!E6)</f>
        <v>2.0000000000000004</v>
      </c>
      <c r="H7" s="30">
        <f>IF(OR($A7="",$B7=""),"",'OddsRatio_working_2-way'!M6)</f>
        <v>2</v>
      </c>
      <c r="I7" s="30">
        <f>IF(OR($A7="",$B7=""),"",'OddsRatio_working_2-way'!N6)</f>
        <v>2</v>
      </c>
      <c r="J7" s="30">
        <f>IF('Log_working_2-way'!$D6="","",A7^('Log_working_2-way'!$D6))</f>
        <v>1.9999999999999618</v>
      </c>
      <c r="K7" s="32">
        <f>IF('Log_working_2-way'!$D6="","",B7^('Log_working_2-way'!$D6))</f>
        <v>1.9999999999999618</v>
      </c>
      <c r="L7" s="37">
        <f t="shared" si="9"/>
        <v>0.5</v>
      </c>
      <c r="M7" s="37">
        <f t="shared" si="10"/>
        <v>0.5</v>
      </c>
      <c r="N7" s="38">
        <v>103</v>
      </c>
      <c r="O7" s="38">
        <f t="shared" si="11"/>
        <v>49.632124352331608</v>
      </c>
      <c r="P7" s="38">
        <f t="shared" si="12"/>
        <v>49.632124352331608</v>
      </c>
      <c r="Q7" s="38">
        <f t="shared" si="13"/>
        <v>53.367875647668399</v>
      </c>
      <c r="R7" s="38">
        <f t="shared" si="14"/>
        <v>53.367875647668399</v>
      </c>
      <c r="S7" s="39">
        <f t="shared" si="15"/>
        <v>-3.7357512953367902</v>
      </c>
      <c r="T7" s="39">
        <f t="shared" si="16"/>
        <v>-3.7357512953367902</v>
      </c>
      <c r="U7" t="s">
        <v>87</v>
      </c>
      <c r="V7" t="s">
        <v>69</v>
      </c>
      <c r="W7" t="s">
        <v>70</v>
      </c>
      <c r="X7" s="48" t="s">
        <v>129</v>
      </c>
      <c r="Y7" s="41"/>
    </row>
    <row r="8" spans="1:25" ht="15" x14ac:dyDescent="0.25">
      <c r="A8">
        <v>1.81</v>
      </c>
      <c r="B8">
        <v>2.0699999999999998</v>
      </c>
      <c r="C8" s="29">
        <f t="shared" si="0"/>
        <v>3.5577975284917462E-2</v>
      </c>
      <c r="D8" s="30">
        <f>IF(OR($A8="",$B8=""),"",A8*'MPTO_working_2-way'!$G7)</f>
        <v>1.8743961352657006</v>
      </c>
      <c r="E8" s="32">
        <f>IF(OR($A8="",$B8=""),"",B8*'MPTO_working_2-way'!$G7)</f>
        <v>2.1436464088397789</v>
      </c>
      <c r="F8" s="30">
        <f>IF(OR($A8="",$B8=""),"",'MPTO_working_2-way'!D7)</f>
        <v>1.8702173858786533</v>
      </c>
      <c r="G8" s="32">
        <f>IF(OR($A8="",$B8=""),"",'MPTO_working_2-way'!E7)</f>
        <v>2.1491381535549374</v>
      </c>
      <c r="H8" s="30">
        <f>IF(OR($A8="",$B8=""),"",'OddsRatio_working_2-way'!M7)</f>
        <v>1.8700628401410975</v>
      </c>
      <c r="I8" s="30">
        <f>IF(OR($A8="",$B8=""),"",'OddsRatio_working_2-way'!N7)</f>
        <v>2.1493422703098441</v>
      </c>
      <c r="J8" s="30">
        <f>IF('Log_working_2-way'!$D7="","",A8^('Log_working_2-way'!$D7))</f>
        <v>1.8681622223592078</v>
      </c>
      <c r="K8" s="32">
        <f>IF('Log_working_2-way'!$D7="","",B8^('Log_working_2-way'!$D7))</f>
        <v>2.1518584594506485</v>
      </c>
      <c r="L8" s="37">
        <f t="shared" si="9"/>
        <v>0.53350515463917525</v>
      </c>
      <c r="M8" s="37">
        <f t="shared" si="10"/>
        <v>0.46649484536082475</v>
      </c>
      <c r="N8" s="38">
        <v>104</v>
      </c>
      <c r="O8" s="38">
        <f t="shared" si="11"/>
        <v>46.541436464088406</v>
      </c>
      <c r="P8" s="38">
        <f t="shared" si="12"/>
        <v>53.758454106280183</v>
      </c>
      <c r="Q8" s="38">
        <f t="shared" si="13"/>
        <v>50.24154589371981</v>
      </c>
      <c r="R8" s="38">
        <f t="shared" si="14"/>
        <v>57.458563535911608</v>
      </c>
      <c r="S8" s="39">
        <f t="shared" si="15"/>
        <v>-3.7001094296314037</v>
      </c>
      <c r="T8" s="39">
        <f t="shared" si="16"/>
        <v>-3.700109429631425</v>
      </c>
      <c r="U8" t="s">
        <v>72</v>
      </c>
      <c r="V8" t="s">
        <v>88</v>
      </c>
      <c r="W8" t="s">
        <v>70</v>
      </c>
      <c r="X8" s="48" t="s">
        <v>129</v>
      </c>
      <c r="Y8" s="41"/>
    </row>
    <row r="9" spans="1:25" ht="15" x14ac:dyDescent="0.25">
      <c r="A9">
        <v>2.0099999999999998</v>
      </c>
      <c r="B9">
        <v>1.87</v>
      </c>
      <c r="C9" s="29">
        <f t="shared" si="0"/>
        <v>3.22717960997152E-2</v>
      </c>
      <c r="D9" s="30">
        <f>IF(OR($A9="",$B9=""),"",A9*'MPTO_working_2-way'!$G8)</f>
        <v>2.0748663101604272</v>
      </c>
      <c r="E9" s="32">
        <f>IF(OR($A9="",$B9=""),"",B9*'MPTO_working_2-way'!$G8)</f>
        <v>1.9303482587064675</v>
      </c>
      <c r="F9" s="30">
        <f>IF(OR($A9="",$B9=""),"",'MPTO_working_2-way'!D8)</f>
        <v>2.0773758532069522</v>
      </c>
      <c r="G9" s="32">
        <f>IF(OR($A9="",$B9=""),"",'MPTO_working_2-way'!E8)</f>
        <v>1.9281811886013285</v>
      </c>
      <c r="H9" s="30">
        <f>IF(OR($A9="",$B9=""),"",'OddsRatio_working_2-way'!M8)</f>
        <v>2.0774597626964471</v>
      </c>
      <c r="I9" s="30">
        <f>IF(OR($A9="",$B9=""),"",'OddsRatio_working_2-way'!N8)</f>
        <v>1.9281089045009006</v>
      </c>
      <c r="J9" s="30">
        <f>IF('Log_working_2-way'!$D8="","",A9^('Log_working_2-way'!$D8))</f>
        <v>2.0786033258509891</v>
      </c>
      <c r="K9" s="32">
        <f>IF('Log_working_2-way'!$D8="","",B9^('Log_working_2-way'!$D8))</f>
        <v>1.9271248994258339</v>
      </c>
      <c r="L9" s="37">
        <f t="shared" si="9"/>
        <v>0.48195876288659806</v>
      </c>
      <c r="M9" s="37">
        <f t="shared" si="10"/>
        <v>0.51804123711340211</v>
      </c>
      <c r="N9" s="38">
        <v>105</v>
      </c>
      <c r="O9" s="38">
        <f t="shared" si="11"/>
        <v>52.761194029850742</v>
      </c>
      <c r="P9" s="38">
        <f t="shared" si="12"/>
        <v>48.850267379679146</v>
      </c>
      <c r="Q9" s="38">
        <f t="shared" si="13"/>
        <v>56.149732620320847</v>
      </c>
      <c r="R9" s="38">
        <f t="shared" si="14"/>
        <v>52.238805970149258</v>
      </c>
      <c r="S9" s="39">
        <f t="shared" si="15"/>
        <v>-3.3885385904701053</v>
      </c>
      <c r="T9" s="39">
        <f t="shared" si="16"/>
        <v>-3.3885385904701124</v>
      </c>
      <c r="U9" t="s">
        <v>89</v>
      </c>
      <c r="V9" t="s">
        <v>90</v>
      </c>
      <c r="W9" t="s">
        <v>70</v>
      </c>
      <c r="X9" s="48" t="s">
        <v>129</v>
      </c>
      <c r="Y9" s="41"/>
    </row>
    <row r="10" spans="1:25" ht="14.25" customHeight="1" x14ac:dyDescent="0.25">
      <c r="A10">
        <v>1.74</v>
      </c>
      <c r="B10">
        <v>2.16</v>
      </c>
      <c r="C10" s="29">
        <f t="shared" si="0"/>
        <v>3.7675606641123682E-2</v>
      </c>
      <c r="D10" s="30">
        <f>IF(OR($A10="",$B10=""),"",A10*'MPTO_working_2-way'!$G9)</f>
        <v>1.8055555555555551</v>
      </c>
      <c r="E10" s="32">
        <f>IF(OR($A10="",$B10=""),"",B10*'MPTO_working_2-way'!$G9)</f>
        <v>2.2413793103448274</v>
      </c>
      <c r="F10" s="30">
        <f>IF(OR($A10="",$B10=""),"",'MPTO_working_2-way'!D9)</f>
        <v>1.7989661114302122</v>
      </c>
      <c r="G10" s="32">
        <f>IF(OR($A10="",$B10=""),"",'MPTO_working_2-way'!E9)</f>
        <v>2.2516175413371671</v>
      </c>
      <c r="H10" s="30">
        <f>IF(OR($A10="",$B10=""),"",'OddsRatio_working_2-way'!M9)</f>
        <v>1.7987058497862392</v>
      </c>
      <c r="I10" s="30">
        <f>IF(OR($A10="",$B10=""),"",'OddsRatio_working_2-way'!N9)</f>
        <v>2.2520253861514017</v>
      </c>
      <c r="J10" s="30">
        <f>IF('Log_working_2-way'!$D9="","",A10^('Log_working_2-way'!$D9))</f>
        <v>1.7957063007853538</v>
      </c>
      <c r="K10" s="32">
        <f>IF('Log_working_2-way'!$D9="","",B10^('Log_working_2-way'!$D9))</f>
        <v>2.2567451068476951</v>
      </c>
      <c r="L10" s="37">
        <f t="shared" si="9"/>
        <v>0.55384615384615399</v>
      </c>
      <c r="M10" s="37">
        <f t="shared" si="10"/>
        <v>0.44615384615384618</v>
      </c>
      <c r="N10" s="38">
        <v>106</v>
      </c>
      <c r="O10" s="38">
        <f t="shared" si="11"/>
        <v>45.080459770114942</v>
      </c>
      <c r="P10" s="38">
        <f t="shared" si="12"/>
        <v>56.925925925925924</v>
      </c>
      <c r="Q10" s="38">
        <f t="shared" si="13"/>
        <v>49.074074074074069</v>
      </c>
      <c r="R10" s="38">
        <f t="shared" si="14"/>
        <v>60.919540229885051</v>
      </c>
      <c r="S10" s="39">
        <f t="shared" si="15"/>
        <v>-3.9936143039591272</v>
      </c>
      <c r="T10" s="39">
        <f t="shared" si="16"/>
        <v>-3.9936143039591272</v>
      </c>
      <c r="U10" t="s">
        <v>91</v>
      </c>
      <c r="V10" t="s">
        <v>92</v>
      </c>
      <c r="W10" t="s">
        <v>70</v>
      </c>
      <c r="X10" s="48" t="s">
        <v>129</v>
      </c>
      <c r="Y10" s="41"/>
    </row>
    <row r="11" spans="1:25" ht="15" x14ac:dyDescent="0.25">
      <c r="A11">
        <v>1.65</v>
      </c>
      <c r="B11">
        <v>2.2999999999999998</v>
      </c>
      <c r="C11" s="29">
        <f t="shared" si="0"/>
        <v>4.0843214756258295E-2</v>
      </c>
      <c r="D11" s="30">
        <f>IF(OR($A11="",$B11=""),"",A11*'MPTO_working_2-way'!$G10)</f>
        <v>1.7173913043478262</v>
      </c>
      <c r="E11" s="32">
        <f>IF(OR($A11="",$B11=""),"",B11*'MPTO_working_2-way'!$G10)</f>
        <v>2.393939393939394</v>
      </c>
      <c r="F11" s="30">
        <f>IF(OR($A11="",$B11=""),"",'MPTO_working_2-way'!D10)</f>
        <v>1.7075365579302588</v>
      </c>
      <c r="G11" s="32">
        <f>IF(OR($A11="",$B11=""),"",'MPTO_working_2-way'!E10)</f>
        <v>2.4133545310015898</v>
      </c>
      <c r="H11" s="30">
        <f>IF(OR($A11="",$B11=""),"",'OddsRatio_working_2-way'!M10)</f>
        <v>1.7071067811865481</v>
      </c>
      <c r="I11" s="30">
        <f>IF(OR($A11="",$B11=""),"",'OddsRatio_working_2-way'!N10)</f>
        <v>2.4142135623730949</v>
      </c>
      <c r="J11" s="30">
        <f>IF('Log_working_2-way'!$D10="","",A11^('Log_working_2-way'!$D10))</f>
        <v>1.7026112839208782</v>
      </c>
      <c r="K11" s="32">
        <f>IF('Log_working_2-way'!$D10="","",B11^('Log_working_2-way'!$D10))</f>
        <v>2.4232620837218128</v>
      </c>
      <c r="L11" s="37">
        <f t="shared" si="9"/>
        <v>0.58227848101265822</v>
      </c>
      <c r="M11" s="37">
        <f t="shared" si="10"/>
        <v>0.41772151898734178</v>
      </c>
      <c r="N11" s="38">
        <v>107</v>
      </c>
      <c r="O11" s="38">
        <f t="shared" si="11"/>
        <v>42.151515151515142</v>
      </c>
      <c r="P11" s="38">
        <f t="shared" si="12"/>
        <v>60.478260869565219</v>
      </c>
      <c r="Q11" s="38">
        <f t="shared" si="13"/>
        <v>46.521739130434788</v>
      </c>
      <c r="R11" s="38">
        <f t="shared" si="14"/>
        <v>64.848484848484844</v>
      </c>
      <c r="S11" s="39">
        <f t="shared" si="15"/>
        <v>-4.3702239789196469</v>
      </c>
      <c r="T11" s="39">
        <f t="shared" si="16"/>
        <v>-4.3702239789196256</v>
      </c>
      <c r="U11" t="s">
        <v>73</v>
      </c>
      <c r="V11" t="s">
        <v>93</v>
      </c>
      <c r="W11" t="s">
        <v>70</v>
      </c>
      <c r="X11" s="48" t="s">
        <v>129</v>
      </c>
      <c r="Y11" s="41"/>
    </row>
    <row r="12" spans="1:25" ht="15" x14ac:dyDescent="0.25">
      <c r="A12">
        <v>1.83</v>
      </c>
      <c r="B12">
        <v>2.0499999999999998</v>
      </c>
      <c r="C12" s="29">
        <f t="shared" si="0"/>
        <v>3.4252965480474407E-2</v>
      </c>
      <c r="D12" s="30">
        <f>IF(OR($A12="",$B12=""),"",A12*'MPTO_working_2-way'!$G11)</f>
        <v>1.8926829268292682</v>
      </c>
      <c r="E12" s="32">
        <f>IF(OR($A12="",$B12=""),"",B12*'MPTO_working_2-way'!$G11)</f>
        <v>2.1202185792349724</v>
      </c>
      <c r="F12" s="30">
        <f>IF(OR($A12="",$B12=""),"",'MPTO_working_2-way'!D11)</f>
        <v>1.8892106257081707</v>
      </c>
      <c r="G12" s="32">
        <f>IF(OR($A12="",$B12=""),"",'MPTO_working_2-way'!E11)</f>
        <v>2.1245929491717397</v>
      </c>
      <c r="H12" s="30">
        <f>IF(OR($A12="",$B12=""),"",'OddsRatio_working_2-way'!M11)</f>
        <v>1.8890872794479689</v>
      </c>
      <c r="I12" s="30">
        <f>IF(OR($A12="",$B12=""),"",'OddsRatio_working_2-way'!N11)</f>
        <v>2.1247489679763456</v>
      </c>
      <c r="J12" s="30">
        <f>IF('Log_working_2-way'!$D11="","",A12^('Log_working_2-way'!$D11))</f>
        <v>1.8875091450726849</v>
      </c>
      <c r="K12" s="32">
        <f>IF('Log_working_2-way'!$D11="","",B12^('Log_working_2-way'!$D11))</f>
        <v>2.1267489530128172</v>
      </c>
      <c r="L12" s="37">
        <f t="shared" si="9"/>
        <v>0.52835051546391754</v>
      </c>
      <c r="M12" s="37">
        <f t="shared" si="10"/>
        <v>0.47164948453608252</v>
      </c>
      <c r="N12" s="38">
        <v>108</v>
      </c>
      <c r="O12" s="38">
        <f t="shared" si="11"/>
        <v>48.983606557377051</v>
      </c>
      <c r="P12" s="38">
        <f t="shared" si="12"/>
        <v>55.317073170731703</v>
      </c>
      <c r="Q12" s="38">
        <f t="shared" si="13"/>
        <v>52.682926829268297</v>
      </c>
      <c r="R12" s="38">
        <f t="shared" si="14"/>
        <v>59.016393442622942</v>
      </c>
      <c r="S12" s="39">
        <f t="shared" si="15"/>
        <v>-3.6993202718912457</v>
      </c>
      <c r="T12" s="39">
        <f t="shared" si="16"/>
        <v>-3.6993202718912386</v>
      </c>
      <c r="U12" t="s">
        <v>94</v>
      </c>
      <c r="V12" t="s">
        <v>95</v>
      </c>
      <c r="W12" t="s">
        <v>70</v>
      </c>
      <c r="X12" s="48" t="s">
        <v>129</v>
      </c>
      <c r="Y12" s="41"/>
    </row>
    <row r="13" spans="1:25" ht="15" x14ac:dyDescent="0.25">
      <c r="A13">
        <v>1.98</v>
      </c>
      <c r="B13">
        <v>1.89</v>
      </c>
      <c r="C13" s="29">
        <f t="shared" si="0"/>
        <v>3.4151034151034265E-2</v>
      </c>
      <c r="D13" s="30">
        <f>IF(OR($A13="",$B13=""),"",A13*'MPTO_working_2-way'!$G12)</f>
        <v>2.0476190476190479</v>
      </c>
      <c r="E13" s="32">
        <f>IF(OR($A13="",$B13=""),"",B13*'MPTO_working_2-way'!$G12)</f>
        <v>1.9545454545454546</v>
      </c>
      <c r="F13" s="30">
        <f>IF(OR($A13="",$B13=""),"",'MPTO_working_2-way'!D12)</f>
        <v>2.0492853622474128</v>
      </c>
      <c r="G13" s="32">
        <f>IF(OR($A13="",$B13=""),"",'MPTO_working_2-way'!E12)</f>
        <v>1.9530295913574449</v>
      </c>
      <c r="H13" s="30">
        <f>IF(OR($A13="",$B13=""),"",'OddsRatio_working_2-way'!M12)</f>
        <v>2.0493443645942064</v>
      </c>
      <c r="I13" s="30">
        <f>IF(OR($A13="",$B13=""),"",'OddsRatio_working_2-way'!N12)</f>
        <v>1.9529760045804527</v>
      </c>
      <c r="J13" s="30">
        <f>IF('Log_working_2-way'!$D12="","",A13^('Log_working_2-way'!$D12))</f>
        <v>2.0501043431252364</v>
      </c>
      <c r="K13" s="32">
        <f>IF('Log_working_2-way'!$D12="","",B13^('Log_working_2-way'!$D12))</f>
        <v>1.9522863194945297</v>
      </c>
      <c r="L13" s="37">
        <f t="shared" si="9"/>
        <v>0.48837209302325574</v>
      </c>
      <c r="M13" s="37">
        <f t="shared" si="10"/>
        <v>0.51162790697674421</v>
      </c>
      <c r="N13" s="38">
        <v>109</v>
      </c>
      <c r="O13" s="38">
        <f t="shared" si="11"/>
        <v>53.949494949494948</v>
      </c>
      <c r="P13" s="38">
        <f t="shared" si="12"/>
        <v>51.328042328042329</v>
      </c>
      <c r="Q13" s="38">
        <f t="shared" si="13"/>
        <v>57.671957671957678</v>
      </c>
      <c r="R13" s="38">
        <f t="shared" si="14"/>
        <v>55.050505050505052</v>
      </c>
      <c r="S13" s="39">
        <f t="shared" si="15"/>
        <v>-3.7224627224627298</v>
      </c>
      <c r="T13" s="39">
        <f t="shared" si="16"/>
        <v>-3.7224627224627227</v>
      </c>
      <c r="U13" t="s">
        <v>96</v>
      </c>
      <c r="V13" t="s">
        <v>97</v>
      </c>
      <c r="W13" t="s">
        <v>131</v>
      </c>
      <c r="X13" s="48" t="s">
        <v>129</v>
      </c>
      <c r="Y13" s="41"/>
    </row>
    <row r="14" spans="1:25" s="35" customFormat="1" ht="15" x14ac:dyDescent="0.25">
      <c r="A14">
        <v>2.2999999999999998</v>
      </c>
      <c r="B14">
        <v>1.66</v>
      </c>
      <c r="C14" s="29">
        <f t="shared" si="0"/>
        <v>3.7192247249869137E-2</v>
      </c>
      <c r="D14" s="30">
        <f>IF(OR($A14="",$B14=""),"",A14*'MPTO_working_2-way'!$G13)</f>
        <v>2.3855421686746987</v>
      </c>
      <c r="E14" s="32">
        <f>IF(OR($A14="",$B14=""),"",B14*'MPTO_working_2-way'!$G13)</f>
        <v>1.7217391304347827</v>
      </c>
      <c r="F14" s="30">
        <f>IF(OR($A14="",$B14=""),"",'MPTO_working_2-way'!D13)</f>
        <v>2.402769037130271</v>
      </c>
      <c r="G14" s="32">
        <f>IF(OR($A14="",$B14=""),"",'MPTO_working_2-way'!E13)</f>
        <v>1.7128757290264693</v>
      </c>
      <c r="H14" s="30">
        <f>IF(OR($A14="",$B14=""),"",'OddsRatio_working_2-way'!M13)</f>
        <v>2.4034589305344736</v>
      </c>
      <c r="I14" s="30">
        <f>IF(OR($A14="",$B14=""),"",'OddsRatio_working_2-way'!N13)</f>
        <v>1.7125253031944256</v>
      </c>
      <c r="J14" s="30">
        <f>IF('Log_working_2-way'!$D13="","",A14^('Log_working_2-way'!$D13))</f>
        <v>2.4114497005870583</v>
      </c>
      <c r="K14" s="32">
        <f>IF('Log_working_2-way'!$D13="","",B14^('Log_working_2-way'!$D13))</f>
        <v>1.708491418138335</v>
      </c>
      <c r="L14" s="37">
        <f t="shared" si="9"/>
        <v>0.41919191919191923</v>
      </c>
      <c r="M14" s="37">
        <f t="shared" si="10"/>
        <v>0.58080808080808077</v>
      </c>
      <c r="N14" s="38">
        <v>110</v>
      </c>
      <c r="O14" s="38">
        <f t="shared" si="11"/>
        <v>62.173913043478258</v>
      </c>
      <c r="P14" s="38">
        <f t="shared" si="12"/>
        <v>43.734939759036145</v>
      </c>
      <c r="Q14" s="38">
        <f t="shared" si="13"/>
        <v>66.265060240963862</v>
      </c>
      <c r="R14" s="38">
        <f t="shared" si="14"/>
        <v>47.826086956521742</v>
      </c>
      <c r="S14" s="39">
        <f t="shared" si="15"/>
        <v>-4.0911471974856042</v>
      </c>
      <c r="T14" s="39">
        <f t="shared" si="16"/>
        <v>-4.0911471974855971</v>
      </c>
      <c r="U14" t="s">
        <v>98</v>
      </c>
      <c r="V14" t="s">
        <v>99</v>
      </c>
      <c r="W14" t="s">
        <v>131</v>
      </c>
      <c r="X14" s="48" t="s">
        <v>129</v>
      </c>
      <c r="Y14" s="41"/>
    </row>
    <row r="15" spans="1:25" ht="15" x14ac:dyDescent="0.25">
      <c r="A15">
        <v>1.97</v>
      </c>
      <c r="B15">
        <v>1.9</v>
      </c>
      <c r="C15" s="29">
        <f t="shared" si="0"/>
        <v>3.3930002671653803E-2</v>
      </c>
      <c r="D15" s="30">
        <f>IF(OR($A15="",$B15=""),"",A15*'MPTO_working_2-way'!$G14)</f>
        <v>2.0368421052631578</v>
      </c>
      <c r="E15" s="32">
        <f>IF(OR($A15="",$B15=""),"",B15*'MPTO_working_2-way'!$G14)</f>
        <v>1.9644670050761421</v>
      </c>
      <c r="F15" s="30">
        <f>IF(OR($A15="",$B15=""),"",'MPTO_working_2-way'!D14)</f>
        <v>2.0381159814865235</v>
      </c>
      <c r="G15" s="32">
        <f>IF(OR($A15="",$B15=""),"",'MPTO_working_2-way'!E14)</f>
        <v>1.9632835038027801</v>
      </c>
      <c r="H15" s="30">
        <f>IF(OR($A15="",$B15=""),"",'OddsRatio_working_2-way'!M14)</f>
        <v>2.0381607668264961</v>
      </c>
      <c r="I15" s="30">
        <f>IF(OR($A15="",$B15=""),"",'OddsRatio_working_2-way'!N14)</f>
        <v>1.963241948601903</v>
      </c>
      <c r="J15" s="30">
        <f>IF('Log_working_2-way'!$D14="","",A15^('Log_working_2-way'!$D14))</f>
        <v>2.0387414625037734</v>
      </c>
      <c r="K15" s="32">
        <f>IF('Log_working_2-way'!$D14="","",B15^('Log_working_2-way'!$D14))</f>
        <v>1.9627034600020314</v>
      </c>
      <c r="L15" s="37">
        <f t="shared" si="9"/>
        <v>0.49095607235142119</v>
      </c>
      <c r="M15" s="37">
        <f t="shared" si="10"/>
        <v>0.50904392764857886</v>
      </c>
      <c r="N15" s="38">
        <v>111</v>
      </c>
      <c r="O15" s="38">
        <f t="shared" si="11"/>
        <v>54.654822335025372</v>
      </c>
      <c r="P15" s="38">
        <f t="shared" si="12"/>
        <v>52.578947368421041</v>
      </c>
      <c r="Q15" s="38">
        <f t="shared" si="13"/>
        <v>58.421052631578945</v>
      </c>
      <c r="R15" s="38">
        <f t="shared" si="14"/>
        <v>56.345177664974614</v>
      </c>
      <c r="S15" s="39">
        <f t="shared" si="15"/>
        <v>-3.766230296553573</v>
      </c>
      <c r="T15" s="39">
        <f t="shared" si="16"/>
        <v>-3.766230296553573</v>
      </c>
      <c r="U15" t="s">
        <v>100</v>
      </c>
      <c r="V15" t="s">
        <v>101</v>
      </c>
      <c r="W15" t="s">
        <v>131</v>
      </c>
      <c r="X15" s="48" t="s">
        <v>129</v>
      </c>
      <c r="Y15" s="41"/>
    </row>
    <row r="16" spans="1:25" ht="15" x14ac:dyDescent="0.25">
      <c r="A16">
        <v>2.04</v>
      </c>
      <c r="B16">
        <v>1.83</v>
      </c>
      <c r="C16" s="29">
        <f t="shared" si="0"/>
        <v>3.6644165863066513E-2</v>
      </c>
      <c r="D16" s="30">
        <f>IF(OR($A16="",$B16=""),"",A16*'MPTO_working_2-way'!$G15)</f>
        <v>2.1147540983606556</v>
      </c>
      <c r="E16" s="32">
        <f>IF(OR($A16="",$B16=""),"",B16*'MPTO_working_2-way'!$G15)</f>
        <v>1.8970588235294117</v>
      </c>
      <c r="F16" s="30">
        <f>IF(OR($A16="",$B16=""),"",'MPTO_working_2-way'!D15)</f>
        <v>2.119209809264305</v>
      </c>
      <c r="G16" s="32">
        <f>IF(OR($A16="",$B16=""),"",'MPTO_working_2-way'!E15)</f>
        <v>1.8934875228241022</v>
      </c>
      <c r="H16" s="30">
        <f>IF(OR($A16="",$B16=""),"",'OddsRatio_working_2-way'!M15)</f>
        <v>2.1193802071650061</v>
      </c>
      <c r="I16" s="30">
        <f>IF(OR($A16="",$B16=""),"",'OddsRatio_working_2-way'!N15)</f>
        <v>1.8933515114874566</v>
      </c>
      <c r="J16" s="30">
        <f>IF('Log_working_2-way'!$D15="","",A16^('Log_working_2-way'!$D15))</f>
        <v>2.1214216172135263</v>
      </c>
      <c r="K16" s="32">
        <f>IF('Log_working_2-way'!$D15="","",B16^('Log_working_2-way'!$D15))</f>
        <v>1.8917252749993179</v>
      </c>
      <c r="L16" s="37">
        <f t="shared" si="9"/>
        <v>0.47286821705426357</v>
      </c>
      <c r="M16" s="37">
        <f t="shared" si="10"/>
        <v>0.52713178294573648</v>
      </c>
      <c r="N16" s="38">
        <v>112</v>
      </c>
      <c r="O16" s="38">
        <f t="shared" si="11"/>
        <v>57.098039215686278</v>
      </c>
      <c r="P16" s="38">
        <f t="shared" si="12"/>
        <v>50.797814207650269</v>
      </c>
      <c r="Q16" s="38">
        <f t="shared" si="13"/>
        <v>61.202185792349724</v>
      </c>
      <c r="R16" s="38">
        <f t="shared" si="14"/>
        <v>54.901960784313722</v>
      </c>
      <c r="S16" s="39">
        <f t="shared" si="15"/>
        <v>-4.104146576663446</v>
      </c>
      <c r="T16" s="39">
        <f t="shared" si="16"/>
        <v>-4.1041465766634531</v>
      </c>
      <c r="U16" t="s">
        <v>102</v>
      </c>
      <c r="V16" t="s">
        <v>103</v>
      </c>
      <c r="W16" t="s">
        <v>131</v>
      </c>
      <c r="X16" s="48" t="s">
        <v>129</v>
      </c>
      <c r="Y16" s="41"/>
    </row>
    <row r="17" spans="1:25" ht="15" x14ac:dyDescent="0.25">
      <c r="A17">
        <v>2.2400000000000002</v>
      </c>
      <c r="B17">
        <v>1.69</v>
      </c>
      <c r="C17" s="29">
        <f t="shared" si="0"/>
        <v>3.8144547759932479E-2</v>
      </c>
      <c r="D17" s="30">
        <f>IF(OR($A17="",$B17=""),"",A17*'MPTO_working_2-way'!$G16)</f>
        <v>2.3254437869822491</v>
      </c>
      <c r="E17" s="32">
        <f>IF(OR($A17="",$B17=""),"",B17*'MPTO_working_2-way'!$G16)</f>
        <v>1.7544642857142858</v>
      </c>
      <c r="F17" s="30">
        <f>IF(OR($A17="",$B17=""),"",'MPTO_working_2-way'!D16)</f>
        <v>2.3399678575843743</v>
      </c>
      <c r="G17" s="32">
        <f>IF(OR($A17="",$B17=""),"",'MPTO_working_2-way'!E16)</f>
        <v>1.7462865578005351</v>
      </c>
      <c r="H17" s="30">
        <f>IF(OR($A17="",$B17=""),"",'OddsRatio_working_2-way'!M16)</f>
        <v>2.3405601251996737</v>
      </c>
      <c r="I17" s="30">
        <f>IF(OR($A17="",$B17=""),"",'OddsRatio_working_2-way'!N16)</f>
        <v>1.7459568438611086</v>
      </c>
      <c r="J17" s="30">
        <f>IF('Log_working_2-way'!$D16="","",A17^('Log_working_2-way'!$D16))</f>
        <v>2.347284961783934</v>
      </c>
      <c r="K17" s="32">
        <f>IF('Log_working_2-way'!$D16="","",B17^('Log_working_2-way'!$D16))</f>
        <v>1.7422334757420166</v>
      </c>
      <c r="L17" s="37">
        <f t="shared" si="9"/>
        <v>0.43002544529262077</v>
      </c>
      <c r="M17" s="37">
        <f t="shared" si="10"/>
        <v>0.56997455470737912</v>
      </c>
      <c r="N17" s="38">
        <v>113</v>
      </c>
      <c r="O17" s="38">
        <f t="shared" si="11"/>
        <v>62.553571428571438</v>
      </c>
      <c r="P17" s="38">
        <f t="shared" si="12"/>
        <v>46.136094674556212</v>
      </c>
      <c r="Q17" s="38">
        <f t="shared" si="13"/>
        <v>66.863905325443795</v>
      </c>
      <c r="R17" s="38">
        <f t="shared" si="14"/>
        <v>50.446428571428569</v>
      </c>
      <c r="S17" s="39">
        <f t="shared" si="15"/>
        <v>-4.3103338968723577</v>
      </c>
      <c r="T17" s="39">
        <f t="shared" si="16"/>
        <v>-4.3103338968723577</v>
      </c>
      <c r="U17" t="s">
        <v>104</v>
      </c>
      <c r="V17" t="s">
        <v>105</v>
      </c>
      <c r="W17" t="s">
        <v>131</v>
      </c>
      <c r="X17" s="48" t="s">
        <v>129</v>
      </c>
      <c r="Y17" s="41"/>
    </row>
    <row r="18" spans="1:25" ht="15" x14ac:dyDescent="0.25">
      <c r="A18">
        <v>2.16</v>
      </c>
      <c r="B18">
        <v>1.74</v>
      </c>
      <c r="C18" s="29">
        <f t="shared" si="0"/>
        <v>3.7675606641123682E-2</v>
      </c>
      <c r="D18" s="30">
        <f>IF(OR($A18="",$B18=""),"",A18*'MPTO_working_2-way'!$G17)</f>
        <v>2.2413793103448274</v>
      </c>
      <c r="E18" s="32">
        <f>IF(OR($A18="",$B18=""),"",B18*'MPTO_working_2-way'!$G17)</f>
        <v>1.8055555555555551</v>
      </c>
      <c r="F18" s="30">
        <f>IF(OR($A18="",$B18=""),"",'MPTO_working_2-way'!D17)</f>
        <v>2.2516175413371671</v>
      </c>
      <c r="G18" s="32">
        <f>IF(OR($A18="",$B18=""),"",'MPTO_working_2-way'!E17)</f>
        <v>1.7989661114302122</v>
      </c>
      <c r="H18" s="30">
        <f>IF(OR($A18="",$B18=""),"",'OddsRatio_working_2-way'!M17)</f>
        <v>2.2520253861514017</v>
      </c>
      <c r="I18" s="30">
        <f>IF(OR($A18="",$B18=""),"",'OddsRatio_working_2-way'!N17)</f>
        <v>1.7987058497862392</v>
      </c>
      <c r="J18" s="30">
        <f>IF('Log_working_2-way'!$D17="","",A18^('Log_working_2-way'!$D17))</f>
        <v>2.2567451068476951</v>
      </c>
      <c r="K18" s="32">
        <f>IF('Log_working_2-way'!$D17="","",B18^('Log_working_2-way'!$D17))</f>
        <v>1.7957063007853538</v>
      </c>
      <c r="L18" s="37">
        <f t="shared" si="9"/>
        <v>0.44615384615384618</v>
      </c>
      <c r="M18" s="37">
        <f t="shared" si="10"/>
        <v>0.55384615384615399</v>
      </c>
      <c r="N18" s="38">
        <v>114</v>
      </c>
      <c r="O18" s="38">
        <f t="shared" si="11"/>
        <v>61.222222222222221</v>
      </c>
      <c r="P18" s="38">
        <f t="shared" si="12"/>
        <v>48.482758620689644</v>
      </c>
      <c r="Q18" s="38">
        <f t="shared" si="13"/>
        <v>65.517241379310335</v>
      </c>
      <c r="R18" s="38">
        <f t="shared" si="14"/>
        <v>52.777777777777771</v>
      </c>
      <c r="S18" s="39">
        <f t="shared" si="15"/>
        <v>-4.2950191570881131</v>
      </c>
      <c r="T18" s="39">
        <f t="shared" si="16"/>
        <v>-4.2950191570881273</v>
      </c>
      <c r="U18" t="s">
        <v>106</v>
      </c>
      <c r="V18" t="s">
        <v>107</v>
      </c>
      <c r="W18" t="s">
        <v>131</v>
      </c>
      <c r="X18" s="48" t="s">
        <v>129</v>
      </c>
      <c r="Y18" s="41"/>
    </row>
    <row r="19" spans="1:25" ht="15" x14ac:dyDescent="0.25">
      <c r="A19">
        <v>2.23</v>
      </c>
      <c r="B19">
        <v>1.69</v>
      </c>
      <c r="C19" s="29">
        <f t="shared" si="0"/>
        <v>4.0146469604903645E-2</v>
      </c>
      <c r="D19" s="30">
        <f>IF(OR($A19="",$B19=""),"",A19*'MPTO_working_2-way'!$G18)</f>
        <v>2.3195266272189352</v>
      </c>
      <c r="E19" s="32">
        <f>IF(OR($A19="",$B19=""),"",B19*'MPTO_working_2-way'!$G18)</f>
        <v>1.7578475336322872</v>
      </c>
      <c r="F19" s="30">
        <f>IF(OR($A19="",$B19=""),"",'MPTO_working_2-way'!D18)</f>
        <v>2.3344999535416733</v>
      </c>
      <c r="G19" s="32">
        <f>IF(OR($A19="",$B19=""),"",'MPTO_working_2-way'!E18)</f>
        <v>1.7493443498038854</v>
      </c>
      <c r="H19" s="30">
        <f>IF(OR($A19="",$B19=""),"",'OddsRatio_working_2-way'!M18)</f>
        <v>2.3351436985029639</v>
      </c>
      <c r="I19" s="30">
        <f>IF(OR($A19="",$B19=""),"",'OddsRatio_working_2-way'!N18)</f>
        <v>1.7489830503797115</v>
      </c>
      <c r="J19" s="30">
        <f>IF('Log_working_2-way'!$D18="","",A19^('Log_working_2-way'!$D18))</f>
        <v>2.3420901732972235</v>
      </c>
      <c r="K19" s="32">
        <f>IF('Log_working_2-way'!$D18="","",B19^('Log_working_2-way'!$D18))</f>
        <v>1.7451064167640695</v>
      </c>
      <c r="L19" s="37">
        <f t="shared" si="9"/>
        <v>0.43112244897959179</v>
      </c>
      <c r="M19" s="37">
        <f t="shared" si="10"/>
        <v>0.56887755102040816</v>
      </c>
      <c r="N19" s="38">
        <v>115</v>
      </c>
      <c r="O19" s="38">
        <f t="shared" si="11"/>
        <v>63.430493273542595</v>
      </c>
      <c r="P19" s="38">
        <f t="shared" si="12"/>
        <v>46.952662721893489</v>
      </c>
      <c r="Q19" s="38">
        <f t="shared" si="13"/>
        <v>68.047337278106511</v>
      </c>
      <c r="R19" s="38">
        <f t="shared" si="14"/>
        <v>51.569506726457398</v>
      </c>
      <c r="S19" s="39">
        <f t="shared" si="15"/>
        <v>-4.6168440045639159</v>
      </c>
      <c r="T19" s="39">
        <f t="shared" si="16"/>
        <v>-4.6168440045639088</v>
      </c>
      <c r="U19" t="s">
        <v>108</v>
      </c>
      <c r="V19" t="s">
        <v>109</v>
      </c>
      <c r="W19" t="s">
        <v>131</v>
      </c>
      <c r="X19" s="48" t="s">
        <v>129</v>
      </c>
      <c r="Y19" s="41"/>
    </row>
    <row r="20" spans="1:25" ht="15" x14ac:dyDescent="0.25">
      <c r="A20">
        <v>2.14</v>
      </c>
      <c r="B20">
        <v>1.75</v>
      </c>
      <c r="C20" s="29">
        <f t="shared" si="0"/>
        <v>3.8718291054739673E-2</v>
      </c>
      <c r="D20" s="30">
        <f>IF(OR($A20="",$B20=""),"",A20*'MPTO_working_2-way'!$G19)</f>
        <v>2.2228571428571429</v>
      </c>
      <c r="E20" s="32">
        <f>IF(OR($A20="",$B20=""),"",B20*'MPTO_working_2-way'!$G19)</f>
        <v>1.8177570093457944</v>
      </c>
      <c r="F20" s="30">
        <f>IF(OR($A20="",$B20=""),"",'MPTO_working_2-way'!D19)</f>
        <v>2.2324888226527575</v>
      </c>
      <c r="G20" s="32">
        <f>IF(OR($A20="",$B20=""),"",'MPTO_working_2-way'!E19)</f>
        <v>1.81136638452237</v>
      </c>
      <c r="H20" s="30">
        <f>IF(OR($A20="",$B20=""),"",'OddsRatio_working_2-way'!M19)</f>
        <v>2.2328828005937953</v>
      </c>
      <c r="I20" s="30">
        <f>IF(OR($A20="",$B20=""),"",'OddsRatio_working_2-way'!N19)</f>
        <v>1.8111071056538131</v>
      </c>
      <c r="J20" s="30">
        <f>IF('Log_working_2-way'!$D19="","",A20^('Log_working_2-way'!$D19))</f>
        <v>2.2373241322265098</v>
      </c>
      <c r="K20" s="32">
        <f>IF('Log_working_2-way'!$D19="","",B20^('Log_working_2-way'!$D19))</f>
        <v>1.8081956651086979</v>
      </c>
      <c r="L20" s="37">
        <f t="shared" si="9"/>
        <v>0.44987146529562982</v>
      </c>
      <c r="M20" s="37">
        <f t="shared" si="10"/>
        <v>0.55012853470437018</v>
      </c>
      <c r="N20" s="38">
        <v>116</v>
      </c>
      <c r="O20" s="38">
        <f t="shared" si="11"/>
        <v>61.794392523364493</v>
      </c>
      <c r="P20" s="38">
        <f t="shared" si="12"/>
        <v>49.714285714285708</v>
      </c>
      <c r="Q20" s="38">
        <f t="shared" si="13"/>
        <v>66.285714285714278</v>
      </c>
      <c r="R20" s="38">
        <f t="shared" si="14"/>
        <v>54.205607476635514</v>
      </c>
      <c r="S20" s="39">
        <f t="shared" si="15"/>
        <v>-4.4913217623497843</v>
      </c>
      <c r="T20" s="39">
        <f t="shared" si="16"/>
        <v>-4.4913217623498056</v>
      </c>
      <c r="U20" t="s">
        <v>110</v>
      </c>
      <c r="V20" t="s">
        <v>111</v>
      </c>
      <c r="W20" t="s">
        <v>131</v>
      </c>
      <c r="X20" s="48" t="s">
        <v>129</v>
      </c>
      <c r="Y20" s="41"/>
    </row>
    <row r="21" spans="1:25" ht="15" x14ac:dyDescent="0.25">
      <c r="A21">
        <v>2.36</v>
      </c>
      <c r="B21">
        <v>1.63</v>
      </c>
      <c r="C21" s="29">
        <f t="shared" si="0"/>
        <v>3.7225746074659449E-2</v>
      </c>
      <c r="D21" s="30">
        <f>IF(OR($A21="",$B21=""),"",A21*'MPTO_working_2-way'!$G20)</f>
        <v>2.447852760736196</v>
      </c>
      <c r="E21" s="32">
        <f>IF(OR($A21="",$B21=""),"",B21*'MPTO_working_2-way'!$G20)</f>
        <v>1.6906779661016949</v>
      </c>
      <c r="F21" s="30">
        <f>IF(OR($A21="",$B21=""),"",'MPTO_working_2-way'!D20)</f>
        <v>2.4684291581108826</v>
      </c>
      <c r="G21" s="32">
        <f>IF(OR($A21="",$B21=""),"",'MPTO_working_2-way'!E20)</f>
        <v>1.6809998252053835</v>
      </c>
      <c r="H21" s="30">
        <f>IF(OR($A21="",$B21=""),"",'OddsRatio_working_2-way'!M20)</f>
        <v>2.4692617733849058</v>
      </c>
      <c r="I21" s="30">
        <f>IF(OR($A21="",$B21=""),"",'OddsRatio_working_2-way'!N20)</f>
        <v>1.6806139097297725</v>
      </c>
      <c r="J21" s="30">
        <f>IF('Log_working_2-way'!$D20="","",A21^('Log_working_2-way'!$D20))</f>
        <v>2.4788363298437481</v>
      </c>
      <c r="K21" s="32">
        <f>IF('Log_working_2-way'!$D20="","",B21^('Log_working_2-way'!$D20))</f>
        <v>1.6762073529161199</v>
      </c>
      <c r="L21" s="37">
        <f t="shared" si="9"/>
        <v>0.40852130325814545</v>
      </c>
      <c r="M21" s="37">
        <f t="shared" si="10"/>
        <v>0.5914786967418546</v>
      </c>
      <c r="N21" s="38">
        <v>117</v>
      </c>
      <c r="O21" s="38">
        <f t="shared" si="11"/>
        <v>67.423728813559336</v>
      </c>
      <c r="P21" s="38">
        <f t="shared" si="12"/>
        <v>45.220858895705511</v>
      </c>
      <c r="Q21" s="38">
        <f t="shared" si="13"/>
        <v>71.779141104294482</v>
      </c>
      <c r="R21" s="38">
        <f t="shared" si="14"/>
        <v>49.576271186440685</v>
      </c>
      <c r="S21" s="39">
        <f t="shared" si="15"/>
        <v>-4.3554122907351456</v>
      </c>
      <c r="T21" s="39">
        <f t="shared" si="16"/>
        <v>-4.355412290735174</v>
      </c>
      <c r="U21" t="s">
        <v>112</v>
      </c>
      <c r="V21" t="s">
        <v>113</v>
      </c>
      <c r="W21" t="s">
        <v>131</v>
      </c>
      <c r="X21" s="48" t="s">
        <v>129</v>
      </c>
      <c r="Y21" s="41"/>
    </row>
    <row r="22" spans="1:25" ht="15" x14ac:dyDescent="0.25">
      <c r="A22">
        <v>1.88</v>
      </c>
      <c r="B22">
        <v>1.95</v>
      </c>
      <c r="C22" s="29">
        <f t="shared" si="0"/>
        <v>4.4735406437534042E-2</v>
      </c>
      <c r="D22" s="30">
        <f>IF(OR($A22="",$B22=""),"",A22*'MPTO_working_2-way'!$G21)</f>
        <v>1.9641025641025638</v>
      </c>
      <c r="E22" s="32">
        <f>IF(OR($A22="",$B22=""),"",B22*'MPTO_working_2-way'!$G21)</f>
        <v>2.0372340425531914</v>
      </c>
      <c r="F22" s="30">
        <f>IF(OR($A22="",$B22=""),"",'MPTO_working_2-way'!D21)</f>
        <v>1.9625267665952888</v>
      </c>
      <c r="G22" s="32">
        <f>IF(OR($A22="",$B22=""),"",'MPTO_working_2-way'!E21)</f>
        <v>2.0389321468298109</v>
      </c>
      <c r="H22" s="30">
        <f>IF(OR($A22="",$B22=""),"",'OddsRatio_working_2-way'!M21)</f>
        <v>1.9624530063715757</v>
      </c>
      <c r="I22" s="30">
        <f>IF(OR($A22="",$B22=""),"",'OddsRatio_working_2-way'!N21)</f>
        <v>2.0390117682420414</v>
      </c>
      <c r="J22" s="30">
        <f>IF('Log_working_2-way'!$D21="","",A22^('Log_working_2-way'!$D21))</f>
        <v>1.9617295659739398</v>
      </c>
      <c r="K22" s="32">
        <f>IF('Log_working_2-way'!$D21="","",B22^('Log_working_2-way'!$D21))</f>
        <v>2.0397933425150612</v>
      </c>
      <c r="L22" s="37">
        <f t="shared" si="9"/>
        <v>0.50913838120104449</v>
      </c>
      <c r="M22" s="37">
        <f t="shared" si="10"/>
        <v>0.49086161879895562</v>
      </c>
      <c r="N22" s="38">
        <v>118</v>
      </c>
      <c r="O22" s="38">
        <f t="shared" si="11"/>
        <v>55.234042553191472</v>
      </c>
      <c r="P22" s="38">
        <f t="shared" si="12"/>
        <v>57.487179487179489</v>
      </c>
      <c r="Q22" s="38">
        <f t="shared" si="13"/>
        <v>60.512820512820518</v>
      </c>
      <c r="R22" s="38">
        <f t="shared" si="14"/>
        <v>62.765957446808507</v>
      </c>
      <c r="S22" s="39">
        <f t="shared" si="15"/>
        <v>-5.2787779596290463</v>
      </c>
      <c r="T22" s="39">
        <f t="shared" si="16"/>
        <v>-5.2787779596290179</v>
      </c>
      <c r="U22" t="s">
        <v>114</v>
      </c>
      <c r="V22" t="s">
        <v>77</v>
      </c>
      <c r="W22" t="s">
        <v>71</v>
      </c>
      <c r="X22" s="48" t="s">
        <v>129</v>
      </c>
      <c r="Y22" s="41"/>
    </row>
    <row r="23" spans="1:25" ht="15" x14ac:dyDescent="0.25">
      <c r="A23">
        <v>1.85</v>
      </c>
      <c r="B23">
        <v>1.97</v>
      </c>
      <c r="C23" s="29">
        <f t="shared" si="0"/>
        <v>4.8154753738510081E-2</v>
      </c>
      <c r="D23" s="30">
        <f>IF(OR($A23="",$B23=""),"",A23*'MPTO_working_2-way'!$G22)</f>
        <v>1.9390862944162437</v>
      </c>
      <c r="E23" s="32">
        <f>IF(OR($A23="",$B23=""),"",B23*'MPTO_working_2-way'!$G22)</f>
        <v>2.0648648648648646</v>
      </c>
      <c r="F23" s="30">
        <f>IF(OR($A23="",$B23=""),"",'MPTO_working_2-way'!D22)</f>
        <v>1.9362465134812061</v>
      </c>
      <c r="G23" s="32">
        <f>IF(OR($A23="",$B23=""),"",'MPTO_working_2-way'!E22)</f>
        <v>2.0680947652149242</v>
      </c>
      <c r="H23" s="30">
        <f>IF(OR($A23="",$B23=""),"",'OddsRatio_working_2-way'!M22)</f>
        <v>1.936102910899125</v>
      </c>
      <c r="I23" s="30">
        <f>IF(OR($A23="",$B23=""),"",'OddsRatio_working_2-way'!N22)</f>
        <v>2.0682586159672365</v>
      </c>
      <c r="J23" s="30">
        <f>IF('Log_working_2-way'!$D22="","",A23^('Log_working_2-way'!$D22))</f>
        <v>1.9347965200176827</v>
      </c>
      <c r="K23" s="32">
        <f>IF('Log_working_2-way'!$D22="","",B23^('Log_working_2-way'!$D22))</f>
        <v>2.0697515219465816</v>
      </c>
      <c r="L23" s="37">
        <f t="shared" si="9"/>
        <v>0.51570680628272247</v>
      </c>
      <c r="M23" s="37">
        <f t="shared" si="10"/>
        <v>0.48429319371727753</v>
      </c>
      <c r="N23" s="38">
        <v>119</v>
      </c>
      <c r="O23" s="38">
        <f t="shared" si="11"/>
        <v>54.67567567567567</v>
      </c>
      <c r="P23" s="38">
        <f t="shared" si="12"/>
        <v>58.593908629441621</v>
      </c>
      <c r="Q23" s="38">
        <f t="shared" si="13"/>
        <v>60.406091370558372</v>
      </c>
      <c r="R23" s="38">
        <f t="shared" si="14"/>
        <v>64.324324324324309</v>
      </c>
      <c r="S23" s="39">
        <f t="shared" si="15"/>
        <v>-5.7304156948827014</v>
      </c>
      <c r="T23" s="39">
        <f t="shared" si="16"/>
        <v>-5.7304156948826872</v>
      </c>
      <c r="U23" t="s">
        <v>115</v>
      </c>
      <c r="V23" t="s">
        <v>116</v>
      </c>
      <c r="W23" t="s">
        <v>79</v>
      </c>
      <c r="X23" s="48" t="s">
        <v>129</v>
      </c>
      <c r="Y23" s="41"/>
    </row>
    <row r="24" spans="1:25" ht="15" x14ac:dyDescent="0.25">
      <c r="A24">
        <v>1.77</v>
      </c>
      <c r="B24">
        <v>2.04</v>
      </c>
      <c r="C24" s="29">
        <f t="shared" si="0"/>
        <v>5.5167829843801863E-2</v>
      </c>
      <c r="D24" s="30">
        <f>IF(OR($A24="",$B24=""),"",A24*'MPTO_working_2-way'!$G23)</f>
        <v>1.8676470588235292</v>
      </c>
      <c r="E24" s="32">
        <f>IF(OR($A24="",$B24=""),"",B24*'MPTO_working_2-way'!$G23)</f>
        <v>2.152542372881356</v>
      </c>
      <c r="F24" s="30">
        <f>IF(OR($A24="",$B24=""),"",'MPTO_working_2-way'!D23)</f>
        <v>1.8608534322820036</v>
      </c>
      <c r="G24" s="32">
        <f>IF(OR($A24="",$B24=""),"",'MPTO_working_2-way'!E23)</f>
        <v>2.1616379310344827</v>
      </c>
      <c r="H24" s="30">
        <f>IF(OR($A24="",$B24=""),"",'OddsRatio_working_2-way'!M23)</f>
        <v>1.8604560508152725</v>
      </c>
      <c r="I24" s="30">
        <f>IF(OR($A24="",$B24=""),"",'OddsRatio_working_2-way'!N23)</f>
        <v>2.1621744062959527</v>
      </c>
      <c r="J24" s="30">
        <f>IF('Log_working_2-way'!$D23="","",A24^('Log_working_2-way'!$D23))</f>
        <v>1.8573202636406585</v>
      </c>
      <c r="K24" s="32">
        <f>IF('Log_working_2-way'!$D23="","",B24^('Log_working_2-way'!$D23))</f>
        <v>2.16642524667648</v>
      </c>
      <c r="L24" s="37">
        <f t="shared" si="9"/>
        <v>0.53543307086614178</v>
      </c>
      <c r="M24" s="37">
        <f t="shared" si="10"/>
        <v>0.46456692913385828</v>
      </c>
      <c r="N24" s="38">
        <v>120</v>
      </c>
      <c r="O24" s="38">
        <f t="shared" si="11"/>
        <v>52.203389830508478</v>
      </c>
      <c r="P24" s="38">
        <f t="shared" si="12"/>
        <v>61.176470588235297</v>
      </c>
      <c r="Q24" s="38">
        <f t="shared" si="13"/>
        <v>58.823529411764703</v>
      </c>
      <c r="R24" s="38">
        <f t="shared" si="14"/>
        <v>67.79661016949153</v>
      </c>
      <c r="S24" s="39">
        <f t="shared" si="15"/>
        <v>-6.6201395812562254</v>
      </c>
      <c r="T24" s="39">
        <f t="shared" si="16"/>
        <v>-6.6201395812562325</v>
      </c>
      <c r="U24" t="s">
        <v>117</v>
      </c>
      <c r="V24" t="s">
        <v>118</v>
      </c>
      <c r="W24" t="s">
        <v>78</v>
      </c>
      <c r="X24" s="48" t="s">
        <v>129</v>
      </c>
      <c r="Y24" s="41"/>
    </row>
    <row r="25" spans="1:25" ht="15" x14ac:dyDescent="0.25">
      <c r="A25">
        <v>1.75</v>
      </c>
      <c r="B25">
        <v>2.11</v>
      </c>
      <c r="C25" s="29">
        <f t="shared" si="0"/>
        <v>4.5362220717670931E-2</v>
      </c>
      <c r="D25" s="30">
        <f>IF(OR($A25="",$B25=""),"",A25*'MPTO_working_2-way'!$G24)</f>
        <v>1.8293838862559242</v>
      </c>
      <c r="E25" s="32">
        <f>IF(OR($A25="",$B25=""),"",B25*'MPTO_working_2-way'!$G24)</f>
        <v>2.2057142857142855</v>
      </c>
      <c r="F25" s="30">
        <f>IF(OR($A25="",$B25=""),"",'MPTO_working_2-way'!D24)</f>
        <v>1.8223318938926589</v>
      </c>
      <c r="G25" s="32">
        <f>IF(OR($A25="",$B25=""),"",'MPTO_working_2-way'!E24)</f>
        <v>2.2160540135033755</v>
      </c>
      <c r="H25" s="30">
        <f>IF(OR($A25="",$B25=""),"",'OddsRatio_working_2-way'!M24)</f>
        <v>1.8219949365267862</v>
      </c>
      <c r="I25" s="30">
        <f>IF(OR($A25="",$B25=""),"",'OddsRatio_working_2-way'!N24)</f>
        <v>2.216552506059644</v>
      </c>
      <c r="J25" s="30">
        <f>IF('Log_working_2-way'!$D24="","",A25^('Log_working_2-way'!$D24))</f>
        <v>1.8187663952959283</v>
      </c>
      <c r="K25" s="32">
        <f>IF('Log_working_2-way'!$D24="","",B25^('Log_working_2-way'!$D24))</f>
        <v>2.2213495885331906</v>
      </c>
      <c r="L25" s="37">
        <f t="shared" si="9"/>
        <v>0.54663212435233155</v>
      </c>
      <c r="M25" s="37">
        <f t="shared" si="10"/>
        <v>0.45336787564766845</v>
      </c>
      <c r="N25" s="38">
        <v>121</v>
      </c>
      <c r="O25" s="38">
        <f t="shared" si="11"/>
        <v>51.857142857142854</v>
      </c>
      <c r="P25" s="38">
        <f t="shared" si="12"/>
        <v>63.654028436018947</v>
      </c>
      <c r="Q25" s="38">
        <f t="shared" si="13"/>
        <v>57.345971563981045</v>
      </c>
      <c r="R25" s="38">
        <f t="shared" si="14"/>
        <v>69.142857142857139</v>
      </c>
      <c r="S25" s="39">
        <f t="shared" si="15"/>
        <v>-5.4888287068381914</v>
      </c>
      <c r="T25" s="39">
        <f t="shared" si="16"/>
        <v>-5.4888287068381914</v>
      </c>
      <c r="U25" t="s">
        <v>119</v>
      </c>
      <c r="V25" t="s">
        <v>120</v>
      </c>
      <c r="W25" t="s">
        <v>70</v>
      </c>
      <c r="X25" s="48" t="s">
        <v>130</v>
      </c>
      <c r="Y25" s="41"/>
    </row>
    <row r="26" spans="1:25" ht="15" x14ac:dyDescent="0.25">
      <c r="A26">
        <v>2.02</v>
      </c>
      <c r="B26">
        <v>1.83</v>
      </c>
      <c r="C26" s="29">
        <f t="shared" si="0"/>
        <v>4.1497592382188975E-2</v>
      </c>
      <c r="D26" s="30">
        <f>IF(OR($A26="",$B26=""),"",A26*'MPTO_working_2-way'!$G25)</f>
        <v>2.1038251366120218</v>
      </c>
      <c r="E26" s="32">
        <f>IF(OR($A26="",$B26=""),"",B26*'MPTO_working_2-way'!$G25)</f>
        <v>1.9059405940594059</v>
      </c>
      <c r="F26" s="30">
        <f>IF(OR($A26="",$B26=""),"",'MPTO_working_2-way'!D25)</f>
        <v>2.1083670792220381</v>
      </c>
      <c r="G26" s="32">
        <f>IF(OR($A26="",$B26=""),"",'MPTO_working_2-way'!E25)</f>
        <v>1.9022281685792208</v>
      </c>
      <c r="H26" s="30">
        <f>IF(OR($A26="",$B26=""),"",'OddsRatio_working_2-way'!M25)</f>
        <v>2.1085646858215363</v>
      </c>
      <c r="I26" s="30">
        <f>IF(OR($A26="",$B26=""),"",'OddsRatio_working_2-way'!N25)</f>
        <v>1.9020673423841918</v>
      </c>
      <c r="J26" s="30">
        <f>IF('Log_working_2-way'!$D25="","",A26^('Log_working_2-way'!$D25))</f>
        <v>2.1106543395875321</v>
      </c>
      <c r="K26" s="32">
        <f>IF('Log_working_2-way'!$D25="","",B26^('Log_working_2-way'!$D25))</f>
        <v>1.9003701370951678</v>
      </c>
      <c r="L26" s="37">
        <f t="shared" si="9"/>
        <v>0.47532467532467537</v>
      </c>
      <c r="M26" s="37">
        <f t="shared" si="10"/>
        <v>0.52467532467532474</v>
      </c>
      <c r="N26" s="38">
        <v>122</v>
      </c>
      <c r="O26" s="38">
        <f t="shared" si="11"/>
        <v>61.603960396039604</v>
      </c>
      <c r="P26" s="38">
        <f t="shared" si="12"/>
        <v>55.333333333333336</v>
      </c>
      <c r="Q26" s="38">
        <f t="shared" si="13"/>
        <v>66.666666666666657</v>
      </c>
      <c r="R26" s="38">
        <f t="shared" si="14"/>
        <v>60.396039603960396</v>
      </c>
      <c r="S26" s="39">
        <f t="shared" si="15"/>
        <v>-5.0627062706270536</v>
      </c>
      <c r="T26" s="39">
        <f t="shared" si="16"/>
        <v>-5.0627062706270607</v>
      </c>
      <c r="U26" t="s">
        <v>121</v>
      </c>
      <c r="V26" t="s">
        <v>122</v>
      </c>
      <c r="W26" t="s">
        <v>70</v>
      </c>
      <c r="X26" s="48" t="s">
        <v>130</v>
      </c>
      <c r="Y26" s="41"/>
    </row>
    <row r="27" spans="1:25" ht="15" x14ac:dyDescent="0.25">
      <c r="A27">
        <v>2.13</v>
      </c>
      <c r="B27">
        <v>1.73</v>
      </c>
      <c r="C27" s="29">
        <f t="shared" si="0"/>
        <v>4.7518250156042274E-2</v>
      </c>
      <c r="D27" s="30">
        <f>IF(OR($A27="",$B27=""),"",A27*'MPTO_working_2-way'!$G26)</f>
        <v>2.2312138728323698</v>
      </c>
      <c r="E27" s="32">
        <f>IF(OR($A27="",$B27=""),"",B27*'MPTO_working_2-way'!$G26)</f>
        <v>1.812206572769953</v>
      </c>
      <c r="F27" s="30">
        <f>IF(OR($A27="",$B27=""),"",'MPTO_working_2-way'!D26)</f>
        <v>2.243538616091814</v>
      </c>
      <c r="G27" s="32">
        <f>IF(OR($A27="",$B27=""),"",'MPTO_working_2-way'!E26)</f>
        <v>1.8041567725036107</v>
      </c>
      <c r="H27" s="30">
        <f>IF(OR($A27="",$B27=""),"",'OddsRatio_working_2-way'!M26)</f>
        <v>2.244164460784607</v>
      </c>
      <c r="I27" s="30">
        <f>IF(OR($A27="",$B27=""),"",'OddsRatio_working_2-way'!N26)</f>
        <v>1.8037522622767821</v>
      </c>
      <c r="J27" s="30">
        <f>IF('Log_working_2-way'!$D26="","",A27^('Log_working_2-way'!$D26))</f>
        <v>2.2499028330075874</v>
      </c>
      <c r="K27" s="32">
        <f>IF('Log_working_2-way'!$D26="","",B27^('Log_working_2-way'!$D26))</f>
        <v>1.8000621917089168</v>
      </c>
      <c r="L27" s="37">
        <f t="shared" si="9"/>
        <v>0.44818652849740936</v>
      </c>
      <c r="M27" s="37">
        <f t="shared" si="10"/>
        <v>0.55181347150259064</v>
      </c>
      <c r="N27" s="38">
        <v>123</v>
      </c>
      <c r="O27" s="38">
        <f t="shared" si="11"/>
        <v>65.253521126760575</v>
      </c>
      <c r="P27" s="38">
        <f t="shared" si="12"/>
        <v>51.901734104046241</v>
      </c>
      <c r="Q27" s="38">
        <f t="shared" si="13"/>
        <v>71.098265895953759</v>
      </c>
      <c r="R27" s="38">
        <f t="shared" si="14"/>
        <v>57.74647887323944</v>
      </c>
      <c r="S27" s="39">
        <f t="shared" si="15"/>
        <v>-5.8447447691931842</v>
      </c>
      <c r="T27" s="39">
        <f t="shared" si="16"/>
        <v>-5.8447447691931984</v>
      </c>
      <c r="U27" t="s">
        <v>123</v>
      </c>
      <c r="V27" t="s">
        <v>124</v>
      </c>
      <c r="W27" t="s">
        <v>131</v>
      </c>
      <c r="X27" s="48" t="s">
        <v>130</v>
      </c>
      <c r="Y27" s="41"/>
    </row>
    <row r="28" spans="1:25" ht="15" x14ac:dyDescent="0.25">
      <c r="A28">
        <v>2.0699999999999998</v>
      </c>
      <c r="B28">
        <v>1.78</v>
      </c>
      <c r="C28" s="29">
        <f t="shared" si="0"/>
        <v>4.4889540248602255E-2</v>
      </c>
      <c r="D28" s="30">
        <f>IF(OR($A28="",$B28=""),"",A28*'MPTO_working_2-way'!$G27)</f>
        <v>2.1629213483146064</v>
      </c>
      <c r="E28" s="32">
        <f>IF(OR($A28="",$B28=""),"",B28*'MPTO_working_2-way'!$G27)</f>
        <v>1.8599033816425121</v>
      </c>
      <c r="F28" s="30">
        <f>IF(OR($A28="",$B28=""),"",'MPTO_working_2-way'!D27)</f>
        <v>2.1708596005420371</v>
      </c>
      <c r="G28" s="32">
        <f>IF(OR($A28="",$B28=""),"",'MPTO_working_2-way'!E27)</f>
        <v>1.8540733658732955</v>
      </c>
      <c r="H28" s="30">
        <f>IF(OR($A28="",$B28=""),"",'OddsRatio_working_2-way'!M27)</f>
        <v>2.1712364713391024</v>
      </c>
      <c r="I28" s="30">
        <f>IF(OR($A28="",$B28=""),"",'OddsRatio_working_2-way'!N27)</f>
        <v>1.8537985492004672</v>
      </c>
      <c r="J28" s="30">
        <f>IF('Log_working_2-way'!$D27="","",A28^('Log_working_2-way'!$D27))</f>
        <v>2.1749101411939322</v>
      </c>
      <c r="K28" s="32">
        <f>IF('Log_working_2-way'!$D27="","",B28^('Log_working_2-way'!$D27))</f>
        <v>1.8511289203643779</v>
      </c>
      <c r="L28" s="37">
        <f t="shared" si="9"/>
        <v>0.46233766233766244</v>
      </c>
      <c r="M28" s="37">
        <f t="shared" si="10"/>
        <v>0.53766233766233762</v>
      </c>
      <c r="N28" s="38">
        <v>124</v>
      </c>
      <c r="O28" s="38">
        <f t="shared" si="11"/>
        <v>64.096618357487927</v>
      </c>
      <c r="P28" s="38">
        <f t="shared" si="12"/>
        <v>54.337078651685395</v>
      </c>
      <c r="Q28" s="38">
        <f t="shared" si="13"/>
        <v>69.662921348314612</v>
      </c>
      <c r="R28" s="38">
        <f t="shared" si="14"/>
        <v>59.90338164251208</v>
      </c>
      <c r="S28" s="39">
        <f t="shared" si="15"/>
        <v>-5.566302990826685</v>
      </c>
      <c r="T28" s="39">
        <f t="shared" si="16"/>
        <v>-5.566302990826685</v>
      </c>
      <c r="U28" t="s">
        <v>125</v>
      </c>
      <c r="V28" t="s">
        <v>126</v>
      </c>
      <c r="W28" t="s">
        <v>131</v>
      </c>
      <c r="X28" s="48" t="s">
        <v>130</v>
      </c>
      <c r="Y28" s="41"/>
    </row>
    <row r="29" spans="1:25" ht="15" x14ac:dyDescent="0.25">
      <c r="A29">
        <v>2</v>
      </c>
      <c r="B29">
        <v>1.84</v>
      </c>
      <c r="C29" s="29">
        <f t="shared" si="0"/>
        <v>4.3478260869565188E-2</v>
      </c>
      <c r="D29" s="30">
        <f>IF(OR($A29="",$B29=""),"",A29*'MPTO_working_2-way'!$G28)</f>
        <v>2.0869565217391304</v>
      </c>
      <c r="E29" s="32">
        <f>IF(OR($A29="",$B29=""),"",B29*'MPTO_working_2-way'!$G28)</f>
        <v>1.92</v>
      </c>
      <c r="F29" s="30">
        <f>IF(OR($A29="",$B29=""),"",'MPTO_working_2-way'!D28)</f>
        <v>2.0909090909090908</v>
      </c>
      <c r="G29" s="32">
        <f>IF(OR($A29="",$B29=""),"",'MPTO_working_2-way'!E28)</f>
        <v>1.9166666666666665</v>
      </c>
      <c r="H29" s="30">
        <f>IF(OR($A29="",$B29=""),"",'OddsRatio_working_2-way'!M28)</f>
        <v>2.091089451179962</v>
      </c>
      <c r="I29" s="30">
        <f>IF(OR($A29="",$B29=""),"",'OddsRatio_working_2-way'!N28)</f>
        <v>1.9165151389911681</v>
      </c>
      <c r="J29" s="30">
        <f>IF('Log_working_2-way'!$D28="","",A29^('Log_working_2-way'!$D28))</f>
        <v>2.0929101135076231</v>
      </c>
      <c r="K29" s="32">
        <f>IF('Log_working_2-way'!$D28="","",B29^('Log_working_2-way'!$D28))</f>
        <v>1.9149883303671131</v>
      </c>
      <c r="L29" s="37">
        <f t="shared" si="9"/>
        <v>0.47916666666666669</v>
      </c>
      <c r="M29" s="37">
        <f t="shared" si="10"/>
        <v>0.52083333333333337</v>
      </c>
      <c r="N29" s="38">
        <v>125</v>
      </c>
      <c r="O29" s="38">
        <f t="shared" si="11"/>
        <v>62.5</v>
      </c>
      <c r="P29" s="38">
        <f t="shared" si="12"/>
        <v>57.065217391304344</v>
      </c>
      <c r="Q29" s="38">
        <f t="shared" si="13"/>
        <v>67.934782608695642</v>
      </c>
      <c r="R29" s="38">
        <f t="shared" si="14"/>
        <v>62.5</v>
      </c>
      <c r="S29" s="39">
        <f t="shared" si="15"/>
        <v>-5.4347826086956417</v>
      </c>
      <c r="T29" s="39">
        <f t="shared" si="16"/>
        <v>-5.4347826086956559</v>
      </c>
      <c r="U29" t="s">
        <v>127</v>
      </c>
      <c r="V29" t="s">
        <v>128</v>
      </c>
      <c r="W29" t="s">
        <v>131</v>
      </c>
      <c r="X29" s="48" t="s">
        <v>130</v>
      </c>
      <c r="Y29" s="41"/>
    </row>
    <row r="30" spans="1:25" s="50" customFormat="1" ht="15" x14ac:dyDescent="0.25">
      <c r="A30" s="52">
        <v>2.29</v>
      </c>
      <c r="B30" s="52">
        <v>1.68</v>
      </c>
      <c r="C30" s="53">
        <f t="shared" si="0"/>
        <v>3.1919317945518833E-2</v>
      </c>
      <c r="D30" s="54">
        <f>IF(OR($A30="",$B30=""),"",A30*'MPTO_working_2-way'!$G29)</f>
        <v>2.3630952380952381</v>
      </c>
      <c r="E30" s="56">
        <f>IF(OR($A30="",$B30=""),"",B30*'MPTO_working_2-way'!$G29)</f>
        <v>1.7336244541484715</v>
      </c>
      <c r="F30" s="54">
        <f>IF(OR($A30="",$B30=""),"",'MPTO_working_2-way'!D29)</f>
        <v>2.3768688990485605</v>
      </c>
      <c r="G30" s="56">
        <f>IF(OR($A30="",$B30=""),"",'MPTO_working_2-way'!E29)</f>
        <v>1.7262855604415328</v>
      </c>
      <c r="H30" s="54">
        <f>IF(OR($A30="",$B30=""),"",'OddsRatio_working_2-way'!M29)</f>
        <v>2.3773375851727168</v>
      </c>
      <c r="I30" s="54">
        <f>IF(OR($A30="",$B30=""),"",'OddsRatio_working_2-way'!N29)</f>
        <v>1.7260384169902692</v>
      </c>
      <c r="J30" s="54">
        <f>IF('Log_working_2-way'!$D29="","",A30^('Log_working_2-way'!$D29))</f>
        <v>2.3836811049586637</v>
      </c>
      <c r="K30" s="56">
        <f>IF('Log_working_2-way'!$D29="","",B30^('Log_working_2-way'!$D29))</f>
        <v>1.7227098761530257</v>
      </c>
      <c r="L30" s="66">
        <f t="shared" si="9"/>
        <v>0.42317380352644834</v>
      </c>
      <c r="M30" s="66">
        <f t="shared" si="10"/>
        <v>0.57682619647355171</v>
      </c>
      <c r="N30" s="67">
        <v>126</v>
      </c>
      <c r="O30" s="67">
        <f t="shared" si="11"/>
        <v>70.978165938864635</v>
      </c>
      <c r="P30" s="67">
        <f t="shared" si="12"/>
        <v>50.999999999999986</v>
      </c>
      <c r="Q30" s="67">
        <f t="shared" si="13"/>
        <v>75</v>
      </c>
      <c r="R30" s="67">
        <f t="shared" si="14"/>
        <v>55.021834061135372</v>
      </c>
      <c r="S30" s="68">
        <f t="shared" si="15"/>
        <v>-4.0218340611353653</v>
      </c>
      <c r="T30" s="68">
        <f t="shared" si="16"/>
        <v>-4.0218340611353867</v>
      </c>
      <c r="U30" s="52" t="s">
        <v>76</v>
      </c>
      <c r="V30" s="52" t="s">
        <v>75</v>
      </c>
      <c r="W30" s="52" t="s">
        <v>74</v>
      </c>
      <c r="X30" s="65" t="s">
        <v>130</v>
      </c>
      <c r="Y30" s="69"/>
    </row>
    <row r="31" spans="1:25" ht="15" x14ac:dyDescent="0.25">
      <c r="A31">
        <v>1.54</v>
      </c>
      <c r="B31">
        <v>2.58</v>
      </c>
      <c r="C31" s="29">
        <f t="shared" si="0"/>
        <v>3.6947548575455569E-2</v>
      </c>
      <c r="D31" s="30">
        <f>IF(OR($A31="",$B31=""),"",A31*'MPTO_working_2-way'!$G30)</f>
        <v>1.5968992248062017</v>
      </c>
      <c r="E31" s="32">
        <f>IF(OR($A31="",$B31=""),"",B31*'MPTO_working_2-way'!$G30)</f>
        <v>2.6753246753246755</v>
      </c>
      <c r="F31" s="30">
        <f>IF(OR($A31="",$B31=""),"",'MPTO_working_2-way'!D30)</f>
        <v>1.5850953482805394</v>
      </c>
      <c r="G31" s="32">
        <f>IF(OR($A31="",$B31=""),"",'MPTO_working_2-way'!E30)</f>
        <v>2.7091231419609985</v>
      </c>
      <c r="H31" s="30">
        <f>IF(OR($A31="",$B31=""),"",'OddsRatio_working_2-way'!M30)</f>
        <v>1.5846128222154678</v>
      </c>
      <c r="I31" s="30">
        <f>IF(OR($A31="",$B31=""),"",'OddsRatio_working_2-way'!N30)</f>
        <v>2.7105338131489622</v>
      </c>
      <c r="J31" s="30">
        <f>IF('Log_working_2-way'!$D30="","",A31^('Log_working_2-way'!$D30))</f>
        <v>1.5792247242061004</v>
      </c>
      <c r="K31" s="32">
        <f>IF('Log_working_2-way'!$D30="","",B31^('Log_working_2-way'!$D30))</f>
        <v>2.7264456405419453</v>
      </c>
      <c r="L31" s="37">
        <f t="shared" ref="L31:L94" si="17">(1/D31)</f>
        <v>0.62621359223300965</v>
      </c>
      <c r="M31" s="37">
        <f t="shared" ref="M31:M94" si="18">(1/E31)</f>
        <v>0.37378640776699024</v>
      </c>
      <c r="N31" s="38">
        <v>127</v>
      </c>
      <c r="O31" s="38">
        <f t="shared" ref="O31:O94" si="19">(1/A31)*((N31*A31)-N31)</f>
        <v>44.532467532467543</v>
      </c>
      <c r="P31" s="38">
        <f t="shared" ref="P31:P94" si="20">(1/B31)*((N31*B31)-N31)</f>
        <v>77.775193798449621</v>
      </c>
      <c r="Q31" s="38">
        <f t="shared" ref="Q31:Q94" si="21">(1/B31)*N31</f>
        <v>49.224806201550386</v>
      </c>
      <c r="R31" s="38">
        <f t="shared" ref="R31:R94" si="22">(1/A31)*N31</f>
        <v>82.467532467532465</v>
      </c>
      <c r="S31" s="39">
        <f t="shared" ref="S31:S94" si="23">O31-Q31</f>
        <v>-4.6923386690828437</v>
      </c>
      <c r="T31" s="39">
        <f t="shared" ref="T31:T94" si="24">P31-R31</f>
        <v>-4.6923386690828437</v>
      </c>
      <c r="U31" t="s">
        <v>132</v>
      </c>
      <c r="V31" t="s">
        <v>133</v>
      </c>
      <c r="W31" t="s">
        <v>477</v>
      </c>
      <c r="X31" s="64">
        <v>44481</v>
      </c>
      <c r="Y31" s="41"/>
    </row>
    <row r="32" spans="1:25" ht="15" x14ac:dyDescent="0.25">
      <c r="A32">
        <v>1.75</v>
      </c>
      <c r="B32">
        <v>2.2000000000000002</v>
      </c>
      <c r="C32" s="29">
        <f t="shared" si="0"/>
        <v>2.5974025974025983E-2</v>
      </c>
      <c r="D32" s="30">
        <f>IF(OR($A32="",$B32=""),"",A32*'MPTO_working_2-way'!$G31)</f>
        <v>1.7954545454545454</v>
      </c>
      <c r="E32" s="32">
        <f>IF(OR($A32="",$B32=""),"",B32*'MPTO_working_2-way'!$G31)</f>
        <v>2.2571428571428576</v>
      </c>
      <c r="F32" s="30">
        <f>IF(OR($A32="",$B32=""),"",'MPTO_working_2-way'!D31)</f>
        <v>1.7906976744186047</v>
      </c>
      <c r="G32" s="32">
        <f>IF(OR($A32="",$B32=""),"",'MPTO_working_2-way'!E31)</f>
        <v>2.2647058823529416</v>
      </c>
      <c r="H32" s="30">
        <f>IF(OR($A32="",$B32=""),"",'OddsRatio_working_2-way'!M31)</f>
        <v>1.790569415042095</v>
      </c>
      <c r="I32" s="30">
        <f>IF(OR($A32="",$B32=""),"",'OddsRatio_working_2-way'!N31)</f>
        <v>2.2649110640673515</v>
      </c>
      <c r="J32" s="30">
        <f>IF('Log_working_2-way'!$D31="","",A32^('Log_working_2-way'!$D31))</f>
        <v>1.7884214768206972</v>
      </c>
      <c r="K32" s="32">
        <f>IF('Log_working_2-way'!$D31="","",B32^('Log_working_2-way'!$D31))</f>
        <v>2.2683571280078323</v>
      </c>
      <c r="L32" s="37">
        <f t="shared" si="17"/>
        <v>0.55696202531645567</v>
      </c>
      <c r="M32" s="37">
        <f t="shared" si="18"/>
        <v>0.44303797468354422</v>
      </c>
      <c r="N32" s="38">
        <v>128</v>
      </c>
      <c r="O32" s="38">
        <f t="shared" si="19"/>
        <v>54.857142857142854</v>
      </c>
      <c r="P32" s="38">
        <f t="shared" si="20"/>
        <v>69.818181818181827</v>
      </c>
      <c r="Q32" s="38">
        <f t="shared" si="21"/>
        <v>58.18181818181818</v>
      </c>
      <c r="R32" s="38">
        <f t="shared" si="22"/>
        <v>73.142857142857139</v>
      </c>
      <c r="S32" s="39">
        <f t="shared" si="23"/>
        <v>-3.3246753246753258</v>
      </c>
      <c r="T32" s="39">
        <f t="shared" si="24"/>
        <v>-3.3246753246753116</v>
      </c>
      <c r="U32" t="s">
        <v>134</v>
      </c>
      <c r="V32" t="s">
        <v>135</v>
      </c>
      <c r="W32" t="s">
        <v>478</v>
      </c>
      <c r="X32" s="64">
        <v>44481</v>
      </c>
      <c r="Y32" s="41"/>
    </row>
    <row r="33" spans="1:25" ht="15" x14ac:dyDescent="0.25">
      <c r="A33">
        <v>1.68</v>
      </c>
      <c r="B33">
        <v>2.29</v>
      </c>
      <c r="C33" s="29">
        <f t="shared" si="0"/>
        <v>3.1919317945518833E-2</v>
      </c>
      <c r="D33" s="30">
        <f>IF(OR($A33="",$B33=""),"",A33*'MPTO_working_2-way'!$G32)</f>
        <v>1.7336244541484715</v>
      </c>
      <c r="E33" s="32">
        <f>IF(OR($A33="",$B33=""),"",B33*'MPTO_working_2-way'!$G32)</f>
        <v>2.3630952380952381</v>
      </c>
      <c r="F33" s="30">
        <f>IF(OR($A33="",$B33=""),"",'MPTO_working_2-way'!D32)</f>
        <v>1.7262855604415328</v>
      </c>
      <c r="G33" s="32">
        <f>IF(OR($A33="",$B33=""),"",'MPTO_working_2-way'!E32)</f>
        <v>2.3768688990485605</v>
      </c>
      <c r="H33" s="30">
        <f>IF(OR($A33="",$B33=""),"",'OddsRatio_working_2-way'!M32)</f>
        <v>1.7260384169902692</v>
      </c>
      <c r="I33" s="30">
        <f>IF(OR($A33="",$B33=""),"",'OddsRatio_working_2-way'!N32)</f>
        <v>2.3773375851727168</v>
      </c>
      <c r="J33" s="30">
        <f>IF('Log_working_2-way'!$D32="","",A33^('Log_working_2-way'!$D32))</f>
        <v>1.7227098761530257</v>
      </c>
      <c r="K33" s="32">
        <f>IF('Log_working_2-way'!$D32="","",B33^('Log_working_2-way'!$D32))</f>
        <v>2.3836811049586637</v>
      </c>
      <c r="L33" s="37">
        <f t="shared" si="17"/>
        <v>0.57682619647355171</v>
      </c>
      <c r="M33" s="37">
        <f t="shared" si="18"/>
        <v>0.42317380352644834</v>
      </c>
      <c r="N33" s="38">
        <v>129</v>
      </c>
      <c r="O33" s="38">
        <f t="shared" si="19"/>
        <v>52.214285714285715</v>
      </c>
      <c r="P33" s="38">
        <f t="shared" si="20"/>
        <v>72.668122270742373</v>
      </c>
      <c r="Q33" s="38">
        <f t="shared" si="21"/>
        <v>56.331877729257641</v>
      </c>
      <c r="R33" s="38">
        <f t="shared" si="22"/>
        <v>76.785714285714292</v>
      </c>
      <c r="S33" s="39">
        <f t="shared" si="23"/>
        <v>-4.1175920149719261</v>
      </c>
      <c r="T33" s="39">
        <f t="shared" si="24"/>
        <v>-4.117592014971919</v>
      </c>
      <c r="U33" t="s">
        <v>136</v>
      </c>
      <c r="V33" t="s">
        <v>137</v>
      </c>
      <c r="W33" t="s">
        <v>479</v>
      </c>
      <c r="X33" s="64">
        <v>44481</v>
      </c>
      <c r="Y33" s="41"/>
    </row>
    <row r="34" spans="1:25" ht="15" x14ac:dyDescent="0.25">
      <c r="A34">
        <v>1.94</v>
      </c>
      <c r="B34">
        <v>1.94</v>
      </c>
      <c r="C34" s="29">
        <f t="shared" si="0"/>
        <v>3.0927835051546504E-2</v>
      </c>
      <c r="D34" s="30">
        <f>IF(OR($A34="",$B34=""),"",A34*'MPTO_working_2-way'!$G33)</f>
        <v>2</v>
      </c>
      <c r="E34" s="32">
        <f>IF(OR($A34="",$B34=""),"",B34*'MPTO_working_2-way'!$G33)</f>
        <v>2</v>
      </c>
      <c r="F34" s="30">
        <f>IF(OR($A34="",$B34=""),"",'MPTO_working_2-way'!D33)</f>
        <v>2.0000000000000004</v>
      </c>
      <c r="G34" s="32">
        <f>IF(OR($A34="",$B34=""),"",'MPTO_working_2-way'!E33)</f>
        <v>2.0000000000000004</v>
      </c>
      <c r="H34" s="30">
        <f>IF(OR($A34="",$B34=""),"",'OddsRatio_working_2-way'!M33)</f>
        <v>2.0000000000000004</v>
      </c>
      <c r="I34" s="30">
        <f>IF(OR($A34="",$B34=""),"",'OddsRatio_working_2-way'!N33)</f>
        <v>2.0000000000000004</v>
      </c>
      <c r="J34" s="30">
        <f>IF('Log_working_2-way'!$D33="","",A34^('Log_working_2-way'!$D33))</f>
        <v>1.9999999999999891</v>
      </c>
      <c r="K34" s="32">
        <f>IF('Log_working_2-way'!$D33="","",B34^('Log_working_2-way'!$D33))</f>
        <v>1.9999999999999891</v>
      </c>
      <c r="L34" s="37">
        <f t="shared" si="17"/>
        <v>0.5</v>
      </c>
      <c r="M34" s="37">
        <f t="shared" si="18"/>
        <v>0.5</v>
      </c>
      <c r="N34" s="38">
        <v>130</v>
      </c>
      <c r="O34" s="38">
        <f t="shared" si="19"/>
        <v>62.989690721649488</v>
      </c>
      <c r="P34" s="38">
        <f t="shared" si="20"/>
        <v>62.989690721649488</v>
      </c>
      <c r="Q34" s="38">
        <f t="shared" si="21"/>
        <v>67.010309278350519</v>
      </c>
      <c r="R34" s="38">
        <f t="shared" si="22"/>
        <v>67.010309278350519</v>
      </c>
      <c r="S34" s="39">
        <f t="shared" si="23"/>
        <v>-4.0206185567010309</v>
      </c>
      <c r="T34" s="39">
        <f t="shared" si="24"/>
        <v>-4.0206185567010309</v>
      </c>
      <c r="U34" t="s">
        <v>138</v>
      </c>
      <c r="V34" t="s">
        <v>139</v>
      </c>
      <c r="W34" t="s">
        <v>479</v>
      </c>
      <c r="X34" s="64">
        <v>44481</v>
      </c>
      <c r="Y34" s="41"/>
    </row>
    <row r="35" spans="1:25" ht="15" x14ac:dyDescent="0.25">
      <c r="A35">
        <v>2.0099999999999998</v>
      </c>
      <c r="B35">
        <v>1.89</v>
      </c>
      <c r="C35" s="29">
        <f t="shared" si="0"/>
        <v>2.6612966911474523E-2</v>
      </c>
      <c r="D35" s="30">
        <f>IF(OR($A35="",$B35=""),"",A35*'MPTO_working_2-way'!$G34)</f>
        <v>2.0634920634920637</v>
      </c>
      <c r="E35" s="32">
        <f>IF(OR($A35="",$B35=""),"",B35*'MPTO_working_2-way'!$G34)</f>
        <v>1.9402985074626868</v>
      </c>
      <c r="F35" s="30">
        <f>IF(OR($A35="",$B35=""),"",'MPTO_working_2-way'!D34)</f>
        <v>2.065236891462122</v>
      </c>
      <c r="G35" s="32">
        <f>IF(OR($A35="",$B35=""),"",'MPTO_working_2-way'!E34)</f>
        <v>1.9387583250401901</v>
      </c>
      <c r="H35" s="30">
        <f>IF(OR($A35="",$B35=""),"",'OddsRatio_working_2-way'!M34)</f>
        <v>2.0652846852715743</v>
      </c>
      <c r="I35" s="30">
        <f>IF(OR($A35="",$B35=""),"",'OddsRatio_working_2-way'!N34)</f>
        <v>1.9387162078135651</v>
      </c>
      <c r="J35" s="30">
        <f>IF('Log_working_2-way'!$D34="","",A35^('Log_working_2-way'!$D34))</f>
        <v>2.0660754766713998</v>
      </c>
      <c r="K35" s="32">
        <f>IF('Log_working_2-way'!$D34="","",B35^('Log_working_2-way'!$D34))</f>
        <v>1.9380198887252209</v>
      </c>
      <c r="L35" s="37">
        <f t="shared" si="17"/>
        <v>0.48461538461538456</v>
      </c>
      <c r="M35" s="37">
        <f t="shared" si="18"/>
        <v>0.51538461538461533</v>
      </c>
      <c r="N35" s="38">
        <v>131</v>
      </c>
      <c r="O35" s="38">
        <f t="shared" si="19"/>
        <v>65.825870646766148</v>
      </c>
      <c r="P35" s="38">
        <f t="shared" si="20"/>
        <v>61.687830687830683</v>
      </c>
      <c r="Q35" s="38">
        <f t="shared" si="21"/>
        <v>69.312169312169317</v>
      </c>
      <c r="R35" s="38">
        <f t="shared" si="22"/>
        <v>65.174129353233837</v>
      </c>
      <c r="S35" s="39">
        <f t="shared" si="23"/>
        <v>-3.4862986654031687</v>
      </c>
      <c r="T35" s="39">
        <f t="shared" si="24"/>
        <v>-3.4862986654031545</v>
      </c>
      <c r="U35" t="s">
        <v>140</v>
      </c>
      <c r="V35" t="s">
        <v>141</v>
      </c>
      <c r="W35" t="s">
        <v>480</v>
      </c>
      <c r="X35" s="64">
        <v>44481</v>
      </c>
      <c r="Y35" s="41"/>
    </row>
    <row r="36" spans="1:25" ht="15" x14ac:dyDescent="0.25">
      <c r="A36">
        <v>2.25</v>
      </c>
      <c r="B36">
        <v>1.71</v>
      </c>
      <c r="C36" s="29">
        <f t="shared" si="0"/>
        <v>2.9239766081871288E-2</v>
      </c>
      <c r="D36" s="30">
        <f>IF(OR($A36="",$B36=""),"",A36*'MPTO_working_2-way'!$G35)</f>
        <v>2.3157894736842106</v>
      </c>
      <c r="E36" s="32">
        <f>IF(OR($A36="",$B36=""),"",B36*'MPTO_working_2-way'!$G35)</f>
        <v>1.7599999999999998</v>
      </c>
      <c r="F36" s="30">
        <f>IF(OR($A36="",$B36=""),"",'MPTO_working_2-way'!D35)</f>
        <v>2.3265306122448979</v>
      </c>
      <c r="G36" s="32">
        <f>IF(OR($A36="",$B36=""),"",'MPTO_working_2-way'!E35)</f>
        <v>1.7538461538461536</v>
      </c>
      <c r="H36" s="30">
        <f>IF(OR($A36="",$B36=""),"",'OddsRatio_working_2-way'!M35)</f>
        <v>2.3268622310856886</v>
      </c>
      <c r="I36" s="30">
        <f>IF(OR($A36="",$B36=""),"",'OddsRatio_working_2-way'!N35)</f>
        <v>1.753657747256671</v>
      </c>
      <c r="J36" s="30">
        <f>IF('Log_working_2-way'!$D35="","",A36^('Log_working_2-way'!$D35))</f>
        <v>2.331784466562643</v>
      </c>
      <c r="K36" s="32">
        <f>IF('Log_working_2-way'!$D35="","",B36^('Log_working_2-way'!$D35))</f>
        <v>1.7508722508087184</v>
      </c>
      <c r="L36" s="37">
        <f t="shared" si="17"/>
        <v>0.43181818181818182</v>
      </c>
      <c r="M36" s="37">
        <f t="shared" si="18"/>
        <v>0.56818181818181823</v>
      </c>
      <c r="N36" s="38">
        <v>132</v>
      </c>
      <c r="O36" s="38">
        <f t="shared" si="19"/>
        <v>73.333333333333329</v>
      </c>
      <c r="P36" s="38">
        <f t="shared" si="20"/>
        <v>54.807017543859644</v>
      </c>
      <c r="Q36" s="38">
        <f t="shared" si="21"/>
        <v>77.192982456140342</v>
      </c>
      <c r="R36" s="38">
        <f t="shared" si="22"/>
        <v>58.666666666666664</v>
      </c>
      <c r="S36" s="39">
        <f t="shared" si="23"/>
        <v>-3.8596491228070136</v>
      </c>
      <c r="T36" s="39">
        <f t="shared" si="24"/>
        <v>-3.8596491228070207</v>
      </c>
      <c r="U36" t="s">
        <v>142</v>
      </c>
      <c r="V36" t="s">
        <v>143</v>
      </c>
      <c r="W36" t="s">
        <v>481</v>
      </c>
      <c r="X36" s="64">
        <v>44481</v>
      </c>
      <c r="Y36" s="41"/>
    </row>
    <row r="37" spans="1:25" ht="15" x14ac:dyDescent="0.25">
      <c r="A37">
        <v>2.21</v>
      </c>
      <c r="B37">
        <v>1.74</v>
      </c>
      <c r="C37" s="29">
        <f t="shared" si="0"/>
        <v>2.720133146096626E-2</v>
      </c>
      <c r="D37" s="30">
        <f>IF(OR($A37="",$B37=""),"",A37*'MPTO_working_2-way'!$G36)</f>
        <v>2.2701149425287355</v>
      </c>
      <c r="E37" s="32">
        <f>IF(OR($A37="",$B37=""),"",B37*'MPTO_working_2-way'!$G36)</f>
        <v>1.7873303167420813</v>
      </c>
      <c r="F37" s="30">
        <f>IF(OR($A37="",$B37=""),"",'MPTO_working_2-way'!D36)</f>
        <v>2.2784855128281092</v>
      </c>
      <c r="G37" s="32">
        <f>IF(OR($A37="",$B37=""),"",'MPTO_working_2-way'!E36)</f>
        <v>1.7821754646150993</v>
      </c>
      <c r="H37" s="30">
        <f>IF(OR($A37="",$B37=""),"",'OddsRatio_working_2-way'!M36)</f>
        <v>2.2787240261820116</v>
      </c>
      <c r="I37" s="30">
        <f>IF(OR($A37="",$B37=""),"",'OddsRatio_working_2-way'!N36)</f>
        <v>1.7820295697311479</v>
      </c>
      <c r="J37" s="30">
        <f>IF('Log_working_2-way'!$D36="","",A37^('Log_working_2-way'!$D36))</f>
        <v>2.2825447620471673</v>
      </c>
      <c r="K37" s="32">
        <f>IF('Log_working_2-way'!$D36="","",B37^('Log_working_2-way'!$D36))</f>
        <v>1.7796998822901224</v>
      </c>
      <c r="L37" s="37">
        <f t="shared" si="17"/>
        <v>0.44050632911392407</v>
      </c>
      <c r="M37" s="37">
        <f t="shared" si="18"/>
        <v>0.55949367088607604</v>
      </c>
      <c r="N37" s="38">
        <v>133</v>
      </c>
      <c r="O37" s="38">
        <f t="shared" si="19"/>
        <v>72.819004524886878</v>
      </c>
      <c r="P37" s="38">
        <f t="shared" si="20"/>
        <v>56.563218390804586</v>
      </c>
      <c r="Q37" s="38">
        <f t="shared" si="21"/>
        <v>76.436781609195393</v>
      </c>
      <c r="R37" s="38">
        <f t="shared" si="22"/>
        <v>60.180995475113122</v>
      </c>
      <c r="S37" s="39">
        <f t="shared" si="23"/>
        <v>-3.6177770843085142</v>
      </c>
      <c r="T37" s="39">
        <f t="shared" si="24"/>
        <v>-3.6177770843085355</v>
      </c>
      <c r="U37" t="s">
        <v>144</v>
      </c>
      <c r="V37" t="s">
        <v>145</v>
      </c>
      <c r="W37" t="s">
        <v>482</v>
      </c>
      <c r="X37" s="64">
        <v>44481</v>
      </c>
      <c r="Y37" s="41"/>
    </row>
    <row r="38" spans="1:25" ht="15" x14ac:dyDescent="0.25">
      <c r="A38">
        <v>2.02</v>
      </c>
      <c r="B38">
        <v>1.88</v>
      </c>
      <c r="C38" s="29">
        <f t="shared" si="0"/>
        <v>2.6964398567516312E-2</v>
      </c>
      <c r="D38" s="30">
        <f>IF(OR($A38="",$B38=""),"",A38*'MPTO_working_2-way'!$G37)</f>
        <v>2.0744680851063828</v>
      </c>
      <c r="E38" s="32">
        <f>IF(OR($A38="",$B38=""),"",B38*'MPTO_working_2-way'!$G37)</f>
        <v>1.9306930693069306</v>
      </c>
      <c r="F38" s="30">
        <f>IF(OR($A38="",$B38=""),"",'MPTO_working_2-way'!D37)</f>
        <v>2.0765529308836395</v>
      </c>
      <c r="G38" s="32">
        <f>IF(OR($A38="",$B38=""),"",'MPTO_working_2-way'!E37)</f>
        <v>1.9288906948394962</v>
      </c>
      <c r="H38" s="30">
        <f>IF(OR($A38="",$B38=""),"",'OddsRatio_working_2-way'!M37)</f>
        <v>2.0766108438479098</v>
      </c>
      <c r="I38" s="30">
        <f>IF(OR($A38="",$B38=""),"",'OddsRatio_working_2-way'!N37)</f>
        <v>1.9288407280256479</v>
      </c>
      <c r="J38" s="30">
        <f>IF('Log_working_2-way'!$D37="","",A38^('Log_working_2-way'!$D37))</f>
        <v>2.0775563029751076</v>
      </c>
      <c r="K38" s="32">
        <f>IF('Log_working_2-way'!$D37="","",B38^('Log_working_2-way'!$D37))</f>
        <v>1.9280257534933587</v>
      </c>
      <c r="L38" s="37">
        <f t="shared" si="17"/>
        <v>0.48205128205128212</v>
      </c>
      <c r="M38" s="37">
        <f t="shared" si="18"/>
        <v>0.517948717948718</v>
      </c>
      <c r="N38" s="38">
        <v>134</v>
      </c>
      <c r="O38" s="38">
        <f t="shared" si="19"/>
        <v>67.663366336633672</v>
      </c>
      <c r="P38" s="38">
        <f t="shared" si="20"/>
        <v>62.723404255319139</v>
      </c>
      <c r="Q38" s="38">
        <f t="shared" si="21"/>
        <v>71.276595744680847</v>
      </c>
      <c r="R38" s="38">
        <f t="shared" si="22"/>
        <v>66.336633663366342</v>
      </c>
      <c r="S38" s="39">
        <f t="shared" si="23"/>
        <v>-3.6132294080471752</v>
      </c>
      <c r="T38" s="39">
        <f t="shared" si="24"/>
        <v>-3.6132294080472036</v>
      </c>
      <c r="U38" t="s">
        <v>146</v>
      </c>
      <c r="V38" t="s">
        <v>147</v>
      </c>
      <c r="W38" t="s">
        <v>483</v>
      </c>
      <c r="X38" s="64">
        <v>44481</v>
      </c>
      <c r="Y38" s="41"/>
    </row>
    <row r="39" spans="1:25" ht="15" x14ac:dyDescent="0.25">
      <c r="A39">
        <v>1.69</v>
      </c>
      <c r="B39">
        <v>2.25</v>
      </c>
      <c r="C39" s="29">
        <f t="shared" si="0"/>
        <v>3.6160420775805502E-2</v>
      </c>
      <c r="D39" s="30">
        <f>IF(OR($A39="",$B39=""),"",A39*'MPTO_working_2-way'!$G38)</f>
        <v>1.7511111111111113</v>
      </c>
      <c r="E39" s="32">
        <f>IF(OR($A39="",$B39=""),"",B39*'MPTO_working_2-way'!$G38)</f>
        <v>2.3313609467455625</v>
      </c>
      <c r="F39" s="30">
        <f>IF(OR($A39="",$B39=""),"",'MPTO_working_2-way'!D38)</f>
        <v>1.7432664756446994</v>
      </c>
      <c r="G39" s="32">
        <f>IF(OR($A39="",$B39=""),"",'MPTO_working_2-way'!E38)</f>
        <v>2.3454124903623752</v>
      </c>
      <c r="H39" s="30">
        <f>IF(OR($A39="",$B39=""),"",'OddsRatio_working_2-way'!M38)</f>
        <v>1.7429670248402687</v>
      </c>
      <c r="I39" s="30">
        <f>IF(OR($A39="",$B39=""),"",'OddsRatio_working_2-way'!N38)</f>
        <v>2.3459547551454145</v>
      </c>
      <c r="J39" s="30">
        <f>IF('Log_working_2-way'!$D38="","",A39^('Log_working_2-way'!$D38))</f>
        <v>1.7393999014212567</v>
      </c>
      <c r="K39" s="32">
        <f>IF('Log_working_2-way'!$D38="","",B39^('Log_working_2-way'!$D38))</f>
        <v>2.3524481110664444</v>
      </c>
      <c r="L39" s="37">
        <f t="shared" si="17"/>
        <v>0.57106598984771573</v>
      </c>
      <c r="M39" s="37">
        <f t="shared" si="18"/>
        <v>0.42893401015228422</v>
      </c>
      <c r="N39" s="38">
        <v>135</v>
      </c>
      <c r="O39" s="38">
        <f t="shared" si="19"/>
        <v>55.118343195266277</v>
      </c>
      <c r="P39" s="38">
        <f t="shared" si="20"/>
        <v>75</v>
      </c>
      <c r="Q39" s="38">
        <f t="shared" si="21"/>
        <v>60</v>
      </c>
      <c r="R39" s="38">
        <f t="shared" si="22"/>
        <v>79.881656804733737</v>
      </c>
      <c r="S39" s="39">
        <f t="shared" si="23"/>
        <v>-4.8816568047337228</v>
      </c>
      <c r="T39" s="39">
        <f t="shared" si="24"/>
        <v>-4.881656804733737</v>
      </c>
      <c r="U39" t="s">
        <v>148</v>
      </c>
      <c r="V39" t="s">
        <v>149</v>
      </c>
      <c r="W39" t="s">
        <v>483</v>
      </c>
      <c r="X39" s="64">
        <v>44481</v>
      </c>
      <c r="Y39" s="41"/>
    </row>
    <row r="40" spans="1:25" ht="15" x14ac:dyDescent="0.25">
      <c r="A40">
        <v>1.73</v>
      </c>
      <c r="B40">
        <v>2.19</v>
      </c>
      <c r="C40" s="29">
        <f t="shared" si="0"/>
        <v>3.4655686647135031E-2</v>
      </c>
      <c r="D40" s="30">
        <f>IF(OR($A40="",$B40=""),"",A40*'MPTO_working_2-way'!$G39)</f>
        <v>1.7899543378995435</v>
      </c>
      <c r="E40" s="32">
        <f>IF(OR($A40="",$B40=""),"",B40*'MPTO_working_2-way'!$G39)</f>
        <v>2.2658959537572256</v>
      </c>
      <c r="F40" s="30">
        <f>IF(OR($A40="",$B40=""),"",'MPTO_working_2-way'!D39)</f>
        <v>1.7834631769717797</v>
      </c>
      <c r="G40" s="32">
        <f>IF(OR($A40="",$B40=""),"",'MPTO_working_2-way'!E39)</f>
        <v>2.2763841740018629</v>
      </c>
      <c r="H40" s="30">
        <f>IF(OR($A40="",$B40=""),"",'OddsRatio_working_2-way'!M39)</f>
        <v>1.7832275391935992</v>
      </c>
      <c r="I40" s="30">
        <f>IF(OR($A40="",$B40=""),"",'OddsRatio_working_2-way'!N39)</f>
        <v>2.2767681803292916</v>
      </c>
      <c r="J40" s="30">
        <f>IF('Log_working_2-way'!$D39="","",A40^('Log_working_2-way'!$D39))</f>
        <v>1.7802790428165938</v>
      </c>
      <c r="K40" s="32">
        <f>IF('Log_working_2-way'!$D39="","",B40^('Log_working_2-way'!$D39))</f>
        <v>2.2815927958159761</v>
      </c>
      <c r="L40" s="37">
        <f t="shared" si="17"/>
        <v>0.55867346938775508</v>
      </c>
      <c r="M40" s="37">
        <f t="shared" si="18"/>
        <v>0.44132653061224486</v>
      </c>
      <c r="N40" s="38">
        <v>136</v>
      </c>
      <c r="O40" s="38">
        <f t="shared" si="19"/>
        <v>57.387283236994222</v>
      </c>
      <c r="P40" s="38">
        <f t="shared" si="20"/>
        <v>73.899543378995432</v>
      </c>
      <c r="Q40" s="38">
        <f t="shared" si="21"/>
        <v>62.100456621004568</v>
      </c>
      <c r="R40" s="38">
        <f t="shared" si="22"/>
        <v>78.612716763005793</v>
      </c>
      <c r="S40" s="39">
        <f t="shared" si="23"/>
        <v>-4.7131733840103465</v>
      </c>
      <c r="T40" s="39">
        <f t="shared" si="24"/>
        <v>-4.7131733840103607</v>
      </c>
      <c r="U40" t="s">
        <v>150</v>
      </c>
      <c r="V40" t="s">
        <v>151</v>
      </c>
      <c r="W40" t="s">
        <v>484</v>
      </c>
      <c r="X40" s="64">
        <v>44481</v>
      </c>
      <c r="Y40" s="41"/>
    </row>
    <row r="41" spans="1:25" ht="15" x14ac:dyDescent="0.25">
      <c r="A41">
        <v>2.42</v>
      </c>
      <c r="B41">
        <v>1.61</v>
      </c>
      <c r="C41" s="29">
        <f t="shared" si="0"/>
        <v>3.4341152918228035E-2</v>
      </c>
      <c r="D41" s="30">
        <f>IF(OR($A41="",$B41=""),"",A41*'MPTO_working_2-way'!$G40)</f>
        <v>2.5031055900621118</v>
      </c>
      <c r="E41" s="32">
        <f>IF(OR($A41="",$B41=""),"",B41*'MPTO_working_2-way'!$G40)</f>
        <v>1.6652892561983472</v>
      </c>
      <c r="F41" s="30">
        <f>IF(OR($A41="",$B41=""),"",'MPTO_working_2-way'!D40)</f>
        <v>2.5249173741170372</v>
      </c>
      <c r="G41" s="32">
        <f>IF(OR($A41="",$B41=""),"",'MPTO_working_2-way'!E40)</f>
        <v>1.655773235306617</v>
      </c>
      <c r="H41" s="30">
        <f>IF(OR($A41="",$B41=""),"",'OddsRatio_working_2-way'!M40)</f>
        <v>2.5257355119610394</v>
      </c>
      <c r="I41" s="30">
        <f>IF(OR($A41="",$B41=""),"",'OddsRatio_working_2-way'!N40)</f>
        <v>1.6554215931663621</v>
      </c>
      <c r="J41" s="30">
        <f>IF('Log_working_2-way'!$D40="","",A41^('Log_working_2-way'!$D40))</f>
        <v>2.5358767096666233</v>
      </c>
      <c r="K41" s="32">
        <f>IF('Log_working_2-way'!$D40="","",B41^('Log_working_2-way'!$D40))</f>
        <v>1.6510939281167687</v>
      </c>
      <c r="L41" s="37">
        <f t="shared" si="17"/>
        <v>0.39950372208436724</v>
      </c>
      <c r="M41" s="37">
        <f t="shared" si="18"/>
        <v>0.60049627791563276</v>
      </c>
      <c r="N41" s="38">
        <v>137</v>
      </c>
      <c r="O41" s="38">
        <f t="shared" si="19"/>
        <v>80.388429752066102</v>
      </c>
      <c r="P41" s="38">
        <f t="shared" si="20"/>
        <v>51.906832298136656</v>
      </c>
      <c r="Q41" s="38">
        <f t="shared" si="21"/>
        <v>85.093167701863351</v>
      </c>
      <c r="R41" s="38">
        <f t="shared" si="22"/>
        <v>56.611570247933884</v>
      </c>
      <c r="S41" s="39">
        <f t="shared" si="23"/>
        <v>-4.7047379497972486</v>
      </c>
      <c r="T41" s="39">
        <f t="shared" si="24"/>
        <v>-4.7047379497972273</v>
      </c>
      <c r="U41" t="s">
        <v>152</v>
      </c>
      <c r="V41" t="s">
        <v>153</v>
      </c>
      <c r="W41" t="s">
        <v>485</v>
      </c>
      <c r="X41" s="64">
        <v>44481</v>
      </c>
      <c r="Y41" s="41"/>
    </row>
    <row r="42" spans="1:25" ht="15" x14ac:dyDescent="0.25">
      <c r="A42">
        <v>2.21</v>
      </c>
      <c r="B42">
        <v>1.68</v>
      </c>
      <c r="C42" s="29">
        <f t="shared" si="0"/>
        <v>4.772678302090072E-2</v>
      </c>
      <c r="D42" s="30">
        <f>IF(OR($A42="",$B42=""),"",A42*'MPTO_working_2-way'!$G41)</f>
        <v>2.3154761904761907</v>
      </c>
      <c r="E42" s="32">
        <f>IF(OR($A42="",$B42=""),"",B42*'MPTO_working_2-way'!$G41)</f>
        <v>1.7601809954751131</v>
      </c>
      <c r="F42" s="30">
        <f>IF(OR($A42="",$B42=""),"",'MPTO_working_2-way'!D41)</f>
        <v>2.3330400904863642</v>
      </c>
      <c r="G42" s="32">
        <f>IF(OR($A42="",$B42=""),"",'MPTO_working_2-way'!E41)</f>
        <v>1.7501649853870085</v>
      </c>
      <c r="H42" s="30">
        <f>IF(OR($A42="",$B42=""),"",'OddsRatio_working_2-way'!M41)</f>
        <v>2.3339459376998315</v>
      </c>
      <c r="I42" s="30">
        <f>IF(OR($A42="",$B42=""),"",'OddsRatio_working_2-way'!N41)</f>
        <v>1.7496555682941202</v>
      </c>
      <c r="J42" s="30">
        <f>IF('Log_working_2-way'!$D41="","",A42^('Log_working_2-way'!$D41))</f>
        <v>2.3421626328567902</v>
      </c>
      <c r="K42" s="32">
        <f>IF('Log_working_2-way'!$D41="","",B42^('Log_working_2-way'!$D41))</f>
        <v>1.7450661905782558</v>
      </c>
      <c r="L42" s="37">
        <f t="shared" si="17"/>
        <v>0.43187660668380456</v>
      </c>
      <c r="M42" s="37">
        <f t="shared" si="18"/>
        <v>0.56812339331619544</v>
      </c>
      <c r="N42" s="38">
        <v>138</v>
      </c>
      <c r="O42" s="38">
        <f t="shared" si="19"/>
        <v>75.556561085972859</v>
      </c>
      <c r="P42" s="38">
        <f t="shared" si="20"/>
        <v>55.857142857142861</v>
      </c>
      <c r="Q42" s="38">
        <f t="shared" si="21"/>
        <v>82.142857142857139</v>
      </c>
      <c r="R42" s="38">
        <f t="shared" si="22"/>
        <v>62.443438914027148</v>
      </c>
      <c r="S42" s="39">
        <f t="shared" si="23"/>
        <v>-6.5862960568842794</v>
      </c>
      <c r="T42" s="39">
        <f t="shared" si="24"/>
        <v>-6.5862960568842865</v>
      </c>
      <c r="U42" t="s">
        <v>154</v>
      </c>
      <c r="V42" t="s">
        <v>155</v>
      </c>
      <c r="W42" t="s">
        <v>486</v>
      </c>
      <c r="X42" s="64">
        <v>44481</v>
      </c>
      <c r="Y42" s="41"/>
    </row>
    <row r="43" spans="1:25" ht="15" x14ac:dyDescent="0.25">
      <c r="A43">
        <v>2.6</v>
      </c>
      <c r="B43">
        <v>1.55</v>
      </c>
      <c r="C43" s="29">
        <f t="shared" si="0"/>
        <v>2.9776674937965097E-2</v>
      </c>
      <c r="D43" s="30">
        <f>IF(OR($A43="",$B43=""),"",A43*'MPTO_working_2-way'!$G42)</f>
        <v>2.6774193548387095</v>
      </c>
      <c r="E43" s="32">
        <f>IF(OR($A43="",$B43=""),"",B43*'MPTO_working_2-way'!$G42)</f>
        <v>1.596153846153846</v>
      </c>
      <c r="F43" s="30">
        <f>IF(OR($A43="",$B43=""),"",'MPTO_working_2-way'!D42)</f>
        <v>2.7046979865771807</v>
      </c>
      <c r="G43" s="32">
        <f>IF(OR($A43="",$B43=""),"",'MPTO_working_2-way'!E42)</f>
        <v>1.5866141732283463</v>
      </c>
      <c r="H43" s="30">
        <f>IF(OR($A43="",$B43=""),"",'OddsRatio_working_2-way'!M42)</f>
        <v>2.7056057308448831</v>
      </c>
      <c r="I43" s="30">
        <f>IF(OR($A43="",$B43=""),"",'OddsRatio_working_2-way'!N42)</f>
        <v>1.5863019699779282</v>
      </c>
      <c r="J43" s="30">
        <f>IF('Log_working_2-way'!$D42="","",A43^('Log_working_2-way'!$D42))</f>
        <v>2.7183212498277745</v>
      </c>
      <c r="K43" s="32">
        <f>IF('Log_working_2-way'!$D42="","",B43^('Log_working_2-way'!$D42))</f>
        <v>1.5819633552807311</v>
      </c>
      <c r="L43" s="37">
        <f t="shared" si="17"/>
        <v>0.37349397590361449</v>
      </c>
      <c r="M43" s="37">
        <f t="shared" si="18"/>
        <v>0.62650602409638556</v>
      </c>
      <c r="N43" s="38">
        <v>139</v>
      </c>
      <c r="O43" s="38">
        <f t="shared" si="19"/>
        <v>85.538461538461547</v>
      </c>
      <c r="P43" s="38">
        <f t="shared" si="20"/>
        <v>49.322580645161302</v>
      </c>
      <c r="Q43" s="38">
        <f t="shared" si="21"/>
        <v>89.677419354838705</v>
      </c>
      <c r="R43" s="38">
        <f t="shared" si="22"/>
        <v>53.46153846153846</v>
      </c>
      <c r="S43" s="39">
        <f t="shared" si="23"/>
        <v>-4.1389578163771574</v>
      </c>
      <c r="T43" s="39">
        <f t="shared" si="24"/>
        <v>-4.1389578163771574</v>
      </c>
      <c r="U43" t="s">
        <v>156</v>
      </c>
      <c r="V43" t="s">
        <v>157</v>
      </c>
      <c r="W43" t="s">
        <v>487</v>
      </c>
      <c r="X43" s="64">
        <v>44481</v>
      </c>
      <c r="Y43" s="41"/>
    </row>
    <row r="44" spans="1:25" ht="15" x14ac:dyDescent="0.25">
      <c r="A44">
        <v>2.42</v>
      </c>
      <c r="B44">
        <v>1.61</v>
      </c>
      <c r="C44" s="29">
        <f t="shared" si="0"/>
        <v>3.4341152918228035E-2</v>
      </c>
      <c r="D44" s="30">
        <f>IF(OR($A44="",$B44=""),"",A44*'MPTO_working_2-way'!$G43)</f>
        <v>2.5031055900621118</v>
      </c>
      <c r="E44" s="32">
        <f>IF(OR($A44="",$B44=""),"",B44*'MPTO_working_2-way'!$G43)</f>
        <v>1.6652892561983472</v>
      </c>
      <c r="F44" s="30">
        <f>IF(OR($A44="",$B44=""),"",'MPTO_working_2-way'!D43)</f>
        <v>2.5249173741170372</v>
      </c>
      <c r="G44" s="32">
        <f>IF(OR($A44="",$B44=""),"",'MPTO_working_2-way'!E43)</f>
        <v>1.655773235306617</v>
      </c>
      <c r="H44" s="30">
        <f>IF(OR($A44="",$B44=""),"",'OddsRatio_working_2-way'!M43)</f>
        <v>2.5257355119610394</v>
      </c>
      <c r="I44" s="30">
        <f>IF(OR($A44="",$B44=""),"",'OddsRatio_working_2-way'!N43)</f>
        <v>1.6554215931663621</v>
      </c>
      <c r="J44" s="30">
        <f>IF('Log_working_2-way'!$D43="","",A44^('Log_working_2-way'!$D43))</f>
        <v>2.5358767096666233</v>
      </c>
      <c r="K44" s="32">
        <f>IF('Log_working_2-way'!$D43="","",B44^('Log_working_2-way'!$D43))</f>
        <v>1.6510939281167687</v>
      </c>
      <c r="L44" s="37">
        <f t="shared" si="17"/>
        <v>0.39950372208436724</v>
      </c>
      <c r="M44" s="37">
        <f t="shared" si="18"/>
        <v>0.60049627791563276</v>
      </c>
      <c r="N44" s="38">
        <v>140</v>
      </c>
      <c r="O44" s="38">
        <f t="shared" si="19"/>
        <v>82.148760330578526</v>
      </c>
      <c r="P44" s="38">
        <f t="shared" si="20"/>
        <v>53.043478260869563</v>
      </c>
      <c r="Q44" s="38">
        <f t="shared" si="21"/>
        <v>86.956521739130423</v>
      </c>
      <c r="R44" s="38">
        <f t="shared" si="22"/>
        <v>57.851239669421489</v>
      </c>
      <c r="S44" s="39">
        <f t="shared" si="23"/>
        <v>-4.8077614085518974</v>
      </c>
      <c r="T44" s="39">
        <f t="shared" si="24"/>
        <v>-4.8077614085519258</v>
      </c>
      <c r="U44" t="s">
        <v>158</v>
      </c>
      <c r="V44" t="s">
        <v>159</v>
      </c>
      <c r="W44" t="s">
        <v>488</v>
      </c>
      <c r="X44" s="64">
        <v>44481</v>
      </c>
      <c r="Y44" s="41"/>
    </row>
    <row r="45" spans="1:25" ht="15" x14ac:dyDescent="0.25">
      <c r="A45">
        <v>1.72</v>
      </c>
      <c r="B45">
        <v>2.2000000000000002</v>
      </c>
      <c r="C45" s="29">
        <f t="shared" si="0"/>
        <v>3.5940803382663811E-2</v>
      </c>
      <c r="D45" s="30">
        <f>IF(OR($A45="",$B45=""),"",A45*'MPTO_working_2-way'!$G44)</f>
        <v>1.7818181818181817</v>
      </c>
      <c r="E45" s="32">
        <f>IF(OR($A45="",$B45=""),"",B45*'MPTO_working_2-way'!$G44)</f>
        <v>2.2790697674418605</v>
      </c>
      <c r="F45" s="30">
        <f>IF(OR($A45="",$B45=""),"",'MPTO_working_2-way'!D44)</f>
        <v>1.7748592870544089</v>
      </c>
      <c r="G45" s="32">
        <f>IF(OR($A45="",$B45=""),"",'MPTO_working_2-way'!E44)</f>
        <v>2.2905569007263922</v>
      </c>
      <c r="H45" s="30">
        <f>IF(OR($A45="",$B45=""),"",'OddsRatio_working_2-way'!M44)</f>
        <v>1.7745966692414832</v>
      </c>
      <c r="I45" s="30">
        <f>IF(OR($A45="",$B45=""),"",'OddsRatio_working_2-way'!N44)</f>
        <v>2.2909944487358058</v>
      </c>
      <c r="J45" s="30">
        <f>IF('Log_working_2-way'!$D44="","",A45^('Log_working_2-way'!$D44))</f>
        <v>1.7714329684655428</v>
      </c>
      <c r="K45" s="32">
        <f>IF('Log_working_2-way'!$D44="","",B45^('Log_working_2-way'!$D44))</f>
        <v>2.2962889076273294</v>
      </c>
      <c r="L45" s="37">
        <f t="shared" si="17"/>
        <v>0.56122448979591844</v>
      </c>
      <c r="M45" s="37">
        <f t="shared" si="18"/>
        <v>0.43877551020408162</v>
      </c>
      <c r="N45" s="38">
        <v>141</v>
      </c>
      <c r="O45" s="38">
        <f t="shared" si="19"/>
        <v>59.023255813953497</v>
      </c>
      <c r="P45" s="38">
        <f t="shared" si="20"/>
        <v>76.909090909090921</v>
      </c>
      <c r="Q45" s="38">
        <f t="shared" si="21"/>
        <v>64.090909090909093</v>
      </c>
      <c r="R45" s="38">
        <f t="shared" si="22"/>
        <v>81.976744186046517</v>
      </c>
      <c r="S45" s="39">
        <f t="shared" si="23"/>
        <v>-5.0676532769555962</v>
      </c>
      <c r="T45" s="39">
        <f t="shared" si="24"/>
        <v>-5.0676532769555962</v>
      </c>
      <c r="U45" t="s">
        <v>160</v>
      </c>
      <c r="V45" t="s">
        <v>161</v>
      </c>
      <c r="W45" t="s">
        <v>489</v>
      </c>
      <c r="X45" s="64">
        <v>44481</v>
      </c>
      <c r="Y45" s="41"/>
    </row>
    <row r="46" spans="1:25" ht="15" x14ac:dyDescent="0.25">
      <c r="A46">
        <v>1.75</v>
      </c>
      <c r="B46">
        <v>2.11</v>
      </c>
      <c r="C46" s="29">
        <f t="shared" si="0"/>
        <v>4.5362220717670931E-2</v>
      </c>
      <c r="D46" s="30">
        <f>IF(OR($A46="",$B46=""),"",A46*'MPTO_working_2-way'!$G45)</f>
        <v>1.8293838862559242</v>
      </c>
      <c r="E46" s="32">
        <f>IF(OR($A46="",$B46=""),"",B46*'MPTO_working_2-way'!$G45)</f>
        <v>2.2057142857142855</v>
      </c>
      <c r="F46" s="30">
        <f>IF(OR($A46="",$B46=""),"",'MPTO_working_2-way'!D45)</f>
        <v>1.8223318938926589</v>
      </c>
      <c r="G46" s="32">
        <f>IF(OR($A46="",$B46=""),"",'MPTO_working_2-way'!E45)</f>
        <v>2.2160540135033755</v>
      </c>
      <c r="H46" s="30">
        <f>IF(OR($A46="",$B46=""),"",'OddsRatio_working_2-way'!M45)</f>
        <v>1.8219949365267862</v>
      </c>
      <c r="I46" s="30">
        <f>IF(OR($A46="",$B46=""),"",'OddsRatio_working_2-way'!N45)</f>
        <v>2.216552506059644</v>
      </c>
      <c r="J46" s="30">
        <f>IF('Log_working_2-way'!$D45="","",A46^('Log_working_2-way'!$D45))</f>
        <v>1.8187663952959283</v>
      </c>
      <c r="K46" s="32">
        <f>IF('Log_working_2-way'!$D45="","",B46^('Log_working_2-way'!$D45))</f>
        <v>2.2213495885331906</v>
      </c>
      <c r="L46" s="37">
        <f t="shared" si="17"/>
        <v>0.54663212435233155</v>
      </c>
      <c r="M46" s="37">
        <f t="shared" si="18"/>
        <v>0.45336787564766845</v>
      </c>
      <c r="N46" s="38">
        <v>142</v>
      </c>
      <c r="O46" s="38">
        <f t="shared" si="19"/>
        <v>60.857142857142854</v>
      </c>
      <c r="P46" s="38">
        <f t="shared" si="20"/>
        <v>74.70142180094787</v>
      </c>
      <c r="Q46" s="38">
        <f t="shared" si="21"/>
        <v>67.29857819905213</v>
      </c>
      <c r="R46" s="38">
        <f t="shared" si="22"/>
        <v>81.142857142857139</v>
      </c>
      <c r="S46" s="39">
        <f t="shared" si="23"/>
        <v>-6.4414353419092762</v>
      </c>
      <c r="T46" s="39">
        <f t="shared" si="24"/>
        <v>-6.4414353419092691</v>
      </c>
      <c r="U46" t="s">
        <v>162</v>
      </c>
      <c r="V46" t="s">
        <v>163</v>
      </c>
      <c r="W46" t="s">
        <v>477</v>
      </c>
      <c r="X46" s="64">
        <v>44512</v>
      </c>
      <c r="Y46" s="41"/>
    </row>
    <row r="47" spans="1:25" ht="15" x14ac:dyDescent="0.25">
      <c r="A47">
        <v>1.7</v>
      </c>
      <c r="B47">
        <v>2.1800000000000002</v>
      </c>
      <c r="C47" s="29">
        <f t="shared" si="0"/>
        <v>4.6950890447922333E-2</v>
      </c>
      <c r="D47" s="30">
        <f>IF(OR($A47="",$B47=""),"",A47*'MPTO_working_2-way'!$G46)</f>
        <v>1.7798165137614679</v>
      </c>
      <c r="E47" s="32">
        <f>IF(OR($A47="",$B47=""),"",B47*'MPTO_working_2-way'!$G46)</f>
        <v>2.2823529411764709</v>
      </c>
      <c r="F47" s="30">
        <f>IF(OR($A47="",$B47=""),"",'MPTO_working_2-way'!D46)</f>
        <v>1.7706641184902054</v>
      </c>
      <c r="G47" s="32">
        <f>IF(OR($A47="",$B47=""),"",'MPTO_working_2-way'!E46)</f>
        <v>2.2975821450712961</v>
      </c>
      <c r="H47" s="30">
        <f>IF(OR($A47="",$B47=""),"",'OddsRatio_working_2-way'!M46)</f>
        <v>1.7702079842374079</v>
      </c>
      <c r="I47" s="30">
        <f>IF(OR($A47="",$B47=""),"",'OddsRatio_working_2-way'!N46)</f>
        <v>2.2983506020002022</v>
      </c>
      <c r="J47" s="30">
        <f>IF('Log_working_2-way'!$D46="","",A47^('Log_working_2-way'!$D46))</f>
        <v>1.7660158341214014</v>
      </c>
      <c r="K47" s="32">
        <f>IF('Log_working_2-way'!$D46="","",B47^('Log_working_2-way'!$D46))</f>
        <v>2.3054560434070099</v>
      </c>
      <c r="L47" s="37">
        <f t="shared" si="17"/>
        <v>0.56185567010309279</v>
      </c>
      <c r="M47" s="37">
        <f t="shared" si="18"/>
        <v>0.43814432989690716</v>
      </c>
      <c r="N47" s="38">
        <v>143</v>
      </c>
      <c r="O47" s="38">
        <f t="shared" si="19"/>
        <v>58.882352941176471</v>
      </c>
      <c r="P47" s="38">
        <f t="shared" si="20"/>
        <v>77.403669724770637</v>
      </c>
      <c r="Q47" s="38">
        <f t="shared" si="21"/>
        <v>65.596330275229349</v>
      </c>
      <c r="R47" s="38">
        <f t="shared" si="22"/>
        <v>84.117647058823536</v>
      </c>
      <c r="S47" s="39">
        <f t="shared" si="23"/>
        <v>-6.7139773340528777</v>
      </c>
      <c r="T47" s="39">
        <f t="shared" si="24"/>
        <v>-6.713977334052899</v>
      </c>
      <c r="U47" t="s">
        <v>164</v>
      </c>
      <c r="V47" t="s">
        <v>165</v>
      </c>
      <c r="W47" t="s">
        <v>477</v>
      </c>
      <c r="X47" s="64">
        <v>44512</v>
      </c>
      <c r="Y47" s="41"/>
    </row>
    <row r="48" spans="1:25" ht="15" x14ac:dyDescent="0.25">
      <c r="A48">
        <v>2.27</v>
      </c>
      <c r="B48">
        <v>1.65</v>
      </c>
      <c r="C48" s="29">
        <f t="shared" si="0"/>
        <v>4.658924042183954E-2</v>
      </c>
      <c r="D48" s="30">
        <f>IF(OR($A48="",$B48=""),"",A48*'MPTO_working_2-way'!$G47)</f>
        <v>2.375757575757576</v>
      </c>
      <c r="E48" s="32">
        <f>IF(OR($A48="",$B48=""),"",B48*'MPTO_working_2-way'!$G47)</f>
        <v>1.7268722466960351</v>
      </c>
      <c r="F48" s="30">
        <f>IF(OR($A48="",$B48=""),"",'MPTO_working_2-way'!D47)</f>
        <v>2.3967365221564547</v>
      </c>
      <c r="G48" s="32">
        <f>IF(OR($A48="",$B48=""),"",'MPTO_working_2-way'!E47)</f>
        <v>1.7159546443706333</v>
      </c>
      <c r="H48" s="30">
        <f>IF(OR($A48="",$B48=""),"",'OddsRatio_working_2-way'!M47)</f>
        <v>2.3978004699692139</v>
      </c>
      <c r="I48" s="30">
        <f>IF(OR($A48="",$B48=""),"",'OddsRatio_working_2-way'!N47)</f>
        <v>1.715409689354322</v>
      </c>
      <c r="J48" s="30">
        <f>IF('Log_working_2-way'!$D47="","",A48^('Log_working_2-way'!$D47))</f>
        <v>2.4076349836585891</v>
      </c>
      <c r="K48" s="32">
        <f>IF('Log_working_2-way'!$D47="","",B48^('Log_working_2-way'!$D47))</f>
        <v>1.71041144302911</v>
      </c>
      <c r="L48" s="37">
        <f t="shared" si="17"/>
        <v>0.42091836734693872</v>
      </c>
      <c r="M48" s="37">
        <f t="shared" si="18"/>
        <v>0.57908163265306123</v>
      </c>
      <c r="N48" s="38">
        <v>144</v>
      </c>
      <c r="O48" s="38">
        <f t="shared" si="19"/>
        <v>80.563876651982369</v>
      </c>
      <c r="P48" s="38">
        <f t="shared" si="20"/>
        <v>56.727272727272727</v>
      </c>
      <c r="Q48" s="38">
        <f t="shared" si="21"/>
        <v>87.27272727272728</v>
      </c>
      <c r="R48" s="38">
        <f t="shared" si="22"/>
        <v>63.436123348017617</v>
      </c>
      <c r="S48" s="39">
        <f t="shared" si="23"/>
        <v>-6.7088506207449115</v>
      </c>
      <c r="T48" s="39">
        <f t="shared" si="24"/>
        <v>-6.7088506207448901</v>
      </c>
      <c r="U48" t="s">
        <v>166</v>
      </c>
      <c r="V48" t="s">
        <v>167</v>
      </c>
      <c r="W48" t="s">
        <v>477</v>
      </c>
      <c r="X48" s="64">
        <v>44512</v>
      </c>
      <c r="Y48" s="41"/>
    </row>
    <row r="49" spans="1:25" ht="15" x14ac:dyDescent="0.25">
      <c r="A49">
        <v>1.63</v>
      </c>
      <c r="B49">
        <v>2.31</v>
      </c>
      <c r="C49" s="29">
        <f t="shared" si="0"/>
        <v>4.6397365415770331E-2</v>
      </c>
      <c r="D49" s="30">
        <f>IF(OR($A49="",$B49=""),"",A49*'MPTO_working_2-way'!$G48)</f>
        <v>1.7056277056277056</v>
      </c>
      <c r="E49" s="32">
        <f>IF(OR($A49="",$B49=""),"",B49*'MPTO_working_2-way'!$G48)</f>
        <v>2.4171779141104297</v>
      </c>
      <c r="F49" s="30">
        <f>IF(OR($A49="",$B49=""),"",'MPTO_working_2-way'!D48)</f>
        <v>1.6940588936629699</v>
      </c>
      <c r="G49" s="32">
        <f>IF(OR($A49="",$B49=""),"",'MPTO_working_2-way'!E48)</f>
        <v>2.4407999222117787</v>
      </c>
      <c r="H49" s="30">
        <f>IF(OR($A49="",$B49=""),"",'OddsRatio_working_2-way'!M48)</f>
        <v>1.6934810960180178</v>
      </c>
      <c r="I49" s="30">
        <f>IF(OR($A49="",$B49=""),"",'OddsRatio_working_2-way'!N48)</f>
        <v>2.442000374259687</v>
      </c>
      <c r="J49" s="30">
        <f>IF('Log_working_2-way'!$D48="","",A49^('Log_working_2-way'!$D48))</f>
        <v>1.6881850418584505</v>
      </c>
      <c r="K49" s="32">
        <f>IF('Log_working_2-way'!$D48="","",B49^('Log_working_2-way'!$D48))</f>
        <v>2.4530975525108785</v>
      </c>
      <c r="L49" s="37">
        <f t="shared" si="17"/>
        <v>0.58629441624365486</v>
      </c>
      <c r="M49" s="37">
        <f t="shared" si="18"/>
        <v>0.41370558375634514</v>
      </c>
      <c r="N49" s="38">
        <v>145</v>
      </c>
      <c r="O49" s="38">
        <f t="shared" si="19"/>
        <v>56.04294478527607</v>
      </c>
      <c r="P49" s="38">
        <f t="shared" si="20"/>
        <v>82.229437229437224</v>
      </c>
      <c r="Q49" s="38">
        <f t="shared" si="21"/>
        <v>62.770562770562769</v>
      </c>
      <c r="R49" s="38">
        <f t="shared" si="22"/>
        <v>88.957055214723923</v>
      </c>
      <c r="S49" s="39">
        <f t="shared" si="23"/>
        <v>-6.7276179852866989</v>
      </c>
      <c r="T49" s="39">
        <f t="shared" si="24"/>
        <v>-6.7276179852866989</v>
      </c>
      <c r="U49" t="s">
        <v>168</v>
      </c>
      <c r="V49" t="s">
        <v>169</v>
      </c>
      <c r="W49" t="s">
        <v>477</v>
      </c>
      <c r="X49" s="64">
        <v>44512</v>
      </c>
      <c r="Y49" s="41"/>
    </row>
    <row r="50" spans="1:25" ht="15" x14ac:dyDescent="0.25">
      <c r="A50">
        <v>1.34</v>
      </c>
      <c r="B50">
        <v>3.44</v>
      </c>
      <c r="C50" s="29">
        <f t="shared" si="0"/>
        <v>3.6966331135022568E-2</v>
      </c>
      <c r="D50" s="30">
        <f>IF(OR($A50="",$B50=""),"",A50*'MPTO_working_2-way'!$G49)</f>
        <v>1.3895348837209303</v>
      </c>
      <c r="E50" s="32">
        <f>IF(OR($A50="",$B50=""),"",B50*'MPTO_working_2-way'!$G49)</f>
        <v>3.5671641791044775</v>
      </c>
      <c r="F50" s="30">
        <f>IF(OR($A50="",$B50=""),"",'MPTO_working_2-way'!D49)</f>
        <v>1.3740312388219864</v>
      </c>
      <c r="G50" s="32">
        <f>IF(OR($A50="",$B50=""),"",'MPTO_working_2-way'!E49)</f>
        <v>3.6735734778450748</v>
      </c>
      <c r="H50" s="30">
        <f>IF(OR($A50="",$B50=""),"",'OddsRatio_working_2-way'!M49)</f>
        <v>1.3732884438274002</v>
      </c>
      <c r="I50" s="30">
        <f>IF(OR($A50="",$B50=""),"",'OddsRatio_working_2-way'!N49)</f>
        <v>3.6788935380554597</v>
      </c>
      <c r="J50" s="30">
        <f>IF('Log_working_2-way'!$D49="","",A50^('Log_working_2-way'!$D49))</f>
        <v>1.366081380120459</v>
      </c>
      <c r="K50" s="32">
        <f>IF('Log_working_2-way'!$D49="","",B50^('Log_working_2-way'!$D49))</f>
        <v>3.7316330583878763</v>
      </c>
      <c r="L50" s="37">
        <f t="shared" si="17"/>
        <v>0.71966527196652719</v>
      </c>
      <c r="M50" s="37">
        <f t="shared" si="18"/>
        <v>0.28033472803347281</v>
      </c>
      <c r="N50" s="38">
        <v>146</v>
      </c>
      <c r="O50" s="38">
        <f t="shared" si="19"/>
        <v>37.044776119402989</v>
      </c>
      <c r="P50" s="38">
        <f t="shared" si="20"/>
        <v>103.55813953488374</v>
      </c>
      <c r="Q50" s="38">
        <f t="shared" si="21"/>
        <v>42.441860465116278</v>
      </c>
      <c r="R50" s="38">
        <f t="shared" si="22"/>
        <v>108.955223880597</v>
      </c>
      <c r="S50" s="39">
        <f t="shared" si="23"/>
        <v>-5.3970843457132887</v>
      </c>
      <c r="T50" s="39">
        <f t="shared" si="24"/>
        <v>-5.3970843457132673</v>
      </c>
      <c r="U50" t="s">
        <v>170</v>
      </c>
      <c r="V50" t="s">
        <v>171</v>
      </c>
      <c r="W50" t="s">
        <v>478</v>
      </c>
      <c r="X50" s="64">
        <v>44512</v>
      </c>
      <c r="Y50" s="41"/>
    </row>
    <row r="51" spans="1:25" ht="15" x14ac:dyDescent="0.25">
      <c r="A51">
        <v>1.48</v>
      </c>
      <c r="B51">
        <v>2.78</v>
      </c>
      <c r="C51" s="29">
        <f t="shared" si="0"/>
        <v>3.538790589150298E-2</v>
      </c>
      <c r="D51" s="30">
        <f>IF(OR($A51="",$B51=""),"",A51*'MPTO_working_2-way'!$G50)</f>
        <v>1.5323741007194245</v>
      </c>
      <c r="E51" s="32">
        <f>IF(OR($A51="",$B51=""),"",B51*'MPTO_working_2-way'!$G50)</f>
        <v>2.8783783783783781</v>
      </c>
      <c r="F51" s="30">
        <f>IF(OR($A51="",$B51=""),"",'MPTO_working_2-way'!D50)</f>
        <v>1.5197990543735225</v>
      </c>
      <c r="G51" s="32">
        <f>IF(OR($A51="",$B51=""),"",'MPTO_working_2-way'!E50)</f>
        <v>2.9238203524729958</v>
      </c>
      <c r="H51" s="30">
        <f>IF(OR($A51="",$B51=""),"",'OddsRatio_working_2-way'!M50)</f>
        <v>1.5192907868894985</v>
      </c>
      <c r="I51" s="30">
        <f>IF(OR($A51="",$B51=""),"",'OddsRatio_working_2-way'!N50)</f>
        <v>2.9257033347152235</v>
      </c>
      <c r="J51" s="30">
        <f>IF('Log_working_2-way'!$D50="","",A51^('Log_working_2-way'!$D50))</f>
        <v>1.5135347646077513</v>
      </c>
      <c r="K51" s="32">
        <f>IF('Log_working_2-way'!$D50="","",B51^('Log_working_2-way'!$D50))</f>
        <v>2.9472878350572889</v>
      </c>
      <c r="L51" s="37">
        <f t="shared" si="17"/>
        <v>0.65258215962441313</v>
      </c>
      <c r="M51" s="37">
        <f t="shared" si="18"/>
        <v>0.34741784037558687</v>
      </c>
      <c r="N51" s="38">
        <v>147</v>
      </c>
      <c r="O51" s="38">
        <f t="shared" si="19"/>
        <v>47.675675675675677</v>
      </c>
      <c r="P51" s="38">
        <f t="shared" si="20"/>
        <v>94.122302158273385</v>
      </c>
      <c r="Q51" s="38">
        <f t="shared" si="21"/>
        <v>52.877697841726622</v>
      </c>
      <c r="R51" s="38">
        <f t="shared" si="22"/>
        <v>99.324324324324323</v>
      </c>
      <c r="S51" s="39">
        <f t="shared" si="23"/>
        <v>-5.2020221660509449</v>
      </c>
      <c r="T51" s="39">
        <f t="shared" si="24"/>
        <v>-5.2020221660509378</v>
      </c>
      <c r="U51" t="s">
        <v>172</v>
      </c>
      <c r="V51" t="s">
        <v>173</v>
      </c>
      <c r="W51" t="s">
        <v>478</v>
      </c>
      <c r="X51" s="64">
        <v>44512</v>
      </c>
      <c r="Y51" s="41"/>
    </row>
    <row r="52" spans="1:25" ht="15" x14ac:dyDescent="0.25">
      <c r="A52">
        <v>1.67</v>
      </c>
      <c r="B52">
        <v>2.33</v>
      </c>
      <c r="C52" s="29">
        <f t="shared" si="0"/>
        <v>2.7986944565804084E-2</v>
      </c>
      <c r="D52" s="30">
        <f>IF(OR($A52="",$B52=""),"",A52*'MPTO_working_2-way'!$G51)</f>
        <v>1.7167381974248928</v>
      </c>
      <c r="E52" s="32">
        <f>IF(OR($A52="",$B52=""),"",B52*'MPTO_working_2-way'!$G51)</f>
        <v>2.3952095808383236</v>
      </c>
      <c r="F52" s="30">
        <f>IF(OR($A52="",$B52=""),"",'MPTO_working_2-way'!D51)</f>
        <v>1.7099602293950913</v>
      </c>
      <c r="G52" s="32">
        <f>IF(OR($A52="",$B52=""),"",'MPTO_working_2-way'!E51)</f>
        <v>2.4085296029216061</v>
      </c>
      <c r="H52" s="30">
        <f>IF(OR($A52="",$B52=""),"",'OddsRatio_working_2-way'!M51)</f>
        <v>1.7097600992562489</v>
      </c>
      <c r="I52" s="30">
        <f>IF(OR($A52="",$B52=""),"",'OddsRatio_working_2-way'!N51)</f>
        <v>2.408926764195241</v>
      </c>
      <c r="J52" s="30">
        <f>IF('Log_working_2-way'!$D51="","",A52^('Log_working_2-way'!$D51))</f>
        <v>1.7066927473832643</v>
      </c>
      <c r="K52" s="32">
        <f>IF('Log_working_2-way'!$D51="","",B52^('Log_working_2-way'!$D51))</f>
        <v>2.4150421151239718</v>
      </c>
      <c r="L52" s="37">
        <f t="shared" si="17"/>
        <v>0.58250000000000002</v>
      </c>
      <c r="M52" s="37">
        <f t="shared" si="18"/>
        <v>0.41749999999999998</v>
      </c>
      <c r="N52" s="38">
        <v>148</v>
      </c>
      <c r="O52" s="38">
        <f t="shared" si="19"/>
        <v>59.377245508982043</v>
      </c>
      <c r="P52" s="38">
        <f t="shared" si="20"/>
        <v>84.48068669527899</v>
      </c>
      <c r="Q52" s="38">
        <f t="shared" si="21"/>
        <v>63.519313304721031</v>
      </c>
      <c r="R52" s="38">
        <f t="shared" si="22"/>
        <v>88.622754491017972</v>
      </c>
      <c r="S52" s="39">
        <f t="shared" si="23"/>
        <v>-4.1420677957389884</v>
      </c>
      <c r="T52" s="39">
        <f t="shared" si="24"/>
        <v>-4.1420677957389813</v>
      </c>
      <c r="U52" t="s">
        <v>174</v>
      </c>
      <c r="V52" t="s">
        <v>175</v>
      </c>
      <c r="W52" t="s">
        <v>478</v>
      </c>
      <c r="X52" s="64">
        <v>44512</v>
      </c>
      <c r="Y52" s="41"/>
    </row>
    <row r="53" spans="1:25" ht="15" x14ac:dyDescent="0.25">
      <c r="A53">
        <v>2.15</v>
      </c>
      <c r="B53">
        <v>1.77</v>
      </c>
      <c r="C53" s="29">
        <f t="shared" si="0"/>
        <v>3.0088030482196881E-2</v>
      </c>
      <c r="D53" s="30">
        <f>IF(OR($A53="",$B53=""),"",A53*'MPTO_working_2-way'!$G52)</f>
        <v>2.2146892655367232</v>
      </c>
      <c r="E53" s="32">
        <f>IF(OR($A53="",$B53=""),"",B53*'MPTO_working_2-way'!$G52)</f>
        <v>1.8232558139534885</v>
      </c>
      <c r="F53" s="30">
        <f>IF(OR($A53="",$B53=""),"",'MPTO_working_2-way'!D52)</f>
        <v>2.2218654211064077</v>
      </c>
      <c r="G53" s="32">
        <f>IF(OR($A53="",$B53=""),"",'MPTO_working_2-way'!E52)</f>
        <v>1.8184207382630511</v>
      </c>
      <c r="H53" s="30">
        <f>IF(OR($A53="",$B53=""),"",'OddsRatio_working_2-way'!M52)</f>
        <v>2.2220910332321786</v>
      </c>
      <c r="I53" s="30">
        <f>IF(OR($A53="",$B53=""),"",'OddsRatio_working_2-way'!N52)</f>
        <v>1.8182696483380676</v>
      </c>
      <c r="J53" s="30">
        <f>IF('Log_working_2-way'!$D52="","",A53^('Log_working_2-way'!$D52))</f>
        <v>2.2253697040730782</v>
      </c>
      <c r="K53" s="32">
        <f>IF('Log_working_2-way'!$D52="","",B53^('Log_working_2-way'!$D52))</f>
        <v>1.8160802382138392</v>
      </c>
      <c r="L53" s="37">
        <f t="shared" si="17"/>
        <v>0.45153061224489793</v>
      </c>
      <c r="M53" s="37">
        <f t="shared" si="18"/>
        <v>0.54846938775510201</v>
      </c>
      <c r="N53" s="38">
        <v>149</v>
      </c>
      <c r="O53" s="38">
        <f t="shared" si="19"/>
        <v>79.697674418604635</v>
      </c>
      <c r="P53" s="38">
        <f t="shared" si="20"/>
        <v>64.819209039548028</v>
      </c>
      <c r="Q53" s="38">
        <f t="shared" si="21"/>
        <v>84.180790960451972</v>
      </c>
      <c r="R53" s="38">
        <f t="shared" si="22"/>
        <v>69.302325581395351</v>
      </c>
      <c r="S53" s="39">
        <f t="shared" si="23"/>
        <v>-4.4831165418473375</v>
      </c>
      <c r="T53" s="39">
        <f t="shared" si="24"/>
        <v>-4.4831165418473233</v>
      </c>
      <c r="U53" t="s">
        <v>176</v>
      </c>
      <c r="V53" t="s">
        <v>177</v>
      </c>
      <c r="W53" t="s">
        <v>478</v>
      </c>
      <c r="X53" s="64">
        <v>44512</v>
      </c>
      <c r="Y53" s="41"/>
    </row>
    <row r="54" spans="1:25" ht="15" x14ac:dyDescent="0.25">
      <c r="A54">
        <v>1.52</v>
      </c>
      <c r="B54">
        <v>2.67</v>
      </c>
      <c r="C54" s="29">
        <f t="shared" si="0"/>
        <v>3.2426572048097846E-2</v>
      </c>
      <c r="D54" s="30">
        <f>IF(OR($A54="",$B54=""),"",A54*'MPTO_working_2-way'!$G53)</f>
        <v>1.5692883895131087</v>
      </c>
      <c r="E54" s="32">
        <f>IF(OR($A54="",$B54=""),"",B54*'MPTO_working_2-way'!$G53)</f>
        <v>2.7565789473684212</v>
      </c>
      <c r="F54" s="30">
        <f>IF(OR($A54="",$B54=""),"",'MPTO_working_2-way'!D53)</f>
        <v>1.5584056524076493</v>
      </c>
      <c r="G54" s="32">
        <f>IF(OR($A54="",$B54=""),"",'MPTO_working_2-way'!E53)</f>
        <v>2.7908128180442859</v>
      </c>
      <c r="H54" s="30">
        <f>IF(OR($A54="",$B54=""),"",'OddsRatio_working_2-way'!M53)</f>
        <v>1.5580118686094249</v>
      </c>
      <c r="I54" s="30">
        <f>IF(OR($A54="",$B54=""),"",'OddsRatio_working_2-way'!N53)</f>
        <v>2.7920765780341146</v>
      </c>
      <c r="J54" s="30">
        <f>IF('Log_working_2-way'!$D53="","",A54^('Log_working_2-way'!$D53))</f>
        <v>1.5530488105310012</v>
      </c>
      <c r="K54" s="32">
        <f>IF('Log_working_2-way'!$D53="","",B54^('Log_working_2-way'!$D53))</f>
        <v>2.808158666935292</v>
      </c>
      <c r="L54" s="37">
        <f t="shared" si="17"/>
        <v>0.63723150357995229</v>
      </c>
      <c r="M54" s="37">
        <f t="shared" si="18"/>
        <v>0.36276849642004771</v>
      </c>
      <c r="N54" s="38">
        <v>150</v>
      </c>
      <c r="O54" s="38">
        <f t="shared" si="19"/>
        <v>51.315789473684212</v>
      </c>
      <c r="P54" s="38">
        <f t="shared" si="20"/>
        <v>93.820224719101134</v>
      </c>
      <c r="Q54" s="38">
        <f t="shared" si="21"/>
        <v>56.17977528089888</v>
      </c>
      <c r="R54" s="38">
        <f t="shared" si="22"/>
        <v>98.684210526315795</v>
      </c>
      <c r="S54" s="39">
        <f t="shared" si="23"/>
        <v>-4.863985807214668</v>
      </c>
      <c r="T54" s="39">
        <f t="shared" si="24"/>
        <v>-4.8639858072146609</v>
      </c>
      <c r="U54" t="s">
        <v>178</v>
      </c>
      <c r="V54" t="s">
        <v>179</v>
      </c>
      <c r="W54" t="s">
        <v>478</v>
      </c>
      <c r="X54" s="64">
        <v>44512</v>
      </c>
      <c r="Y54" s="41"/>
    </row>
    <row r="55" spans="1:25" ht="15" x14ac:dyDescent="0.25">
      <c r="A55">
        <v>1.93</v>
      </c>
      <c r="B55">
        <v>1.98</v>
      </c>
      <c r="C55" s="29">
        <f t="shared" si="0"/>
        <v>2.3185220076411994E-2</v>
      </c>
      <c r="D55" s="30">
        <f>IF(OR($A55="",$B55=""),"",A55*'MPTO_working_2-way'!$G54)</f>
        <v>1.9747474747474751</v>
      </c>
      <c r="E55" s="32">
        <f>IF(OR($A55="",$B55=""),"",B55*'MPTO_working_2-way'!$G54)</f>
        <v>2.0259067357512959</v>
      </c>
      <c r="F55" s="30">
        <f>IF(OR($A55="",$B55=""),"",'MPTO_working_2-way'!D54)</f>
        <v>1.974169551066798</v>
      </c>
      <c r="G55" s="32">
        <f>IF(OR($A55="",$B55=""),"",'MPTO_working_2-way'!E54)</f>
        <v>2.0265153523890338</v>
      </c>
      <c r="H55" s="30">
        <f>IF(OR($A55="",$B55=""),"",'OddsRatio_working_2-way'!M54)</f>
        <v>1.9741558354989901</v>
      </c>
      <c r="I55" s="30">
        <f>IF(OR($A55="",$B55=""),"",'OddsRatio_working_2-way'!N54)</f>
        <v>2.0265298051494733</v>
      </c>
      <c r="J55" s="30">
        <f>IF('Log_working_2-way'!$D54="","",A55^('Log_working_2-way'!$D54))</f>
        <v>1.9738951466986834</v>
      </c>
      <c r="K55" s="32">
        <f>IF('Log_working_2-way'!$D54="","",B55^('Log_working_2-way'!$D54))</f>
        <v>2.0268045830085555</v>
      </c>
      <c r="L55" s="37">
        <f t="shared" si="17"/>
        <v>0.50639386189258306</v>
      </c>
      <c r="M55" s="37">
        <f t="shared" si="18"/>
        <v>0.49360613810741677</v>
      </c>
      <c r="N55" s="38">
        <v>151</v>
      </c>
      <c r="O55" s="38">
        <f t="shared" si="19"/>
        <v>72.761658031088089</v>
      </c>
      <c r="P55" s="38">
        <f t="shared" si="20"/>
        <v>74.737373737373758</v>
      </c>
      <c r="Q55" s="38">
        <f t="shared" si="21"/>
        <v>76.26262626262627</v>
      </c>
      <c r="R55" s="38">
        <f t="shared" si="22"/>
        <v>78.238341968911925</v>
      </c>
      <c r="S55" s="39">
        <f t="shared" si="23"/>
        <v>-3.5009682315381809</v>
      </c>
      <c r="T55" s="39">
        <f t="shared" si="24"/>
        <v>-3.5009682315381667</v>
      </c>
      <c r="U55" t="s">
        <v>180</v>
      </c>
      <c r="V55" t="s">
        <v>181</v>
      </c>
      <c r="W55" t="s">
        <v>478</v>
      </c>
      <c r="X55" s="64">
        <v>44512</v>
      </c>
      <c r="Y55" s="41"/>
    </row>
    <row r="56" spans="1:25" ht="15" x14ac:dyDescent="0.25">
      <c r="A56">
        <v>1.65</v>
      </c>
      <c r="B56">
        <v>2.34</v>
      </c>
      <c r="C56" s="29">
        <f t="shared" si="0"/>
        <v>3.3411033411033575E-2</v>
      </c>
      <c r="D56" s="30">
        <f>IF(OR($A56="",$B56=""),"",A56*'MPTO_working_2-way'!$G55)</f>
        <v>1.7051282051282053</v>
      </c>
      <c r="E56" s="32">
        <f>IF(OR($A56="",$B56=""),"",B56*'MPTO_working_2-way'!$G55)</f>
        <v>2.4181818181818184</v>
      </c>
      <c r="F56" s="30">
        <f>IF(OR($A56="",$B56=""),"",'MPTO_working_2-way'!D55)</f>
        <v>1.6967699406723797</v>
      </c>
      <c r="G56" s="32">
        <f>IF(OR($A56="",$B56=""),"",'MPTO_working_2-way'!E55)</f>
        <v>2.4351939451277205</v>
      </c>
      <c r="H56" s="30">
        <f>IF(OR($A56="",$B56=""),"",'OddsRatio_working_2-way'!M55)</f>
        <v>1.6964729907653791</v>
      </c>
      <c r="I56" s="30">
        <f>IF(OR($A56="",$B56=""),"",'OddsRatio_working_2-way'!N55)</f>
        <v>2.4358058578855508</v>
      </c>
      <c r="J56" s="30">
        <f>IF('Log_working_2-way'!$D55="","",A56^('Log_working_2-way'!$D55))</f>
        <v>1.6926770755893317</v>
      </c>
      <c r="K56" s="32">
        <f>IF('Log_working_2-way'!$D55="","",B56^('Log_working_2-way'!$D55))</f>
        <v>2.4436741668534787</v>
      </c>
      <c r="L56" s="37">
        <f t="shared" si="17"/>
        <v>0.5864661654135338</v>
      </c>
      <c r="M56" s="37">
        <f t="shared" si="18"/>
        <v>0.41353383458646614</v>
      </c>
      <c r="N56" s="38">
        <v>152</v>
      </c>
      <c r="O56" s="38">
        <f t="shared" si="19"/>
        <v>59.878787878787868</v>
      </c>
      <c r="P56" s="38">
        <f t="shared" si="20"/>
        <v>87.042735042735032</v>
      </c>
      <c r="Q56" s="38">
        <f t="shared" si="21"/>
        <v>64.957264957264968</v>
      </c>
      <c r="R56" s="38">
        <f t="shared" si="22"/>
        <v>92.121212121212125</v>
      </c>
      <c r="S56" s="39">
        <f t="shared" si="23"/>
        <v>-5.0784770784770998</v>
      </c>
      <c r="T56" s="39">
        <f t="shared" si="24"/>
        <v>-5.0784770784770927</v>
      </c>
      <c r="U56" t="s">
        <v>182</v>
      </c>
      <c r="V56" t="s">
        <v>183</v>
      </c>
      <c r="W56" t="s">
        <v>479</v>
      </c>
      <c r="X56" s="64">
        <v>44512</v>
      </c>
      <c r="Y56" s="41"/>
    </row>
    <row r="57" spans="1:25" ht="15" x14ac:dyDescent="0.25">
      <c r="A57">
        <v>2.0099999999999998</v>
      </c>
      <c r="B57">
        <v>1.88</v>
      </c>
      <c r="C57" s="29">
        <f t="shared" si="0"/>
        <v>2.9427331427966497E-2</v>
      </c>
      <c r="D57" s="30">
        <f>IF(OR($A57="",$B57=""),"",A57*'MPTO_working_2-way'!$G56)</f>
        <v>2.0691489361702122</v>
      </c>
      <c r="E57" s="32">
        <f>IF(OR($A57="",$B57=""),"",B57*'MPTO_working_2-way'!$G56)</f>
        <v>1.9353233830845769</v>
      </c>
      <c r="F57" s="30">
        <f>IF(OR($A57="",$B57=""),"",'MPTO_working_2-way'!D56)</f>
        <v>2.0712563034422273</v>
      </c>
      <c r="G57" s="32">
        <f>IF(OR($A57="",$B57=""),"",'MPTO_working_2-way'!E56)</f>
        <v>1.9334834220221038</v>
      </c>
      <c r="H57" s="30">
        <f>IF(OR($A57="",$B57=""),"",'OddsRatio_working_2-way'!M56)</f>
        <v>2.0713203408538785</v>
      </c>
      <c r="I57" s="30">
        <f>IF(OR($A57="",$B57=""),"",'OddsRatio_working_2-way'!N56)</f>
        <v>1.9334276237142709</v>
      </c>
      <c r="J57" s="30">
        <f>IF('Log_working_2-way'!$D56="","",A57^('Log_working_2-way'!$D56))</f>
        <v>2.0722780043286777</v>
      </c>
      <c r="K57" s="32">
        <f>IF('Log_working_2-way'!$D56="","",B57^('Log_working_2-way'!$D56))</f>
        <v>1.9325939690668699</v>
      </c>
      <c r="L57" s="37">
        <f t="shared" si="17"/>
        <v>0.48329048843187672</v>
      </c>
      <c r="M57" s="37">
        <f t="shared" si="18"/>
        <v>0.5167095115681235</v>
      </c>
      <c r="N57" s="38">
        <v>153</v>
      </c>
      <c r="O57" s="38">
        <f t="shared" si="19"/>
        <v>76.880597014925371</v>
      </c>
      <c r="P57" s="38">
        <f t="shared" si="20"/>
        <v>71.617021276595736</v>
      </c>
      <c r="Q57" s="38">
        <f t="shared" si="21"/>
        <v>81.38297872340425</v>
      </c>
      <c r="R57" s="38">
        <f t="shared" si="22"/>
        <v>76.119402985074643</v>
      </c>
      <c r="S57" s="39">
        <f t="shared" si="23"/>
        <v>-4.5023817084788789</v>
      </c>
      <c r="T57" s="39">
        <f t="shared" si="24"/>
        <v>-4.5023817084789073</v>
      </c>
      <c r="U57" t="s">
        <v>184</v>
      </c>
      <c r="V57" t="s">
        <v>185</v>
      </c>
      <c r="W57" t="s">
        <v>479</v>
      </c>
      <c r="X57" s="64">
        <v>44512</v>
      </c>
      <c r="Y57" s="41"/>
    </row>
    <row r="58" spans="1:25" ht="15" x14ac:dyDescent="0.25">
      <c r="A58">
        <v>1.57</v>
      </c>
      <c r="B58">
        <v>2.52</v>
      </c>
      <c r="C58" s="29">
        <f t="shared" si="0"/>
        <v>3.3768071984632497E-2</v>
      </c>
      <c r="D58" s="30">
        <f>IF(OR($A58="",$B58=""),"",A58*'MPTO_working_2-way'!$G57)</f>
        <v>1.623015873015873</v>
      </c>
      <c r="E58" s="32">
        <f>IF(OR($A58="",$B58=""),"",B58*'MPTO_working_2-way'!$G57)</f>
        <v>2.605095541401274</v>
      </c>
      <c r="F58" s="30">
        <f>IF(OR($A58="",$B58=""),"",'MPTO_working_2-way'!D57)</f>
        <v>1.6127506929724442</v>
      </c>
      <c r="G58" s="32">
        <f>IF(OR($A58="",$B58=""),"",'MPTO_working_2-way'!E57)</f>
        <v>2.6319850984566258</v>
      </c>
      <c r="H58" s="30">
        <f>IF(OR($A58="",$B58=""),"",'OddsRatio_working_2-way'!M57)</f>
        <v>1.6123724356957947</v>
      </c>
      <c r="I58" s="30">
        <f>IF(OR($A58="",$B58=""),"",'OddsRatio_working_2-way'!N57)</f>
        <v>2.6329931618554516</v>
      </c>
      <c r="J58" s="30">
        <f>IF('Log_working_2-way'!$D57="","",A58^('Log_working_2-way'!$D57))</f>
        <v>1.6076994389518999</v>
      </c>
      <c r="K58" s="32">
        <f>IF('Log_working_2-way'!$D57="","",B58^('Log_working_2-way'!$D57))</f>
        <v>2.6455503097461972</v>
      </c>
      <c r="L58" s="37">
        <f t="shared" si="17"/>
        <v>0.61613691931540338</v>
      </c>
      <c r="M58" s="37">
        <f t="shared" si="18"/>
        <v>0.38386308068459657</v>
      </c>
      <c r="N58" s="38">
        <v>154</v>
      </c>
      <c r="O58" s="38">
        <f t="shared" si="19"/>
        <v>55.910828025477706</v>
      </c>
      <c r="P58" s="38">
        <f t="shared" si="20"/>
        <v>92.888888888888872</v>
      </c>
      <c r="Q58" s="38">
        <f t="shared" si="21"/>
        <v>61.111111111111107</v>
      </c>
      <c r="R58" s="38">
        <f t="shared" si="22"/>
        <v>98.089171974522287</v>
      </c>
      <c r="S58" s="39">
        <f t="shared" si="23"/>
        <v>-5.2002830856334015</v>
      </c>
      <c r="T58" s="39">
        <f t="shared" si="24"/>
        <v>-5.2002830856334157</v>
      </c>
      <c r="U58" t="s">
        <v>186</v>
      </c>
      <c r="V58" t="s">
        <v>187</v>
      </c>
      <c r="W58" t="s">
        <v>479</v>
      </c>
      <c r="X58" s="64">
        <v>44512</v>
      </c>
      <c r="Y58" s="41"/>
    </row>
    <row r="59" spans="1:25" ht="15" x14ac:dyDescent="0.25">
      <c r="A59">
        <v>1.67</v>
      </c>
      <c r="B59">
        <v>2.2999999999999998</v>
      </c>
      <c r="C59" s="29">
        <f t="shared" si="0"/>
        <v>3.3585003905233002E-2</v>
      </c>
      <c r="D59" s="30">
        <f>IF(OR($A59="",$B59=""),"",A59*'MPTO_working_2-way'!$G58)</f>
        <v>1.7260869565217389</v>
      </c>
      <c r="E59" s="32">
        <f>IF(OR($A59="",$B59=""),"",B59*'MPTO_working_2-way'!$G58)</f>
        <v>2.3772455089820359</v>
      </c>
      <c r="F59" s="30">
        <f>IF(OR($A59="",$B59=""),"",'MPTO_working_2-way'!D58)</f>
        <v>1.7181838514873629</v>
      </c>
      <c r="G59" s="32">
        <f>IF(OR($A59="",$B59=""),"",'MPTO_working_2-way'!E58)</f>
        <v>2.3924011211460603</v>
      </c>
      <c r="H59" s="30">
        <f>IF(OR($A59="",$B59=""),"",'OddsRatio_working_2-way'!M58)</f>
        <v>1.7179029289427752</v>
      </c>
      <c r="I59" s="30">
        <f>IF(OR($A59="",$B59=""),"",'OddsRatio_working_2-way'!N58)</f>
        <v>2.3929459815307572</v>
      </c>
      <c r="J59" s="30">
        <f>IF('Log_working_2-way'!$D58="","",A59^('Log_working_2-way'!$D58))</f>
        <v>1.7143143993241288</v>
      </c>
      <c r="K59" s="32">
        <f>IF('Log_working_2-way'!$D58="","",B59^('Log_working_2-way'!$D58))</f>
        <v>2.399943779582375</v>
      </c>
      <c r="L59" s="37">
        <f t="shared" si="17"/>
        <v>0.57934508816120911</v>
      </c>
      <c r="M59" s="37">
        <f t="shared" si="18"/>
        <v>0.42065491183879095</v>
      </c>
      <c r="N59" s="38">
        <v>155</v>
      </c>
      <c r="O59" s="38">
        <f t="shared" si="19"/>
        <v>62.185628742514957</v>
      </c>
      <c r="P59" s="38">
        <f t="shared" si="20"/>
        <v>87.608695652173921</v>
      </c>
      <c r="Q59" s="38">
        <f t="shared" si="21"/>
        <v>67.391304347826093</v>
      </c>
      <c r="R59" s="38">
        <f t="shared" si="22"/>
        <v>92.814371257485035</v>
      </c>
      <c r="S59" s="39">
        <f t="shared" si="23"/>
        <v>-5.2056756053111357</v>
      </c>
      <c r="T59" s="39">
        <f t="shared" si="24"/>
        <v>-5.2056756053111144</v>
      </c>
      <c r="U59" t="s">
        <v>188</v>
      </c>
      <c r="V59" t="s">
        <v>189</v>
      </c>
      <c r="W59" t="s">
        <v>479</v>
      </c>
      <c r="X59" s="64">
        <v>44512</v>
      </c>
      <c r="Y59" s="41"/>
    </row>
    <row r="60" spans="1:25" ht="15" x14ac:dyDescent="0.25">
      <c r="A60">
        <v>1.56</v>
      </c>
      <c r="B60">
        <v>2.5299999999999998</v>
      </c>
      <c r="C60" s="29">
        <f t="shared" si="0"/>
        <v>3.6282558021688338E-2</v>
      </c>
      <c r="D60" s="30">
        <f>IF(OR($A60="",$B60=""),"",A60*'MPTO_working_2-way'!$G59)</f>
        <v>1.6166007905138338</v>
      </c>
      <c r="E60" s="32">
        <f>IF(OR($A60="",$B60=""),"",B60*'MPTO_working_2-way'!$G59)</f>
        <v>2.6217948717948714</v>
      </c>
      <c r="F60" s="30">
        <f>IF(OR($A60="",$B60=""),"",'MPTO_working_2-way'!D59)</f>
        <v>1.6054344288968434</v>
      </c>
      <c r="G60" s="32">
        <f>IF(OR($A60="",$B60=""),"",'MPTO_working_2-way'!E59)</f>
        <v>2.6517065305025525</v>
      </c>
      <c r="H60" s="30">
        <f>IF(OR($A60="",$B60=""),"",'OddsRatio_working_2-way'!M59)</f>
        <v>1.6049901419820203</v>
      </c>
      <c r="I60" s="30">
        <f>IF(OR($A60="",$B60=""),"",'OddsRatio_working_2-way'!N59)</f>
        <v>2.6529194950580188</v>
      </c>
      <c r="J60" s="30">
        <f>IF('Log_working_2-way'!$D59="","",A60^('Log_working_2-way'!$D59))</f>
        <v>1.59989881469138</v>
      </c>
      <c r="K60" s="32">
        <f>IF('Log_working_2-way'!$D59="","",B60^('Log_working_2-way'!$D59))</f>
        <v>2.6669477843763532</v>
      </c>
      <c r="L60" s="37">
        <f t="shared" si="17"/>
        <v>0.61858190709046468</v>
      </c>
      <c r="M60" s="37">
        <f t="shared" si="18"/>
        <v>0.38141809290953549</v>
      </c>
      <c r="N60" s="38">
        <v>156</v>
      </c>
      <c r="O60" s="38">
        <f t="shared" si="19"/>
        <v>56.000000000000007</v>
      </c>
      <c r="P60" s="38">
        <f t="shared" si="20"/>
        <v>94.339920948616594</v>
      </c>
      <c r="Q60" s="38">
        <f t="shared" si="21"/>
        <v>61.660079051383406</v>
      </c>
      <c r="R60" s="38">
        <f t="shared" si="22"/>
        <v>99.999999999999986</v>
      </c>
      <c r="S60" s="39">
        <f t="shared" si="23"/>
        <v>-5.6600790513833985</v>
      </c>
      <c r="T60" s="39">
        <f t="shared" si="24"/>
        <v>-5.6600790513833914</v>
      </c>
      <c r="U60" t="s">
        <v>190</v>
      </c>
      <c r="V60" t="s">
        <v>191</v>
      </c>
      <c r="W60" t="s">
        <v>480</v>
      </c>
      <c r="X60" s="64">
        <v>44512</v>
      </c>
      <c r="Y60" s="41"/>
    </row>
    <row r="61" spans="1:25" ht="15" x14ac:dyDescent="0.25">
      <c r="A61">
        <v>1.78</v>
      </c>
      <c r="B61">
        <v>2.14</v>
      </c>
      <c r="C61" s="29">
        <f t="shared" si="0"/>
        <v>2.908747243515708E-2</v>
      </c>
      <c r="D61" s="30">
        <f>IF(OR($A61="",$B61=""),"",A61*'MPTO_working_2-way'!$G60)</f>
        <v>1.8317757009345796</v>
      </c>
      <c r="E61" s="32">
        <f>IF(OR($A61="",$B61=""),"",B61*'MPTO_working_2-way'!$G60)</f>
        <v>2.2022471910112364</v>
      </c>
      <c r="F61" s="30">
        <f>IF(OR($A61="",$B61=""),"",'MPTO_working_2-way'!D60)</f>
        <v>1.8273049985608751</v>
      </c>
      <c r="G61" s="32">
        <f>IF(OR($A61="",$B61=""),"",'MPTO_working_2-way'!E60)</f>
        <v>2.2087440565928333</v>
      </c>
      <c r="H61" s="30">
        <f>IF(OR($A61="",$B61=""),"",'OddsRatio_working_2-way'!M60)</f>
        <v>1.8271701918685113</v>
      </c>
      <c r="I61" s="30">
        <f>IF(OR($A61="",$B61=""),"",'OddsRatio_working_2-way'!N60)</f>
        <v>2.2089410496539781</v>
      </c>
      <c r="J61" s="30">
        <f>IF('Log_working_2-way'!$D60="","",A61^('Log_working_2-way'!$D60))</f>
        <v>1.8251471689098502</v>
      </c>
      <c r="K61" s="32">
        <f>IF('Log_working_2-way'!$D60="","",B61^('Log_working_2-way'!$D60))</f>
        <v>2.2119050245559748</v>
      </c>
      <c r="L61" s="37">
        <f t="shared" si="17"/>
        <v>0.54591836734693866</v>
      </c>
      <c r="M61" s="37">
        <f t="shared" si="18"/>
        <v>0.45408163265306112</v>
      </c>
      <c r="N61" s="38">
        <v>157</v>
      </c>
      <c r="O61" s="38">
        <f t="shared" si="19"/>
        <v>68.797752808988761</v>
      </c>
      <c r="P61" s="38">
        <f t="shared" si="20"/>
        <v>83.635514018691595</v>
      </c>
      <c r="Q61" s="38">
        <f t="shared" si="21"/>
        <v>73.364485981308405</v>
      </c>
      <c r="R61" s="38">
        <f t="shared" si="22"/>
        <v>88.202247191011239</v>
      </c>
      <c r="S61" s="39">
        <f t="shared" si="23"/>
        <v>-4.566733172319644</v>
      </c>
      <c r="T61" s="39">
        <f t="shared" si="24"/>
        <v>-4.566733172319644</v>
      </c>
      <c r="U61" t="s">
        <v>192</v>
      </c>
      <c r="V61" t="s">
        <v>193</v>
      </c>
      <c r="W61" t="s">
        <v>480</v>
      </c>
      <c r="X61" s="64">
        <v>44512</v>
      </c>
      <c r="Y61" s="41"/>
    </row>
    <row r="62" spans="1:25" ht="15" x14ac:dyDescent="0.25">
      <c r="A62">
        <v>1.58</v>
      </c>
      <c r="B62">
        <v>2.4900000000000002</v>
      </c>
      <c r="C62" s="29">
        <f t="shared" si="0"/>
        <v>3.4517818107874465E-2</v>
      </c>
      <c r="D62" s="30">
        <f>IF(OR($A62="",$B62=""),"",A62*'MPTO_working_2-way'!$G61)</f>
        <v>1.6345381526104417</v>
      </c>
      <c r="E62" s="32">
        <f>IF(OR($A62="",$B62=""),"",B62*'MPTO_working_2-way'!$G61)</f>
        <v>2.5759493670886076</v>
      </c>
      <c r="F62" s="30">
        <f>IF(OR($A62="",$B62=""),"",'MPTO_working_2-way'!D61)</f>
        <v>1.6242929689112753</v>
      </c>
      <c r="G62" s="32">
        <f>IF(OR($A62="",$B62=""),"",'MPTO_working_2-way'!E61)</f>
        <v>2.6018120494676276</v>
      </c>
      <c r="H62" s="30">
        <f>IF(OR($A62="",$B62=""),"",'OddsRatio_working_2-way'!M61)</f>
        <v>1.6239084427754149</v>
      </c>
      <c r="I62" s="30">
        <f>IF(OR($A62="",$B62=""),"",'OddsRatio_working_2-way'!N61)</f>
        <v>2.6027992754058067</v>
      </c>
      <c r="J62" s="30">
        <f>IF('Log_working_2-way'!$D61="","",A62^('Log_working_2-way'!$D61))</f>
        <v>1.6192445352091833</v>
      </c>
      <c r="K62" s="32">
        <f>IF('Log_working_2-way'!$D61="","",B62^('Log_working_2-way'!$D61))</f>
        <v>2.6148709324694677</v>
      </c>
      <c r="L62" s="37">
        <f t="shared" si="17"/>
        <v>0.6117936117936118</v>
      </c>
      <c r="M62" s="37">
        <f t="shared" si="18"/>
        <v>0.3882063882063882</v>
      </c>
      <c r="N62" s="38">
        <v>158</v>
      </c>
      <c r="O62" s="38">
        <f t="shared" si="19"/>
        <v>58</v>
      </c>
      <c r="P62" s="38">
        <f t="shared" si="20"/>
        <v>94.546184738955816</v>
      </c>
      <c r="Q62" s="38">
        <f t="shared" si="21"/>
        <v>63.45381526104417</v>
      </c>
      <c r="R62" s="38">
        <f t="shared" si="22"/>
        <v>99.999999999999986</v>
      </c>
      <c r="S62" s="39">
        <f t="shared" si="23"/>
        <v>-5.4538152610441699</v>
      </c>
      <c r="T62" s="39">
        <f t="shared" si="24"/>
        <v>-5.4538152610441699</v>
      </c>
      <c r="U62" t="s">
        <v>194</v>
      </c>
      <c r="V62" t="s">
        <v>195</v>
      </c>
      <c r="W62" t="s">
        <v>480</v>
      </c>
      <c r="X62" s="64">
        <v>44512</v>
      </c>
      <c r="Y62" s="41"/>
    </row>
    <row r="63" spans="1:25" ht="15" x14ac:dyDescent="0.25">
      <c r="A63">
        <v>1.4</v>
      </c>
      <c r="B63">
        <v>3.08</v>
      </c>
      <c r="C63" s="29">
        <f t="shared" si="0"/>
        <v>3.8961038961038863E-2</v>
      </c>
      <c r="D63" s="30">
        <f>IF(OR($A63="",$B63=""),"",A63*'MPTO_working_2-way'!$G62)</f>
        <v>1.4545454545454544</v>
      </c>
      <c r="E63" s="32">
        <f>IF(OR($A63="",$B63=""),"",B63*'MPTO_working_2-way'!$G62)</f>
        <v>3.1999999999999997</v>
      </c>
      <c r="F63" s="30">
        <f>IF(OR($A63="",$B63=""),"",'MPTO_working_2-way'!D62)</f>
        <v>1.4392523364485981</v>
      </c>
      <c r="G63" s="32">
        <f>IF(OR($A63="",$B63=""),"",'MPTO_working_2-way'!E62)</f>
        <v>3.2765957446808507</v>
      </c>
      <c r="H63" s="30">
        <f>IF(OR($A63="",$B63=""),"",'OddsRatio_working_2-way'!M62)</f>
        <v>1.4385290096535148</v>
      </c>
      <c r="I63" s="30">
        <f>IF(OR($A63="",$B63=""),"",'OddsRatio_working_2-way'!N62)</f>
        <v>3.2803508501982761</v>
      </c>
      <c r="J63" s="30">
        <f>IF('Log_working_2-way'!$D62="","",A63^('Log_working_2-way'!$D62))</f>
        <v>1.4314722916376241</v>
      </c>
      <c r="K63" s="32">
        <f>IF('Log_working_2-way'!$D62="","",B63^('Log_working_2-way'!$D62))</f>
        <v>3.3176459285554065</v>
      </c>
      <c r="L63" s="37">
        <f t="shared" si="17"/>
        <v>0.68750000000000011</v>
      </c>
      <c r="M63" s="37">
        <f t="shared" si="18"/>
        <v>0.3125</v>
      </c>
      <c r="N63" s="38">
        <v>159</v>
      </c>
      <c r="O63" s="38">
        <f t="shared" si="19"/>
        <v>45.428571428571423</v>
      </c>
      <c r="P63" s="38">
        <f t="shared" si="20"/>
        <v>107.37662337662339</v>
      </c>
      <c r="Q63" s="38">
        <f t="shared" si="21"/>
        <v>51.623376623376622</v>
      </c>
      <c r="R63" s="38">
        <f t="shared" si="22"/>
        <v>113.57142857142857</v>
      </c>
      <c r="S63" s="39">
        <f t="shared" si="23"/>
        <v>-6.1948051948051983</v>
      </c>
      <c r="T63" s="39">
        <f t="shared" si="24"/>
        <v>-6.1948051948051841</v>
      </c>
      <c r="U63" t="s">
        <v>196</v>
      </c>
      <c r="V63" t="s">
        <v>197</v>
      </c>
      <c r="W63" t="s">
        <v>480</v>
      </c>
      <c r="X63" s="64">
        <v>44512</v>
      </c>
      <c r="Y63" s="41"/>
    </row>
    <row r="64" spans="1:25" ht="15" x14ac:dyDescent="0.25">
      <c r="A64">
        <v>1.72</v>
      </c>
      <c r="B64">
        <v>2.23</v>
      </c>
      <c r="C64" s="29">
        <f t="shared" si="0"/>
        <v>2.982584211075201E-2</v>
      </c>
      <c r="D64" s="30">
        <f>IF(OR($A64="",$B64=""),"",A64*'MPTO_working_2-way'!$G63)</f>
        <v>1.7713004484304935</v>
      </c>
      <c r="E64" s="32">
        <f>IF(OR($A64="",$B64=""),"",B64*'MPTO_working_2-way'!$G63)</f>
        <v>2.2965116279069768</v>
      </c>
      <c r="F64" s="30">
        <f>IF(OR($A64="",$B64=""),"",'MPTO_working_2-way'!D63)</f>
        <v>1.7652798232695142</v>
      </c>
      <c r="G64" s="32">
        <f>IF(OR($A64="",$B64=""),"",'MPTO_working_2-way'!E63)</f>
        <v>2.3067115708443593</v>
      </c>
      <c r="H64" s="30">
        <f>IF(OR($A64="",$B64=""),"",'OddsRatio_working_2-way'!M63)</f>
        <v>1.7650920556760061</v>
      </c>
      <c r="I64" s="30">
        <f>IF(OR($A64="",$B64=""),"",'OddsRatio_working_2-way'!N63)</f>
        <v>2.3070322617798436</v>
      </c>
      <c r="J64" s="30">
        <f>IF('Log_working_2-way'!$D63="","",A64^('Log_working_2-way'!$D63))</f>
        <v>1.7623660397486636</v>
      </c>
      <c r="K64" s="32">
        <f>IF('Log_working_2-way'!$D63="","",B64^('Log_working_2-way'!$D63))</f>
        <v>2.3117058576345526</v>
      </c>
      <c r="L64" s="37">
        <f t="shared" si="17"/>
        <v>0.56455696202531636</v>
      </c>
      <c r="M64" s="37">
        <f t="shared" si="18"/>
        <v>0.43544303797468353</v>
      </c>
      <c r="N64" s="38">
        <v>160</v>
      </c>
      <c r="O64" s="38">
        <f t="shared" si="19"/>
        <v>66.976744186046503</v>
      </c>
      <c r="P64" s="38">
        <f t="shared" si="20"/>
        <v>88.25112107623319</v>
      </c>
      <c r="Q64" s="38">
        <f t="shared" si="21"/>
        <v>71.748878923766824</v>
      </c>
      <c r="R64" s="38">
        <f t="shared" si="22"/>
        <v>93.023255813953497</v>
      </c>
      <c r="S64" s="39">
        <f t="shared" si="23"/>
        <v>-4.7721347377203216</v>
      </c>
      <c r="T64" s="39">
        <f t="shared" si="24"/>
        <v>-4.7721347377203074</v>
      </c>
      <c r="U64" t="s">
        <v>198</v>
      </c>
      <c r="V64" t="s">
        <v>199</v>
      </c>
      <c r="W64" t="s">
        <v>480</v>
      </c>
      <c r="X64" s="64">
        <v>44512</v>
      </c>
      <c r="Y64" s="41"/>
    </row>
    <row r="65" spans="1:25" ht="15" x14ac:dyDescent="0.25">
      <c r="A65">
        <v>2.33</v>
      </c>
      <c r="B65">
        <v>1.65</v>
      </c>
      <c r="C65" s="29">
        <f t="shared" si="0"/>
        <v>3.5245155416829377E-2</v>
      </c>
      <c r="D65" s="30">
        <f>IF(OR($A65="",$B65=""),"",A65*'MPTO_working_2-way'!$G64)</f>
        <v>2.4121212121212126</v>
      </c>
      <c r="E65" s="32">
        <f>IF(OR($A65="",$B65=""),"",B65*'MPTO_working_2-way'!$G64)</f>
        <v>1.7081545064377683</v>
      </c>
      <c r="F65" s="30">
        <f>IF(OR($A65="",$B65=""),"",'MPTO_working_2-way'!D64)</f>
        <v>2.4297677358192451</v>
      </c>
      <c r="G65" s="32">
        <f>IF(OR($A65="",$B65=""),"",'MPTO_working_2-way'!E64)</f>
        <v>1.6994142999226434</v>
      </c>
      <c r="H65" s="30">
        <f>IF(OR($A65="",$B65=""),"",'OddsRatio_working_2-way'!M64)</f>
        <v>2.4304383405634256</v>
      </c>
      <c r="I65" s="30">
        <f>IF(OR($A65="",$B65=""),"",'OddsRatio_working_2-way'!N64)</f>
        <v>1.6990864070422753</v>
      </c>
      <c r="J65" s="30">
        <f>IF('Log_working_2-way'!$D64="","",A65^('Log_working_2-way'!$D64))</f>
        <v>2.4386155296037653</v>
      </c>
      <c r="K65" s="32">
        <f>IF('Log_working_2-way'!$D64="","",B65^('Log_working_2-way'!$D64))</f>
        <v>1.6951127521022427</v>
      </c>
      <c r="L65" s="37">
        <f t="shared" si="17"/>
        <v>0.41457286432160795</v>
      </c>
      <c r="M65" s="37">
        <f t="shared" si="18"/>
        <v>0.58542713567839189</v>
      </c>
      <c r="N65" s="38">
        <v>161</v>
      </c>
      <c r="O65" s="38">
        <f t="shared" si="19"/>
        <v>91.901287553648075</v>
      </c>
      <c r="P65" s="38">
        <f t="shared" si="20"/>
        <v>63.424242424242415</v>
      </c>
      <c r="Q65" s="38">
        <f t="shared" si="21"/>
        <v>97.575757575757578</v>
      </c>
      <c r="R65" s="38">
        <f t="shared" si="22"/>
        <v>69.098712446351939</v>
      </c>
      <c r="S65" s="39">
        <f t="shared" si="23"/>
        <v>-5.674470022109503</v>
      </c>
      <c r="T65" s="39">
        <f t="shared" si="24"/>
        <v>-5.6744700221095243</v>
      </c>
      <c r="U65" t="s">
        <v>200</v>
      </c>
      <c r="V65" t="s">
        <v>201</v>
      </c>
      <c r="W65" t="s">
        <v>490</v>
      </c>
      <c r="X65" s="64">
        <v>44512</v>
      </c>
      <c r="Y65" s="41"/>
    </row>
    <row r="66" spans="1:25" ht="15" x14ac:dyDescent="0.25">
      <c r="A66">
        <v>2.16</v>
      </c>
      <c r="B66">
        <v>1.76</v>
      </c>
      <c r="C66" s="29">
        <f t="shared" si="0"/>
        <v>3.1144781144781142E-2</v>
      </c>
      <c r="D66" s="30">
        <f>IF(OR($A66="",$B66=""),"",A66*'MPTO_working_2-way'!$G65)</f>
        <v>2.2272727272727275</v>
      </c>
      <c r="E66" s="32">
        <f>IF(OR($A66="",$B66=""),"",B66*'MPTO_working_2-way'!$G65)</f>
        <v>1.8148148148148149</v>
      </c>
      <c r="F66" s="30">
        <f>IF(OR($A66="",$B66=""),"",'MPTO_working_2-way'!D65)</f>
        <v>2.235183443085607</v>
      </c>
      <c r="G66" s="32">
        <f>IF(OR($A66="",$B66=""),"",'MPTO_working_2-way'!E65)</f>
        <v>1.8095963442498098</v>
      </c>
      <c r="H66" s="30">
        <f>IF(OR($A66="",$B66=""),"",'OddsRatio_working_2-way'!M65)</f>
        <v>2.2354415362426847</v>
      </c>
      <c r="I66" s="30">
        <f>IF(OR($A66="",$B66=""),"",'OddsRatio_working_2-way'!N65)</f>
        <v>1.8094272134003797</v>
      </c>
      <c r="J66" s="30">
        <f>IF('Log_working_2-way'!$D65="","",A66^('Log_working_2-way'!$D65))</f>
        <v>2.2390614409549543</v>
      </c>
      <c r="K66" s="32">
        <f>IF('Log_working_2-way'!$D65="","",B66^('Log_working_2-way'!$D65))</f>
        <v>1.8070624804765649</v>
      </c>
      <c r="L66" s="37">
        <f t="shared" si="17"/>
        <v>0.44897959183673464</v>
      </c>
      <c r="M66" s="37">
        <f t="shared" si="18"/>
        <v>0.55102040816326525</v>
      </c>
      <c r="N66" s="38">
        <v>162</v>
      </c>
      <c r="O66" s="38">
        <f t="shared" si="19"/>
        <v>87</v>
      </c>
      <c r="P66" s="38">
        <f t="shared" si="20"/>
        <v>69.954545454545467</v>
      </c>
      <c r="Q66" s="38">
        <f t="shared" si="21"/>
        <v>92.045454545454547</v>
      </c>
      <c r="R66" s="38">
        <f t="shared" si="22"/>
        <v>74.999999999999986</v>
      </c>
      <c r="S66" s="39">
        <f t="shared" si="23"/>
        <v>-5.0454545454545467</v>
      </c>
      <c r="T66" s="39">
        <f t="shared" si="24"/>
        <v>-5.0454545454545183</v>
      </c>
      <c r="U66" t="s">
        <v>202</v>
      </c>
      <c r="V66" t="s">
        <v>203</v>
      </c>
      <c r="W66" t="s">
        <v>490</v>
      </c>
      <c r="X66" s="64">
        <v>44512</v>
      </c>
      <c r="Y66" s="41"/>
    </row>
    <row r="67" spans="1:25" ht="15" x14ac:dyDescent="0.25">
      <c r="A67">
        <v>1.91</v>
      </c>
      <c r="B67">
        <v>1.98</v>
      </c>
      <c r="C67" s="29">
        <f t="shared" ref="C67:C130" si="25">IF(OR($A67="",$B67=""),"",(1/A67)+(1/B67)-1)</f>
        <v>2.861071447458885E-2</v>
      </c>
      <c r="D67" s="30">
        <f>IF(OR($A67="",$B67=""),"",A67*'MPTO_working_2-way'!$G66)</f>
        <v>1.9646464646464645</v>
      </c>
      <c r="E67" s="32">
        <f>IF(OR($A67="",$B67=""),"",B67*'MPTO_working_2-way'!$G66)</f>
        <v>2.0366492146596857</v>
      </c>
      <c r="F67" s="30">
        <f>IF(OR($A67="",$B67=""),"",'MPTO_working_2-way'!D66)</f>
        <v>1.9636533568721115</v>
      </c>
      <c r="G67" s="32">
        <f>IF(OR($A67="",$B67=""),"",'MPTO_working_2-way'!E66)</f>
        <v>2.0377175494369308</v>
      </c>
      <c r="H67" s="30">
        <f>IF(OR($A67="",$B67=""),"",'OddsRatio_working_2-way'!M66)</f>
        <v>1.9636241116594322</v>
      </c>
      <c r="I67" s="30">
        <f>IF(OR($A67="",$B67=""),"",'OddsRatio_working_2-way'!N66)</f>
        <v>2.0377490433255412</v>
      </c>
      <c r="J67" s="30">
        <f>IF('Log_working_2-way'!$D66="","",A67^('Log_working_2-way'!$D66))</f>
        <v>1.9631742210121639</v>
      </c>
      <c r="K67" s="32">
        <f>IF('Log_working_2-way'!$D66="","",B67^('Log_working_2-way'!$D66))</f>
        <v>2.0382337672504618</v>
      </c>
      <c r="L67" s="37">
        <f t="shared" si="17"/>
        <v>0.50899742930591263</v>
      </c>
      <c r="M67" s="37">
        <f t="shared" si="18"/>
        <v>0.49100257069408743</v>
      </c>
      <c r="N67" s="38">
        <v>163</v>
      </c>
      <c r="O67" s="38">
        <f t="shared" si="19"/>
        <v>77.65968586387433</v>
      </c>
      <c r="P67" s="38">
        <f t="shared" si="20"/>
        <v>80.676767676767682</v>
      </c>
      <c r="Q67" s="38">
        <f t="shared" si="21"/>
        <v>82.323232323232332</v>
      </c>
      <c r="R67" s="38">
        <f t="shared" si="22"/>
        <v>85.340314136125656</v>
      </c>
      <c r="S67" s="39">
        <f t="shared" si="23"/>
        <v>-4.6635464593580025</v>
      </c>
      <c r="T67" s="39">
        <f t="shared" si="24"/>
        <v>-4.6635464593579741</v>
      </c>
      <c r="U67" t="s">
        <v>204</v>
      </c>
      <c r="V67" t="s">
        <v>205</v>
      </c>
      <c r="W67" t="s">
        <v>490</v>
      </c>
      <c r="X67" s="64">
        <v>44512</v>
      </c>
      <c r="Y67" s="41"/>
    </row>
    <row r="68" spans="1:25" ht="15" x14ac:dyDescent="0.25">
      <c r="A68">
        <v>2.44</v>
      </c>
      <c r="B68">
        <v>1.6</v>
      </c>
      <c r="C68" s="29">
        <f t="shared" si="25"/>
        <v>3.4836065573770503E-2</v>
      </c>
      <c r="D68" s="30">
        <f>IF(OR($A68="",$B68=""),"",A68*'MPTO_working_2-way'!$G67)</f>
        <v>2.5249999999999999</v>
      </c>
      <c r="E68" s="32">
        <f>IF(OR($A68="",$B68=""),"",B68*'MPTO_working_2-way'!$G67)</f>
        <v>1.6557377049180328</v>
      </c>
      <c r="F68" s="30">
        <f>IF(OR($A68="",$B68=""),"",'MPTO_working_2-way'!D67)</f>
        <v>2.548302872062663</v>
      </c>
      <c r="G68" s="32">
        <f>IF(OR($A68="",$B68=""),"",'MPTO_working_2-way'!E67)</f>
        <v>1.6458684654300169</v>
      </c>
      <c r="H68" s="30">
        <f>IF(OR($A68="",$B68=""),"",'OddsRatio_working_2-way'!M67)</f>
        <v>2.5491933384829668</v>
      </c>
      <c r="I68" s="30">
        <f>IF(OR($A68="",$B68=""),"",'OddsRatio_working_2-way'!N67)</f>
        <v>1.6454972243679031</v>
      </c>
      <c r="J68" s="30">
        <f>IF('Log_working_2-way'!$D67="","",A68^('Log_working_2-way'!$D67))</f>
        <v>2.5600465119993632</v>
      </c>
      <c r="K68" s="32">
        <f>IF('Log_working_2-way'!$D67="","",B68^('Log_working_2-way'!$D67))</f>
        <v>1.6410065291696188</v>
      </c>
      <c r="L68" s="37">
        <f t="shared" si="17"/>
        <v>0.39603960396039606</v>
      </c>
      <c r="M68" s="37">
        <f t="shared" si="18"/>
        <v>0.60396039603960394</v>
      </c>
      <c r="N68" s="38">
        <v>164</v>
      </c>
      <c r="O68" s="38">
        <f t="shared" si="19"/>
        <v>96.78688524590163</v>
      </c>
      <c r="P68" s="38">
        <f t="shared" si="20"/>
        <v>61.500000000000021</v>
      </c>
      <c r="Q68" s="38">
        <f t="shared" si="21"/>
        <v>102.5</v>
      </c>
      <c r="R68" s="38">
        <f t="shared" si="22"/>
        <v>67.213114754098356</v>
      </c>
      <c r="S68" s="39">
        <f t="shared" si="23"/>
        <v>-5.7131147540983704</v>
      </c>
      <c r="T68" s="39">
        <f t="shared" si="24"/>
        <v>-5.7131147540983349</v>
      </c>
      <c r="U68" t="s">
        <v>206</v>
      </c>
      <c r="V68" t="s">
        <v>207</v>
      </c>
      <c r="W68" t="s">
        <v>490</v>
      </c>
      <c r="X68" s="64">
        <v>44512</v>
      </c>
      <c r="Y68" s="41"/>
    </row>
    <row r="69" spans="1:25" ht="15" x14ac:dyDescent="0.25">
      <c r="A69">
        <v>2.0699999999999998</v>
      </c>
      <c r="B69">
        <v>1.83</v>
      </c>
      <c r="C69" s="29">
        <f t="shared" si="25"/>
        <v>2.9539874871307603E-2</v>
      </c>
      <c r="D69" s="30">
        <f>IF(OR($A69="",$B69=""),"",A69*'MPTO_working_2-way'!$G68)</f>
        <v>2.1311475409836067</v>
      </c>
      <c r="E69" s="32">
        <f>IF(OR($A69="",$B69=""),"",B69*'MPTO_working_2-way'!$G68)</f>
        <v>1.8840579710144929</v>
      </c>
      <c r="F69" s="30">
        <f>IF(OR($A69="",$B69=""),"",'MPTO_working_2-way'!D68)</f>
        <v>2.1352836729517204</v>
      </c>
      <c r="G69" s="32">
        <f>IF(OR($A69="",$B69=""),"",'MPTO_working_2-way'!E68)</f>
        <v>1.8808371192373576</v>
      </c>
      <c r="H69" s="30">
        <f>IF(OR($A69="",$B69=""),"",'OddsRatio_working_2-way'!M68)</f>
        <v>2.1354103339788768</v>
      </c>
      <c r="I69" s="30">
        <f>IF(OR($A69="",$B69=""),"",'OddsRatio_working_2-way'!N68)</f>
        <v>1.8807388571985679</v>
      </c>
      <c r="J69" s="30">
        <f>IF('Log_working_2-way'!$D68="","",A69^('Log_working_2-way'!$D68))</f>
        <v>2.137293622577233</v>
      </c>
      <c r="K69" s="32">
        <f>IF('Log_working_2-way'!$D68="","",B69^('Log_working_2-way'!$D68))</f>
        <v>1.8792804075818812</v>
      </c>
      <c r="L69" s="37">
        <f t="shared" si="17"/>
        <v>0.46923076923076917</v>
      </c>
      <c r="M69" s="37">
        <f t="shared" si="18"/>
        <v>0.53076923076923077</v>
      </c>
      <c r="N69" s="38">
        <v>165</v>
      </c>
      <c r="O69" s="38">
        <f t="shared" si="19"/>
        <v>85.289855072463752</v>
      </c>
      <c r="P69" s="38">
        <f t="shared" si="20"/>
        <v>74.836065573770483</v>
      </c>
      <c r="Q69" s="38">
        <f t="shared" si="21"/>
        <v>90.163934426229503</v>
      </c>
      <c r="R69" s="38">
        <f t="shared" si="22"/>
        <v>79.710144927536234</v>
      </c>
      <c r="S69" s="39">
        <f t="shared" si="23"/>
        <v>-4.874079353765751</v>
      </c>
      <c r="T69" s="39">
        <f t="shared" si="24"/>
        <v>-4.874079353765751</v>
      </c>
      <c r="U69" t="s">
        <v>208</v>
      </c>
      <c r="V69" t="s">
        <v>209</v>
      </c>
      <c r="W69" t="s">
        <v>490</v>
      </c>
      <c r="X69" s="64">
        <v>44512</v>
      </c>
      <c r="Y69" s="41"/>
    </row>
    <row r="70" spans="1:25" ht="15" x14ac:dyDescent="0.25">
      <c r="A70">
        <v>1.77</v>
      </c>
      <c r="B70">
        <v>2.14</v>
      </c>
      <c r="C70" s="29">
        <f t="shared" si="25"/>
        <v>3.2261471038597556E-2</v>
      </c>
      <c r="D70" s="30">
        <f>IF(OR($A70="",$B70=""),"",A70*'MPTO_working_2-way'!$G69)</f>
        <v>1.8271028037383177</v>
      </c>
      <c r="E70" s="32">
        <f>IF(OR($A70="",$B70=""),"",B70*'MPTO_working_2-way'!$G69)</f>
        <v>2.2090395480225991</v>
      </c>
      <c r="F70" s="30">
        <f>IF(OR($A70="",$B70=""),"",'MPTO_working_2-way'!D69)</f>
        <v>1.822021261243927</v>
      </c>
      <c r="G70" s="32">
        <f>IF(OR($A70="",$B70=""),"",'MPTO_working_2-way'!E69)</f>
        <v>2.216513546725964</v>
      </c>
      <c r="H70" s="30">
        <f>IF(OR($A70="",$B70=""),"",'OddsRatio_working_2-way'!M69)</f>
        <v>1.8218507142366114</v>
      </c>
      <c r="I70" s="30">
        <f>IF(OR($A70="",$B70=""),"",'OddsRatio_working_2-way'!N69)</f>
        <v>2.2167659925061516</v>
      </c>
      <c r="J70" s="30">
        <f>IF('Log_working_2-way'!$D69="","",A70^('Log_working_2-way'!$D69))</f>
        <v>1.8195461168991689</v>
      </c>
      <c r="K70" s="32">
        <f>IF('Log_working_2-way'!$D69="","",B70^('Log_working_2-way'!$D69))</f>
        <v>2.2201875884465903</v>
      </c>
      <c r="L70" s="37">
        <f t="shared" si="17"/>
        <v>0.54731457800511507</v>
      </c>
      <c r="M70" s="37">
        <f t="shared" si="18"/>
        <v>0.45268542199488487</v>
      </c>
      <c r="N70" s="38">
        <v>166</v>
      </c>
      <c r="O70" s="38">
        <f t="shared" si="19"/>
        <v>72.21468926553672</v>
      </c>
      <c r="P70" s="38">
        <f t="shared" si="20"/>
        <v>88.429906542056074</v>
      </c>
      <c r="Q70" s="38">
        <f t="shared" si="21"/>
        <v>77.570093457943926</v>
      </c>
      <c r="R70" s="38">
        <f t="shared" si="22"/>
        <v>93.78531073446328</v>
      </c>
      <c r="S70" s="39">
        <f t="shared" si="23"/>
        <v>-5.3554041924072067</v>
      </c>
      <c r="T70" s="39">
        <f t="shared" si="24"/>
        <v>-5.3554041924072067</v>
      </c>
      <c r="U70" t="s">
        <v>210</v>
      </c>
      <c r="V70" t="s">
        <v>211</v>
      </c>
      <c r="W70" t="s">
        <v>490</v>
      </c>
      <c r="X70" s="64">
        <v>44512</v>
      </c>
      <c r="Y70" s="41"/>
    </row>
    <row r="71" spans="1:25" ht="15" x14ac:dyDescent="0.25">
      <c r="A71">
        <v>2.1800000000000002</v>
      </c>
      <c r="B71">
        <v>1.74</v>
      </c>
      <c r="C71" s="29">
        <f t="shared" si="25"/>
        <v>3.3428240008436028E-2</v>
      </c>
      <c r="D71" s="30">
        <f>IF(OR($A71="",$B71=""),"",A71*'MPTO_working_2-way'!$G70)</f>
        <v>2.2528735632183907</v>
      </c>
      <c r="E71" s="32">
        <f>IF(OR($A71="",$B71=""),"",B71*'MPTO_working_2-way'!$G70)</f>
        <v>1.7981651376146788</v>
      </c>
      <c r="F71" s="30">
        <f>IF(OR($A71="",$B71=""),"",'MPTO_working_2-way'!D70)</f>
        <v>2.2624358821424311</v>
      </c>
      <c r="G71" s="32">
        <f>IF(OR($A71="",$B71=""),"",'MPTO_working_2-way'!E70)</f>
        <v>1.7921194368326561</v>
      </c>
      <c r="H71" s="30">
        <f>IF(OR($A71="",$B71=""),"",'OddsRatio_working_2-way'!M70)</f>
        <v>2.26277258229445</v>
      </c>
      <c r="I71" s="30">
        <f>IF(OR($A71="",$B71=""),"",'OddsRatio_working_2-way'!N70)</f>
        <v>1.7919082295744857</v>
      </c>
      <c r="J71" s="30">
        <f>IF('Log_working_2-way'!$D70="","",A71^('Log_working_2-way'!$D70))</f>
        <v>2.2671631499443738</v>
      </c>
      <c r="K71" s="32">
        <f>IF('Log_working_2-way'!$D70="","",B71^('Log_working_2-way'!$D70))</f>
        <v>1.7891643629660847</v>
      </c>
      <c r="L71" s="37">
        <f t="shared" si="17"/>
        <v>0.44387755102040816</v>
      </c>
      <c r="M71" s="37">
        <f t="shared" si="18"/>
        <v>0.55612244897959184</v>
      </c>
      <c r="N71" s="38">
        <v>167</v>
      </c>
      <c r="O71" s="38">
        <f t="shared" si="19"/>
        <v>90.394495412844037</v>
      </c>
      <c r="P71" s="38">
        <f t="shared" si="20"/>
        <v>71.022988505747108</v>
      </c>
      <c r="Q71" s="38">
        <f t="shared" si="21"/>
        <v>95.977011494252864</v>
      </c>
      <c r="R71" s="38">
        <f t="shared" si="22"/>
        <v>76.605504587155963</v>
      </c>
      <c r="S71" s="39">
        <f t="shared" si="23"/>
        <v>-5.5825160814088264</v>
      </c>
      <c r="T71" s="39">
        <f t="shared" si="24"/>
        <v>-5.5825160814088548</v>
      </c>
      <c r="U71" t="s">
        <v>212</v>
      </c>
      <c r="V71" t="s">
        <v>213</v>
      </c>
      <c r="W71" t="s">
        <v>490</v>
      </c>
      <c r="X71" s="64">
        <v>44512</v>
      </c>
      <c r="Y71" s="41"/>
    </row>
    <row r="72" spans="1:25" ht="15" x14ac:dyDescent="0.25">
      <c r="A72">
        <v>2.09</v>
      </c>
      <c r="B72">
        <v>1.8</v>
      </c>
      <c r="C72" s="29">
        <f t="shared" si="25"/>
        <v>3.4024455077086735E-2</v>
      </c>
      <c r="D72" s="30">
        <f>IF(OR($A72="",$B72=""),"",A72*'MPTO_working_2-way'!$G71)</f>
        <v>2.161111111111111</v>
      </c>
      <c r="E72" s="32">
        <f>IF(OR($A72="",$B72=""),"",B72*'MPTO_working_2-way'!$G71)</f>
        <v>1.8612440191387563</v>
      </c>
      <c r="F72" s="30">
        <f>IF(OR($A72="",$B72=""),"",'MPTO_working_2-way'!D71)</f>
        <v>2.1670506912442398</v>
      </c>
      <c r="G72" s="32">
        <f>IF(OR($A72="",$B72=""),"",'MPTO_working_2-way'!E71)</f>
        <v>1.8568608094768018</v>
      </c>
      <c r="H72" s="30">
        <f>IF(OR($A72="",$B72=""),"",'OddsRatio_working_2-way'!M71)</f>
        <v>2.1672617529928755</v>
      </c>
      <c r="I72" s="30">
        <f>IF(OR($A72="",$B72=""),"",'OddsRatio_working_2-way'!N71)</f>
        <v>1.8567058737562385</v>
      </c>
      <c r="J72" s="30">
        <f>IF('Log_working_2-way'!$D71="","",A72^('Log_working_2-way'!$D71))</f>
        <v>2.1699807722915003</v>
      </c>
      <c r="K72" s="32">
        <f>IF('Log_working_2-way'!$D71="","",B72^('Log_working_2-way'!$D71))</f>
        <v>1.8547149010332622</v>
      </c>
      <c r="L72" s="37">
        <f t="shared" si="17"/>
        <v>0.46272493573264784</v>
      </c>
      <c r="M72" s="37">
        <f t="shared" si="18"/>
        <v>0.53727506426735205</v>
      </c>
      <c r="N72" s="38">
        <v>168</v>
      </c>
      <c r="O72" s="38">
        <f t="shared" si="19"/>
        <v>87.617224880382793</v>
      </c>
      <c r="P72" s="38">
        <f t="shared" si="20"/>
        <v>74.666666666666686</v>
      </c>
      <c r="Q72" s="38">
        <f t="shared" si="21"/>
        <v>93.333333333333343</v>
      </c>
      <c r="R72" s="38">
        <f t="shared" si="22"/>
        <v>80.382775119617236</v>
      </c>
      <c r="S72" s="39">
        <f t="shared" si="23"/>
        <v>-5.7161084529505501</v>
      </c>
      <c r="T72" s="39">
        <f t="shared" si="24"/>
        <v>-5.7161084529505501</v>
      </c>
      <c r="U72" t="s">
        <v>214</v>
      </c>
      <c r="V72" t="s">
        <v>215</v>
      </c>
      <c r="W72" t="s">
        <v>490</v>
      </c>
      <c r="X72" s="64">
        <v>44512</v>
      </c>
      <c r="Y72" s="41"/>
    </row>
    <row r="73" spans="1:25" ht="15" x14ac:dyDescent="0.25">
      <c r="A73">
        <v>2.36</v>
      </c>
      <c r="B73">
        <v>1.64</v>
      </c>
      <c r="C73" s="29">
        <f t="shared" si="25"/>
        <v>3.3484911120297722E-2</v>
      </c>
      <c r="D73" s="30">
        <f>IF(OR($A73="",$B73=""),"",A73*'MPTO_working_2-way'!$G72)</f>
        <v>2.4390243902439024</v>
      </c>
      <c r="E73" s="32">
        <f>IF(OR($A73="",$B73=""),"",B73*'MPTO_working_2-way'!$G72)</f>
        <v>1.6949152542372881</v>
      </c>
      <c r="F73" s="30">
        <f>IF(OR($A73="",$B73=""),"",'MPTO_working_2-way'!D72)</f>
        <v>2.4570848146267141</v>
      </c>
      <c r="G73" s="32">
        <f>IF(OR($A73="",$B73=""),"",'MPTO_working_2-way'!E72)</f>
        <v>1.6863018473335656</v>
      </c>
      <c r="H73" s="30">
        <f>IF(OR($A73="",$B73=""),"",'OddsRatio_working_2-way'!M72)</f>
        <v>2.4577379737113252</v>
      </c>
      <c r="I73" s="30">
        <f>IF(OR($A73="",$B73=""),"",'OddsRatio_working_2-way'!N72)</f>
        <v>1.6859943405700353</v>
      </c>
      <c r="J73" s="30">
        <f>IF('Log_working_2-way'!$D72="","",A73^('Log_working_2-way'!$D72))</f>
        <v>2.4661000827478752</v>
      </c>
      <c r="K73" s="32">
        <f>IF('Log_working_2-way'!$D72="","",B73^('Log_working_2-way'!$D72))</f>
        <v>1.6820816748919711</v>
      </c>
      <c r="L73" s="37">
        <f t="shared" si="17"/>
        <v>0.41000000000000003</v>
      </c>
      <c r="M73" s="37">
        <f t="shared" si="18"/>
        <v>0.59000000000000008</v>
      </c>
      <c r="N73" s="38">
        <v>169</v>
      </c>
      <c r="O73" s="38">
        <f t="shared" si="19"/>
        <v>97.389830508474574</v>
      </c>
      <c r="P73" s="38">
        <f t="shared" si="20"/>
        <v>65.951219512195095</v>
      </c>
      <c r="Q73" s="38">
        <f t="shared" si="21"/>
        <v>103.04878048780488</v>
      </c>
      <c r="R73" s="38">
        <f t="shared" si="22"/>
        <v>71.610169491525426</v>
      </c>
      <c r="S73" s="39">
        <f t="shared" si="23"/>
        <v>-5.658949979330302</v>
      </c>
      <c r="T73" s="39">
        <f t="shared" si="24"/>
        <v>-5.6589499793303304</v>
      </c>
      <c r="U73" t="s">
        <v>216</v>
      </c>
      <c r="V73" t="s">
        <v>217</v>
      </c>
      <c r="W73" t="s">
        <v>490</v>
      </c>
      <c r="X73" s="64">
        <v>44512</v>
      </c>
      <c r="Y73" s="41"/>
    </row>
    <row r="74" spans="1:25" ht="15" x14ac:dyDescent="0.25">
      <c r="A74">
        <v>2.41</v>
      </c>
      <c r="B74">
        <v>1.62</v>
      </c>
      <c r="C74" s="29">
        <f t="shared" si="25"/>
        <v>3.2221709953383471E-2</v>
      </c>
      <c r="D74" s="30">
        <f>IF(OR($A74="",$B74=""),"",A74*'MPTO_working_2-way'!$G73)</f>
        <v>2.4876543209876543</v>
      </c>
      <c r="E74" s="32">
        <f>IF(OR($A74="",$B74=""),"",B74*'MPTO_working_2-way'!$G73)</f>
        <v>1.6721991701244814</v>
      </c>
      <c r="F74" s="30">
        <f>IF(OR($A74="",$B74=""),"",'MPTO_working_2-way'!D73)</f>
        <v>2.5073534133966988</v>
      </c>
      <c r="G74" s="32">
        <f>IF(OR($A74="",$B74=""),"",'MPTO_working_2-way'!E73)</f>
        <v>1.6634144263133228</v>
      </c>
      <c r="H74" s="30">
        <f>IF(OR($A74="",$B74=""),"",'OddsRatio_working_2-way'!M73)</f>
        <v>2.5080429530975232</v>
      </c>
      <c r="I74" s="30">
        <f>IF(OR($A74="",$B74=""),"",'OddsRatio_working_2-way'!N73)</f>
        <v>1.6631110857591944</v>
      </c>
      <c r="J74" s="30">
        <f>IF('Log_working_2-way'!$D73="","",A74^('Log_working_2-way'!$D73))</f>
        <v>2.5171707535955181</v>
      </c>
      <c r="K74" s="32">
        <f>IF('Log_working_2-way'!$D73="","",B74^('Log_working_2-way'!$D73))</f>
        <v>1.6591215903879362</v>
      </c>
      <c r="L74" s="37">
        <f t="shared" si="17"/>
        <v>0.40198511166253104</v>
      </c>
      <c r="M74" s="37">
        <f t="shared" si="18"/>
        <v>0.59801488833746896</v>
      </c>
      <c r="N74" s="38">
        <v>170</v>
      </c>
      <c r="O74" s="38">
        <f t="shared" si="19"/>
        <v>99.46058091286308</v>
      </c>
      <c r="P74" s="38">
        <f t="shared" si="20"/>
        <v>65.061728395061749</v>
      </c>
      <c r="Q74" s="38">
        <f t="shared" si="21"/>
        <v>104.93827160493827</v>
      </c>
      <c r="R74" s="38">
        <f t="shared" si="22"/>
        <v>70.53941908713692</v>
      </c>
      <c r="S74" s="39">
        <f t="shared" si="23"/>
        <v>-5.4776906920751856</v>
      </c>
      <c r="T74" s="39">
        <f t="shared" si="24"/>
        <v>-5.4776906920751713</v>
      </c>
      <c r="U74" t="s">
        <v>218</v>
      </c>
      <c r="V74" t="s">
        <v>219</v>
      </c>
      <c r="W74" t="s">
        <v>490</v>
      </c>
      <c r="X74" s="64">
        <v>44512</v>
      </c>
      <c r="Y74" s="41"/>
    </row>
    <row r="75" spans="1:25" ht="15" x14ac:dyDescent="0.25">
      <c r="A75">
        <v>1.92</v>
      </c>
      <c r="B75">
        <v>1.97</v>
      </c>
      <c r="C75" s="29">
        <f t="shared" si="25"/>
        <v>2.844754653130277E-2</v>
      </c>
      <c r="D75" s="30">
        <f>IF(OR($A75="",$B75=""),"",A75*'MPTO_working_2-way'!$G74)</f>
        <v>1.9746192893401013</v>
      </c>
      <c r="E75" s="32">
        <f>IF(OR($A75="",$B75=""),"",B75*'MPTO_working_2-way'!$G74)</f>
        <v>2.0260416666666665</v>
      </c>
      <c r="F75" s="30">
        <f>IF(OR($A75="",$B75=""),"",'MPTO_working_2-way'!D74)</f>
        <v>1.9739066903246005</v>
      </c>
      <c r="G75" s="32">
        <f>IF(OR($A75="",$B75=""),"",'MPTO_working_2-way'!E74)</f>
        <v>2.0267924123888115</v>
      </c>
      <c r="H75" s="30">
        <f>IF(OR($A75="",$B75=""),"",'OddsRatio_working_2-way'!M74)</f>
        <v>1.9738858291644976</v>
      </c>
      <c r="I75" s="30">
        <f>IF(OR($A75="",$B75=""),"",'OddsRatio_working_2-way'!N74)</f>
        <v>2.0268144068364817</v>
      </c>
      <c r="J75" s="30">
        <f>IF('Log_working_2-way'!$D74="","",A75^('Log_working_2-way'!$D74))</f>
        <v>1.9735629954505829</v>
      </c>
      <c r="K75" s="32">
        <f>IF('Log_working_2-way'!$D74="","",B75^('Log_working_2-way'!$D74))</f>
        <v>2.0271548987306875</v>
      </c>
      <c r="L75" s="37">
        <f t="shared" si="17"/>
        <v>0.50642673521850901</v>
      </c>
      <c r="M75" s="37">
        <f t="shared" si="18"/>
        <v>0.49357326478149105</v>
      </c>
      <c r="N75" s="38">
        <v>171</v>
      </c>
      <c r="O75" s="38">
        <f t="shared" si="19"/>
        <v>81.9375</v>
      </c>
      <c r="P75" s="38">
        <f t="shared" si="20"/>
        <v>84.197969543147209</v>
      </c>
      <c r="Q75" s="38">
        <f t="shared" si="21"/>
        <v>86.802030456852791</v>
      </c>
      <c r="R75" s="38">
        <f t="shared" si="22"/>
        <v>89.0625</v>
      </c>
      <c r="S75" s="39">
        <f t="shared" si="23"/>
        <v>-4.8645304568527905</v>
      </c>
      <c r="T75" s="39">
        <f t="shared" si="24"/>
        <v>-4.8645304568527905</v>
      </c>
      <c r="U75" t="s">
        <v>220</v>
      </c>
      <c r="V75" t="s">
        <v>221</v>
      </c>
      <c r="W75" t="s">
        <v>490</v>
      </c>
      <c r="X75" s="64">
        <v>44512</v>
      </c>
      <c r="Y75" s="41"/>
    </row>
    <row r="76" spans="1:25" ht="15" x14ac:dyDescent="0.25">
      <c r="A76">
        <v>1.78</v>
      </c>
      <c r="B76">
        <v>2.06</v>
      </c>
      <c r="C76" s="29">
        <f t="shared" si="25"/>
        <v>4.7234646012872306E-2</v>
      </c>
      <c r="D76" s="30">
        <f>IF(OR($A76="",$B76=""),"",A76*'MPTO_working_2-way'!$G75)</f>
        <v>1.8640776699029127</v>
      </c>
      <c r="E76" s="32">
        <f>IF(OR($A76="",$B76=""),"",B76*'MPTO_working_2-way'!$G75)</f>
        <v>2.1573033707865168</v>
      </c>
      <c r="F76" s="30">
        <f>IF(OR($A76="",$B76=""),"",'MPTO_working_2-way'!D75)</f>
        <v>1.8581129015911626</v>
      </c>
      <c r="G76" s="32">
        <f>IF(OR($A76="",$B76=""),"",'MPTO_working_2-way'!E75)</f>
        <v>2.165347820951931</v>
      </c>
      <c r="H76" s="30">
        <f>IF(OR($A76="",$B76=""),"",'OddsRatio_working_2-way'!M75)</f>
        <v>1.8578164469184384</v>
      </c>
      <c r="I76" s="30">
        <f>IF(OR($A76="",$B76=""),"",'OddsRatio_working_2-way'!N75)</f>
        <v>2.1657505560686463</v>
      </c>
      <c r="J76" s="30">
        <f>IF('Log_working_2-way'!$D75="","",A76^('Log_working_2-way'!$D75))</f>
        <v>1.855080049537273</v>
      </c>
      <c r="K76" s="32">
        <f>IF('Log_working_2-way'!$D75="","",B76^('Log_working_2-way'!$D75))</f>
        <v>2.169481150379414</v>
      </c>
      <c r="L76" s="37">
        <f t="shared" si="17"/>
        <v>0.53645833333333337</v>
      </c>
      <c r="M76" s="37">
        <f t="shared" si="18"/>
        <v>0.46354166666666669</v>
      </c>
      <c r="N76" s="38">
        <v>172</v>
      </c>
      <c r="O76" s="38">
        <f t="shared" si="19"/>
        <v>75.370786516853954</v>
      </c>
      <c r="P76" s="38">
        <f t="shared" si="20"/>
        <v>88.50485436893203</v>
      </c>
      <c r="Q76" s="38">
        <f t="shared" si="21"/>
        <v>83.495145631067956</v>
      </c>
      <c r="R76" s="38">
        <f t="shared" si="22"/>
        <v>96.629213483146074</v>
      </c>
      <c r="S76" s="39">
        <f t="shared" si="23"/>
        <v>-8.1243591142140019</v>
      </c>
      <c r="T76" s="39">
        <f t="shared" si="24"/>
        <v>-8.1243591142140446</v>
      </c>
      <c r="U76" t="s">
        <v>68</v>
      </c>
      <c r="V76" t="s">
        <v>88</v>
      </c>
      <c r="W76" t="s">
        <v>70</v>
      </c>
      <c r="X76" s="64">
        <v>44512</v>
      </c>
      <c r="Y76" s="41"/>
    </row>
    <row r="77" spans="1:25" ht="15" x14ac:dyDescent="0.25">
      <c r="A77">
        <v>1.8</v>
      </c>
      <c r="B77">
        <v>2.0299999999999998</v>
      </c>
      <c r="C77" s="29">
        <f t="shared" si="25"/>
        <v>4.816639299397929E-2</v>
      </c>
      <c r="D77" s="30">
        <f>IF(OR($A77="",$B77=""),"",A77*'MPTO_working_2-way'!$G76)</f>
        <v>1.8866995073891628</v>
      </c>
      <c r="E77" s="32">
        <f>IF(OR($A77="",$B77=""),"",B77*'MPTO_working_2-way'!$G76)</f>
        <v>2.1277777777777778</v>
      </c>
      <c r="F77" s="30">
        <f>IF(OR($A77="",$B77=""),"",'MPTO_working_2-way'!D76)</f>
        <v>1.8815653964984556</v>
      </c>
      <c r="G77" s="32">
        <f>IF(OR($A77="",$B77=""),"",'MPTO_working_2-way'!E76)</f>
        <v>2.1343457943925235</v>
      </c>
      <c r="H77" s="30">
        <f>IF(OR($A77="",$B77=""),"",'OddsRatio_working_2-way'!M76)</f>
        <v>1.8813052984784633</v>
      </c>
      <c r="I77" s="30">
        <f>IF(OR($A77="",$B77=""),"",'OddsRatio_working_2-way'!N76)</f>
        <v>2.1346805717910216</v>
      </c>
      <c r="J77" s="30">
        <f>IF('Log_working_2-way'!$D76="","",A77^('Log_working_2-way'!$D76))</f>
        <v>1.878947003828453</v>
      </c>
      <c r="K77" s="32">
        <f>IF('Log_working_2-way'!$D76="","",B77^('Log_working_2-way'!$D76))</f>
        <v>2.1377250228324618</v>
      </c>
      <c r="L77" s="37">
        <f t="shared" si="17"/>
        <v>0.5300261096605744</v>
      </c>
      <c r="M77" s="37">
        <f t="shared" si="18"/>
        <v>0.4699738903394256</v>
      </c>
      <c r="N77" s="38">
        <v>173</v>
      </c>
      <c r="O77" s="38">
        <f t="shared" si="19"/>
        <v>76.888888888888914</v>
      </c>
      <c r="P77" s="38">
        <f t="shared" si="20"/>
        <v>87.778325123152698</v>
      </c>
      <c r="Q77" s="38">
        <f t="shared" si="21"/>
        <v>85.221674876847302</v>
      </c>
      <c r="R77" s="38">
        <f t="shared" si="22"/>
        <v>96.111111111111114</v>
      </c>
      <c r="S77" s="39">
        <f t="shared" si="23"/>
        <v>-8.3327859879583883</v>
      </c>
      <c r="T77" s="39">
        <f t="shared" si="24"/>
        <v>-8.3327859879584167</v>
      </c>
      <c r="U77" t="s">
        <v>81</v>
      </c>
      <c r="V77" t="s">
        <v>84</v>
      </c>
      <c r="W77" t="s">
        <v>70</v>
      </c>
      <c r="X77" s="64">
        <v>44512</v>
      </c>
      <c r="Y77" s="41"/>
    </row>
    <row r="78" spans="1:25" ht="15" x14ac:dyDescent="0.25">
      <c r="A78">
        <v>2.04</v>
      </c>
      <c r="B78">
        <v>1.81</v>
      </c>
      <c r="C78" s="29">
        <f t="shared" si="25"/>
        <v>4.2682266276676373E-2</v>
      </c>
      <c r="D78" s="30">
        <f>IF(OR($A78="",$B78=""),"",A78*'MPTO_working_2-way'!$G77)</f>
        <v>2.1270718232044197</v>
      </c>
      <c r="E78" s="32">
        <f>IF(OR($A78="",$B78=""),"",B78*'MPTO_working_2-way'!$G77)</f>
        <v>1.8872549019607843</v>
      </c>
      <c r="F78" s="30">
        <f>IF(OR($A78="",$B78=""),"",'MPTO_working_2-way'!D77)</f>
        <v>2.1328558225508316</v>
      </c>
      <c r="G78" s="32">
        <f>IF(OR($A78="",$B78=""),"",'MPTO_working_2-way'!E77)</f>
        <v>1.8827248623291861</v>
      </c>
      <c r="H78" s="30">
        <f>IF(OR($A78="",$B78=""),"",'OddsRatio_working_2-way'!M77)</f>
        <v>2.1331154474650633</v>
      </c>
      <c r="I78" s="30">
        <f>IF(OR($A78="",$B78=""),"",'OddsRatio_working_2-way'!N77)</f>
        <v>1.8825226081218283</v>
      </c>
      <c r="J78" s="30">
        <f>IF('Log_working_2-way'!$D77="","",A78^('Log_working_2-way'!$D77))</f>
        <v>2.1357821160163764</v>
      </c>
      <c r="K78" s="32">
        <f>IF('Log_working_2-way'!$D77="","",B78^('Log_working_2-way'!$D77))</f>
        <v>1.8804505599252526</v>
      </c>
      <c r="L78" s="37">
        <f t="shared" si="17"/>
        <v>0.47012987012987018</v>
      </c>
      <c r="M78" s="37">
        <f t="shared" si="18"/>
        <v>0.52987012987012994</v>
      </c>
      <c r="N78" s="38">
        <v>174</v>
      </c>
      <c r="O78" s="38">
        <f t="shared" si="19"/>
        <v>88.70588235294116</v>
      </c>
      <c r="P78" s="38">
        <f t="shared" si="20"/>
        <v>77.867403314917127</v>
      </c>
      <c r="Q78" s="38">
        <f t="shared" si="21"/>
        <v>96.132596685082873</v>
      </c>
      <c r="R78" s="38">
        <f t="shared" si="22"/>
        <v>85.294117647058826</v>
      </c>
      <c r="S78" s="39">
        <f t="shared" si="23"/>
        <v>-7.4267143321417137</v>
      </c>
      <c r="T78" s="39">
        <f t="shared" si="24"/>
        <v>-7.4267143321416995</v>
      </c>
      <c r="U78" t="s">
        <v>83</v>
      </c>
      <c r="V78" t="s">
        <v>86</v>
      </c>
      <c r="W78" t="s">
        <v>70</v>
      </c>
      <c r="X78" s="64">
        <v>44512</v>
      </c>
      <c r="Y78" s="41"/>
    </row>
    <row r="79" spans="1:25" ht="15" x14ac:dyDescent="0.25">
      <c r="A79">
        <v>2.02</v>
      </c>
      <c r="B79">
        <v>1.83</v>
      </c>
      <c r="C79" s="29">
        <f t="shared" si="25"/>
        <v>4.1497592382188975E-2</v>
      </c>
      <c r="D79" s="30">
        <f>IF(OR($A79="",$B79=""),"",A79*'MPTO_working_2-way'!$G78)</f>
        <v>2.1038251366120218</v>
      </c>
      <c r="E79" s="32">
        <f>IF(OR($A79="",$B79=""),"",B79*'MPTO_working_2-way'!$G78)</f>
        <v>1.9059405940594059</v>
      </c>
      <c r="F79" s="30">
        <f>IF(OR($A79="",$B79=""),"",'MPTO_working_2-way'!D78)</f>
        <v>2.1083670792220381</v>
      </c>
      <c r="G79" s="32">
        <f>IF(OR($A79="",$B79=""),"",'MPTO_working_2-way'!E78)</f>
        <v>1.9022281685792208</v>
      </c>
      <c r="H79" s="30">
        <f>IF(OR($A79="",$B79=""),"",'OddsRatio_working_2-way'!M78)</f>
        <v>2.1085646858215363</v>
      </c>
      <c r="I79" s="30">
        <f>IF(OR($A79="",$B79=""),"",'OddsRatio_working_2-way'!N78)</f>
        <v>1.9020673423841918</v>
      </c>
      <c r="J79" s="30">
        <f>IF('Log_working_2-way'!$D78="","",A79^('Log_working_2-way'!$D78))</f>
        <v>2.1106543395875321</v>
      </c>
      <c r="K79" s="32">
        <f>IF('Log_working_2-way'!$D78="","",B79^('Log_working_2-way'!$D78))</f>
        <v>1.9003701370951678</v>
      </c>
      <c r="L79" s="37">
        <f t="shared" si="17"/>
        <v>0.47532467532467537</v>
      </c>
      <c r="M79" s="37">
        <f t="shared" si="18"/>
        <v>0.52467532467532474</v>
      </c>
      <c r="N79" s="38">
        <v>175</v>
      </c>
      <c r="O79" s="38">
        <f t="shared" si="19"/>
        <v>88.366336633663366</v>
      </c>
      <c r="P79" s="38">
        <f t="shared" si="20"/>
        <v>79.37158469945355</v>
      </c>
      <c r="Q79" s="38">
        <f t="shared" si="21"/>
        <v>95.628415300546436</v>
      </c>
      <c r="R79" s="38">
        <f t="shared" si="22"/>
        <v>86.633663366336634</v>
      </c>
      <c r="S79" s="39">
        <f t="shared" si="23"/>
        <v>-7.2620786668830704</v>
      </c>
      <c r="T79" s="39">
        <f t="shared" si="24"/>
        <v>-7.2620786668830846</v>
      </c>
      <c r="U79" t="s">
        <v>85</v>
      </c>
      <c r="V79" t="s">
        <v>90</v>
      </c>
      <c r="W79" t="s">
        <v>70</v>
      </c>
      <c r="X79" s="64">
        <v>44512</v>
      </c>
      <c r="Y79" s="41"/>
    </row>
    <row r="80" spans="1:25" ht="15" x14ac:dyDescent="0.25">
      <c r="A80">
        <v>2.25</v>
      </c>
      <c r="B80">
        <v>1.66</v>
      </c>
      <c r="C80" s="29">
        <f t="shared" si="25"/>
        <v>4.685408299866145E-2</v>
      </c>
      <c r="D80" s="30">
        <f>IF(OR($A80="",$B80=""),"",A80*'MPTO_working_2-way'!$G79)</f>
        <v>2.3554216867469884</v>
      </c>
      <c r="E80" s="32">
        <f>IF(OR($A80="",$B80=""),"",B80*'MPTO_working_2-way'!$G79)</f>
        <v>1.7377777777777779</v>
      </c>
      <c r="F80" s="30">
        <f>IF(OR($A80="",$B80=""),"",'MPTO_working_2-way'!D79)</f>
        <v>2.375198728139905</v>
      </c>
      <c r="G80" s="32">
        <f>IF(OR($A80="",$B80=""),"",'MPTO_working_2-way'!E79)</f>
        <v>1.7271676300578036</v>
      </c>
      <c r="H80" s="30">
        <f>IF(OR($A80="",$B80=""),"",'OddsRatio_working_2-way'!M79)</f>
        <v>2.3762047064079508</v>
      </c>
      <c r="I80" s="30">
        <f>IF(OR($A80="",$B80=""),"",'OddsRatio_working_2-way'!N79)</f>
        <v>1.7266360849833982</v>
      </c>
      <c r="J80" s="30">
        <f>IF('Log_working_2-way'!$D79="","",A80^('Log_working_2-way'!$D79))</f>
        <v>2.3854680656592984</v>
      </c>
      <c r="K80" s="32">
        <f>IF('Log_working_2-way'!$D79="","",B80^('Log_working_2-way'!$D79))</f>
        <v>1.7217777333058093</v>
      </c>
      <c r="L80" s="37">
        <f t="shared" si="17"/>
        <v>0.4245524296675191</v>
      </c>
      <c r="M80" s="37">
        <f t="shared" si="18"/>
        <v>0.57544757033248084</v>
      </c>
      <c r="N80" s="38">
        <v>176</v>
      </c>
      <c r="O80" s="38">
        <f t="shared" si="19"/>
        <v>97.777777777777771</v>
      </c>
      <c r="P80" s="38">
        <f t="shared" si="20"/>
        <v>69.97590361445782</v>
      </c>
      <c r="Q80" s="38">
        <f t="shared" si="21"/>
        <v>106.02409638554218</v>
      </c>
      <c r="R80" s="38">
        <f t="shared" si="22"/>
        <v>78.222222222222214</v>
      </c>
      <c r="S80" s="39">
        <f t="shared" si="23"/>
        <v>-8.2463186077644082</v>
      </c>
      <c r="T80" s="39">
        <f t="shared" si="24"/>
        <v>-8.246318607764394</v>
      </c>
      <c r="U80" t="s">
        <v>87</v>
      </c>
      <c r="V80" t="s">
        <v>122</v>
      </c>
      <c r="W80" t="s">
        <v>70</v>
      </c>
      <c r="X80" s="64">
        <v>44512</v>
      </c>
      <c r="Y80" s="41"/>
    </row>
    <row r="81" spans="1:25" ht="15" x14ac:dyDescent="0.25">
      <c r="A81">
        <v>1.83</v>
      </c>
      <c r="B81">
        <v>2.0099999999999998</v>
      </c>
      <c r="C81" s="29">
        <f t="shared" si="25"/>
        <v>4.3960525242639381E-2</v>
      </c>
      <c r="D81" s="30">
        <f>IF(OR($A81="",$B81=""),"",A81*'MPTO_working_2-way'!$G80)</f>
        <v>1.91044776119403</v>
      </c>
      <c r="E81" s="32">
        <f>IF(OR($A81="",$B81=""),"",B81*'MPTO_working_2-way'!$G80)</f>
        <v>2.098360655737705</v>
      </c>
      <c r="F81" s="30">
        <f>IF(OR($A81="",$B81=""),"",'MPTO_working_2-way'!D80)</f>
        <v>1.9066946582691862</v>
      </c>
      <c r="G81" s="32">
        <f>IF(OR($A81="",$B81=""),"",'MPTO_working_2-way'!E80)</f>
        <v>2.1029071263184975</v>
      </c>
      <c r="H81" s="30">
        <f>IF(OR($A81="",$B81=""),"",'OddsRatio_working_2-way'!M80)</f>
        <v>1.9065220230186481</v>
      </c>
      <c r="I81" s="30">
        <f>IF(OR($A81="",$B81=""),"",'OddsRatio_working_2-way'!N80)</f>
        <v>2.1031171605407648</v>
      </c>
      <c r="J81" s="30">
        <f>IF('Log_working_2-way'!$D80="","",A81^('Log_working_2-way'!$D80))</f>
        <v>1.9048027025294283</v>
      </c>
      <c r="K81" s="32">
        <f>IF('Log_working_2-way'!$D80="","",B81^('Log_working_2-way'!$D80))</f>
        <v>2.105213321317545</v>
      </c>
      <c r="L81" s="37">
        <f t="shared" si="17"/>
        <v>0.5234375</v>
      </c>
      <c r="M81" s="37">
        <f t="shared" si="18"/>
        <v>0.4765625</v>
      </c>
      <c r="N81" s="38">
        <v>177</v>
      </c>
      <c r="O81" s="38">
        <f t="shared" si="19"/>
        <v>80.278688524590166</v>
      </c>
      <c r="P81" s="38">
        <f t="shared" si="20"/>
        <v>88.940298507462686</v>
      </c>
      <c r="Q81" s="38">
        <f t="shared" si="21"/>
        <v>88.059701492537329</v>
      </c>
      <c r="R81" s="38">
        <f t="shared" si="22"/>
        <v>96.72131147540982</v>
      </c>
      <c r="S81" s="39">
        <f t="shared" si="23"/>
        <v>-7.7810129679471629</v>
      </c>
      <c r="T81" s="39">
        <f t="shared" si="24"/>
        <v>-7.7810129679471345</v>
      </c>
      <c r="U81" t="s">
        <v>72</v>
      </c>
      <c r="V81" t="s">
        <v>92</v>
      </c>
      <c r="W81" t="s">
        <v>70</v>
      </c>
      <c r="X81" s="64">
        <v>44512</v>
      </c>
      <c r="Y81" s="41"/>
    </row>
    <row r="82" spans="1:25" ht="15" x14ac:dyDescent="0.25">
      <c r="A82">
        <v>1.8</v>
      </c>
      <c r="B82">
        <v>2.04</v>
      </c>
      <c r="C82" s="29">
        <f t="shared" si="25"/>
        <v>4.5751633986928164E-2</v>
      </c>
      <c r="D82" s="30">
        <f>IF(OR($A82="",$B82=""),"",A82*'MPTO_working_2-way'!$G81)</f>
        <v>1.8823529411764708</v>
      </c>
      <c r="E82" s="32">
        <f>IF(OR($A82="",$B82=""),"",B82*'MPTO_working_2-way'!$G81)</f>
        <v>2.1333333333333333</v>
      </c>
      <c r="F82" s="30">
        <f>IF(OR($A82="",$B82=""),"",'MPTO_working_2-way'!D81)</f>
        <v>1.8773006134969328</v>
      </c>
      <c r="G82" s="32">
        <f>IF(OR($A82="",$B82=""),"",'MPTO_working_2-way'!E81)</f>
        <v>2.13986013986014</v>
      </c>
      <c r="H82" s="30">
        <f>IF(OR($A82="",$B82=""),"",'OddsRatio_working_2-way'!M81)</f>
        <v>1.8770580193070292</v>
      </c>
      <c r="I82" s="30">
        <f>IF(OR($A82="",$B82=""),"",'OddsRatio_working_2-way'!N81)</f>
        <v>2.1401754250991387</v>
      </c>
      <c r="J82" s="30">
        <f>IF('Log_working_2-way'!$D81="","",A82^('Log_working_2-way'!$D81))</f>
        <v>1.8747418628912031</v>
      </c>
      <c r="K82" s="32">
        <f>IF('Log_working_2-way'!$D81="","",B82^('Log_working_2-way'!$D81))</f>
        <v>2.1431944010251054</v>
      </c>
      <c r="L82" s="37">
        <f t="shared" si="17"/>
        <v>0.53125</v>
      </c>
      <c r="M82" s="37">
        <f t="shared" si="18"/>
        <v>0.46875</v>
      </c>
      <c r="N82" s="38">
        <v>178</v>
      </c>
      <c r="O82" s="38">
        <f t="shared" si="19"/>
        <v>79.111111111111128</v>
      </c>
      <c r="P82" s="38">
        <f t="shared" si="20"/>
        <v>90.745098039215691</v>
      </c>
      <c r="Q82" s="38">
        <f t="shared" si="21"/>
        <v>87.254901960784309</v>
      </c>
      <c r="R82" s="38">
        <f t="shared" si="22"/>
        <v>98.8888888888889</v>
      </c>
      <c r="S82" s="39">
        <f t="shared" si="23"/>
        <v>-8.1437908496731808</v>
      </c>
      <c r="T82" s="39">
        <f t="shared" si="24"/>
        <v>-8.1437908496732092</v>
      </c>
      <c r="U82" t="s">
        <v>119</v>
      </c>
      <c r="V82" t="s">
        <v>69</v>
      </c>
      <c r="W82" t="s">
        <v>70</v>
      </c>
      <c r="X82" s="64">
        <v>44512</v>
      </c>
      <c r="Y82" s="41"/>
    </row>
    <row r="83" spans="1:25" ht="15" x14ac:dyDescent="0.25">
      <c r="A83">
        <v>1.75</v>
      </c>
      <c r="B83">
        <v>2.1</v>
      </c>
      <c r="C83" s="29">
        <f t="shared" si="25"/>
        <v>4.761904761904745E-2</v>
      </c>
      <c r="D83" s="30">
        <f>IF(OR($A83="",$B83=""),"",A83*'MPTO_working_2-way'!$G82)</f>
        <v>1.833333333333333</v>
      </c>
      <c r="E83" s="32">
        <f>IF(OR($A83="",$B83=""),"",B83*'MPTO_working_2-way'!$G82)</f>
        <v>2.1999999999999997</v>
      </c>
      <c r="F83" s="30">
        <f>IF(OR($A83="",$B83=""),"",'MPTO_working_2-way'!D82)</f>
        <v>1.8260869565217388</v>
      </c>
      <c r="G83" s="32">
        <f>IF(OR($A83="",$B83=""),"",'MPTO_working_2-way'!E82)</f>
        <v>2.2105263157894735</v>
      </c>
      <c r="H83" s="30">
        <f>IF(OR($A83="",$B83=""),"",'OddsRatio_working_2-way'!M82)</f>
        <v>1.8257228238447702</v>
      </c>
      <c r="I83" s="30">
        <f>IF(OR($A83="",$B83=""),"",'OddsRatio_working_2-way'!N82)</f>
        <v>2.2110601416389968</v>
      </c>
      <c r="J83" s="30">
        <f>IF('Log_working_2-way'!$D82="","",A83^('Log_working_2-way'!$D82))</f>
        <v>1.8223996182512778</v>
      </c>
      <c r="K83" s="32">
        <f>IF('Log_working_2-way'!$D82="","",B83^('Log_working_2-way'!$D82))</f>
        <v>2.2159538718240408</v>
      </c>
      <c r="L83" s="37">
        <f t="shared" si="17"/>
        <v>0.54545454545454553</v>
      </c>
      <c r="M83" s="37">
        <f t="shared" si="18"/>
        <v>0.45454545454545459</v>
      </c>
      <c r="N83" s="38">
        <v>179</v>
      </c>
      <c r="O83" s="38">
        <f t="shared" si="19"/>
        <v>76.714285714285708</v>
      </c>
      <c r="P83" s="38">
        <f t="shared" si="20"/>
        <v>93.761904761904773</v>
      </c>
      <c r="Q83" s="38">
        <f t="shared" si="21"/>
        <v>85.238095238095227</v>
      </c>
      <c r="R83" s="38">
        <f t="shared" si="22"/>
        <v>102.28571428571428</v>
      </c>
      <c r="S83" s="39">
        <f t="shared" si="23"/>
        <v>-8.5238095238095184</v>
      </c>
      <c r="T83" s="39">
        <f t="shared" si="24"/>
        <v>-8.5238095238095042</v>
      </c>
      <c r="U83" t="s">
        <v>89</v>
      </c>
      <c r="V83" t="s">
        <v>93</v>
      </c>
      <c r="W83" t="s">
        <v>70</v>
      </c>
      <c r="X83" s="64">
        <v>44512</v>
      </c>
      <c r="Y83" s="41"/>
    </row>
    <row r="84" spans="1:25" ht="15" x14ac:dyDescent="0.25">
      <c r="A84">
        <v>1.75</v>
      </c>
      <c r="B84">
        <v>2.1</v>
      </c>
      <c r="C84" s="29">
        <f t="shared" si="25"/>
        <v>4.761904761904745E-2</v>
      </c>
      <c r="D84" s="30">
        <f>IF(OR($A84="",$B84=""),"",A84*'MPTO_working_2-way'!$G83)</f>
        <v>1.833333333333333</v>
      </c>
      <c r="E84" s="32">
        <f>IF(OR($A84="",$B84=""),"",B84*'MPTO_working_2-way'!$G83)</f>
        <v>2.1999999999999997</v>
      </c>
      <c r="F84" s="30">
        <f>IF(OR($A84="",$B84=""),"",'MPTO_working_2-way'!D83)</f>
        <v>1.8260869565217388</v>
      </c>
      <c r="G84" s="32">
        <f>IF(OR($A84="",$B84=""),"",'MPTO_working_2-way'!E83)</f>
        <v>2.2105263157894735</v>
      </c>
      <c r="H84" s="30">
        <f>IF(OR($A84="",$B84=""),"",'OddsRatio_working_2-way'!M83)</f>
        <v>1.8257228238447702</v>
      </c>
      <c r="I84" s="30">
        <f>IF(OR($A84="",$B84=""),"",'OddsRatio_working_2-way'!N83)</f>
        <v>2.2110601416389968</v>
      </c>
      <c r="J84" s="30">
        <f>IF('Log_working_2-way'!$D83="","",A84^('Log_working_2-way'!$D83))</f>
        <v>1.8223996182512778</v>
      </c>
      <c r="K84" s="32">
        <f>IF('Log_working_2-way'!$D83="","",B84^('Log_working_2-way'!$D83))</f>
        <v>2.2159538718240408</v>
      </c>
      <c r="L84" s="37">
        <f t="shared" si="17"/>
        <v>0.54545454545454553</v>
      </c>
      <c r="M84" s="37">
        <f t="shared" si="18"/>
        <v>0.45454545454545459</v>
      </c>
      <c r="N84" s="38">
        <v>180</v>
      </c>
      <c r="O84" s="38">
        <f t="shared" si="19"/>
        <v>77.142857142857139</v>
      </c>
      <c r="P84" s="38">
        <f t="shared" si="20"/>
        <v>94.285714285714278</v>
      </c>
      <c r="Q84" s="38">
        <f t="shared" si="21"/>
        <v>85.714285714285708</v>
      </c>
      <c r="R84" s="38">
        <f t="shared" si="22"/>
        <v>102.85714285714285</v>
      </c>
      <c r="S84" s="39">
        <f t="shared" si="23"/>
        <v>-8.5714285714285694</v>
      </c>
      <c r="T84" s="39">
        <f t="shared" si="24"/>
        <v>-8.5714285714285694</v>
      </c>
      <c r="U84" t="s">
        <v>91</v>
      </c>
      <c r="V84" t="s">
        <v>95</v>
      </c>
      <c r="W84" t="s">
        <v>70</v>
      </c>
      <c r="X84" s="64">
        <v>44512</v>
      </c>
      <c r="Y84" s="41"/>
    </row>
    <row r="85" spans="1:25" ht="15" x14ac:dyDescent="0.25">
      <c r="A85">
        <v>1.78</v>
      </c>
      <c r="B85">
        <v>2.0699999999999998</v>
      </c>
      <c r="C85" s="29">
        <f t="shared" si="25"/>
        <v>4.4889540248602255E-2</v>
      </c>
      <c r="D85" s="30">
        <f>IF(OR($A85="",$B85=""),"",A85*'MPTO_working_2-way'!$G84)</f>
        <v>1.8599033816425121</v>
      </c>
      <c r="E85" s="32">
        <f>IF(OR($A85="",$B85=""),"",B85*'MPTO_working_2-way'!$G84)</f>
        <v>2.1629213483146064</v>
      </c>
      <c r="F85" s="30">
        <f>IF(OR($A85="",$B85=""),"",'MPTO_working_2-way'!D84)</f>
        <v>1.8540733658732955</v>
      </c>
      <c r="G85" s="32">
        <f>IF(OR($A85="",$B85=""),"",'MPTO_working_2-way'!E84)</f>
        <v>2.1708596005420371</v>
      </c>
      <c r="H85" s="30">
        <f>IF(OR($A85="",$B85=""),"",'OddsRatio_working_2-way'!M84)</f>
        <v>1.8537985492004672</v>
      </c>
      <c r="I85" s="30">
        <f>IF(OR($A85="",$B85=""),"",'OddsRatio_working_2-way'!N84)</f>
        <v>2.1712364713391024</v>
      </c>
      <c r="J85" s="30">
        <f>IF('Log_working_2-way'!$D84="","",A85^('Log_working_2-way'!$D84))</f>
        <v>1.8511289203643779</v>
      </c>
      <c r="K85" s="32">
        <f>IF('Log_working_2-way'!$D84="","",B85^('Log_working_2-way'!$D84))</f>
        <v>2.1749101411939322</v>
      </c>
      <c r="L85" s="37">
        <f t="shared" si="17"/>
        <v>0.53766233766233762</v>
      </c>
      <c r="M85" s="37">
        <f t="shared" si="18"/>
        <v>0.46233766233766244</v>
      </c>
      <c r="N85" s="38">
        <v>181</v>
      </c>
      <c r="O85" s="38">
        <f t="shared" si="19"/>
        <v>79.314606741573044</v>
      </c>
      <c r="P85" s="38">
        <f t="shared" si="20"/>
        <v>93.560386473429944</v>
      </c>
      <c r="Q85" s="38">
        <f t="shared" si="21"/>
        <v>87.439613526570056</v>
      </c>
      <c r="R85" s="38">
        <f t="shared" si="22"/>
        <v>101.68539325842697</v>
      </c>
      <c r="S85" s="39">
        <f t="shared" si="23"/>
        <v>-8.1250067849970122</v>
      </c>
      <c r="T85" s="39">
        <f t="shared" si="24"/>
        <v>-8.1250067849970264</v>
      </c>
      <c r="U85" t="s">
        <v>73</v>
      </c>
      <c r="V85" t="s">
        <v>120</v>
      </c>
      <c r="W85" t="s">
        <v>70</v>
      </c>
      <c r="X85" s="64">
        <v>44512</v>
      </c>
      <c r="Y85" s="41"/>
    </row>
    <row r="86" spans="1:25" ht="15" x14ac:dyDescent="0.25">
      <c r="A86">
        <v>2.0699999999999998</v>
      </c>
      <c r="B86">
        <v>1.77</v>
      </c>
      <c r="C86" s="29">
        <f t="shared" si="25"/>
        <v>4.8063538852042953E-2</v>
      </c>
      <c r="D86" s="30">
        <f>IF(OR($A86="",$B86=""),"",A86*'MPTO_working_2-way'!$G85)</f>
        <v>2.1694915254237288</v>
      </c>
      <c r="E86" s="32">
        <f>IF(OR($A86="",$B86=""),"",B86*'MPTO_working_2-way'!$G85)</f>
        <v>1.855072463768116</v>
      </c>
      <c r="F86" s="30">
        <f>IF(OR($A86="",$B86=""),"",'MPTO_working_2-way'!D85)</f>
        <v>2.1783643984660661</v>
      </c>
      <c r="G86" s="32">
        <f>IF(OR($A86="",$B86=""),"",'MPTO_working_2-way'!E85)</f>
        <v>1.848633921138273</v>
      </c>
      <c r="H86" s="30">
        <f>IF(OR($A86="",$B86=""),"",'OddsRatio_working_2-way'!M85)</f>
        <v>2.1788173690654498</v>
      </c>
      <c r="I86" s="30">
        <f>IF(OR($A86="",$B86=""),"",'OddsRatio_working_2-way'!N85)</f>
        <v>1.8483078263368193</v>
      </c>
      <c r="J86" s="30">
        <f>IF('Log_working_2-way'!$D85="","",A86^('Log_working_2-way'!$D85))</f>
        <v>2.1829380192842547</v>
      </c>
      <c r="K86" s="32">
        <f>IF('Log_working_2-way'!$D85="","",B86^('Log_working_2-way'!$D85))</f>
        <v>1.8453528280410556</v>
      </c>
      <c r="L86" s="37">
        <f t="shared" si="17"/>
        <v>0.4609375</v>
      </c>
      <c r="M86" s="37">
        <f t="shared" si="18"/>
        <v>0.5390625</v>
      </c>
      <c r="N86" s="38">
        <v>182</v>
      </c>
      <c r="O86" s="38">
        <f t="shared" si="19"/>
        <v>94.077294685990324</v>
      </c>
      <c r="P86" s="38">
        <f t="shared" si="20"/>
        <v>79.175141242937841</v>
      </c>
      <c r="Q86" s="38">
        <f t="shared" si="21"/>
        <v>102.82485875706215</v>
      </c>
      <c r="R86" s="38">
        <f t="shared" si="22"/>
        <v>87.922705314009661</v>
      </c>
      <c r="S86" s="39">
        <f t="shared" si="23"/>
        <v>-8.747564071071821</v>
      </c>
      <c r="T86" s="39">
        <f t="shared" si="24"/>
        <v>-8.747564071071821</v>
      </c>
      <c r="U86" t="s">
        <v>121</v>
      </c>
      <c r="V86" t="s">
        <v>82</v>
      </c>
      <c r="W86" t="s">
        <v>70</v>
      </c>
      <c r="X86" s="64">
        <v>44512</v>
      </c>
      <c r="Y86" s="41"/>
    </row>
    <row r="87" spans="1:25" ht="15" x14ac:dyDescent="0.25">
      <c r="A87">
        <v>1.79</v>
      </c>
      <c r="B87">
        <v>2.0499999999999998</v>
      </c>
      <c r="C87" s="29">
        <f t="shared" si="25"/>
        <v>4.6464095925875526E-2</v>
      </c>
      <c r="D87" s="30">
        <f>IF(OR($A87="",$B87=""),"",A87*'MPTO_working_2-way'!$G86)</f>
        <v>1.8731707317073172</v>
      </c>
      <c r="E87" s="32">
        <f>IF(OR($A87="",$B87=""),"",B87*'MPTO_working_2-way'!$G86)</f>
        <v>2.1452513966480447</v>
      </c>
      <c r="F87" s="30">
        <f>IF(OR($A87="",$B87=""),"",'MPTO_working_2-way'!D86)</f>
        <v>1.8676676421936633</v>
      </c>
      <c r="G87" s="32">
        <f>IF(OR($A87="",$B87=""),"",'MPTO_working_2-way'!E86)</f>
        <v>2.1525150315295498</v>
      </c>
      <c r="H87" s="30">
        <f>IF(OR($A87="",$B87=""),"",'OddsRatio_working_2-way'!M86)</f>
        <v>1.8673989580239028</v>
      </c>
      <c r="I87" s="30">
        <f>IF(OR($A87="",$B87=""),"",'OddsRatio_working_2-way'!N86)</f>
        <v>2.1528720328165796</v>
      </c>
      <c r="J87" s="30">
        <f>IF('Log_working_2-way'!$D86="","",A87^('Log_working_2-way'!$D86))</f>
        <v>1.8648753168978718</v>
      </c>
      <c r="K87" s="32">
        <f>IF('Log_working_2-way'!$D86="","",B87^('Log_working_2-way'!$D86))</f>
        <v>2.1562360266982945</v>
      </c>
      <c r="L87" s="37">
        <f t="shared" si="17"/>
        <v>0.53385416666666663</v>
      </c>
      <c r="M87" s="37">
        <f t="shared" si="18"/>
        <v>0.46614583333333331</v>
      </c>
      <c r="N87" s="38">
        <v>183</v>
      </c>
      <c r="O87" s="38">
        <f t="shared" si="19"/>
        <v>80.765363128491614</v>
      </c>
      <c r="P87" s="38">
        <f t="shared" si="20"/>
        <v>93.731707317073173</v>
      </c>
      <c r="Q87" s="38">
        <f t="shared" si="21"/>
        <v>89.268292682926841</v>
      </c>
      <c r="R87" s="38">
        <f t="shared" si="22"/>
        <v>102.23463687150837</v>
      </c>
      <c r="S87" s="39">
        <f t="shared" si="23"/>
        <v>-8.5029295544352266</v>
      </c>
      <c r="T87" s="39">
        <f t="shared" si="24"/>
        <v>-8.5029295544351982</v>
      </c>
      <c r="U87" t="s">
        <v>94</v>
      </c>
      <c r="V87" t="s">
        <v>80</v>
      </c>
      <c r="W87" t="s">
        <v>70</v>
      </c>
      <c r="X87" s="64">
        <v>44512</v>
      </c>
      <c r="Y87" s="41"/>
    </row>
    <row r="88" spans="1:25" ht="15" x14ac:dyDescent="0.25">
      <c r="A88">
        <v>2.04</v>
      </c>
      <c r="B88">
        <v>1.81</v>
      </c>
      <c r="C88" s="29">
        <f t="shared" si="25"/>
        <v>4.2682266276676373E-2</v>
      </c>
      <c r="D88" s="30">
        <f>IF(OR($A88="",$B88=""),"",A88*'MPTO_working_2-way'!$G87)</f>
        <v>2.1270718232044197</v>
      </c>
      <c r="E88" s="32">
        <f>IF(OR($A88="",$B88=""),"",B88*'MPTO_working_2-way'!$G87)</f>
        <v>1.8872549019607843</v>
      </c>
      <c r="F88" s="30">
        <f>IF(OR($A88="",$B88=""),"",'MPTO_working_2-way'!D87)</f>
        <v>2.1328558225508316</v>
      </c>
      <c r="G88" s="32">
        <f>IF(OR($A88="",$B88=""),"",'MPTO_working_2-way'!E87)</f>
        <v>1.8827248623291861</v>
      </c>
      <c r="H88" s="30">
        <f>IF(OR($A88="",$B88=""),"",'OddsRatio_working_2-way'!M87)</f>
        <v>2.1331154474650633</v>
      </c>
      <c r="I88" s="30">
        <f>IF(OR($A88="",$B88=""),"",'OddsRatio_working_2-way'!N87)</f>
        <v>1.8825226081218283</v>
      </c>
      <c r="J88" s="30">
        <f>IF('Log_working_2-way'!$D87="","",A88^('Log_working_2-way'!$D87))</f>
        <v>2.1357821160163764</v>
      </c>
      <c r="K88" s="32">
        <f>IF('Log_working_2-way'!$D87="","",B88^('Log_working_2-way'!$D87))</f>
        <v>1.8804505599252526</v>
      </c>
      <c r="L88" s="37">
        <f t="shared" si="17"/>
        <v>0.47012987012987018</v>
      </c>
      <c r="M88" s="37">
        <f t="shared" si="18"/>
        <v>0.52987012987012994</v>
      </c>
      <c r="N88" s="38">
        <v>184</v>
      </c>
      <c r="O88" s="38">
        <f t="shared" si="19"/>
        <v>93.803921568627459</v>
      </c>
      <c r="P88" s="38">
        <f t="shared" si="20"/>
        <v>82.342541436464103</v>
      </c>
      <c r="Q88" s="38">
        <f t="shared" si="21"/>
        <v>101.65745856353591</v>
      </c>
      <c r="R88" s="38">
        <f t="shared" si="22"/>
        <v>90.196078431372541</v>
      </c>
      <c r="S88" s="39">
        <f t="shared" si="23"/>
        <v>-7.8535369949084526</v>
      </c>
      <c r="T88" s="39">
        <f t="shared" si="24"/>
        <v>-7.8535369949084384</v>
      </c>
      <c r="U88" t="s">
        <v>123</v>
      </c>
      <c r="V88" t="s">
        <v>103</v>
      </c>
      <c r="W88" t="s">
        <v>131</v>
      </c>
      <c r="X88" s="64">
        <v>44512</v>
      </c>
      <c r="Y88" s="41"/>
    </row>
    <row r="89" spans="1:25" ht="15" x14ac:dyDescent="0.25">
      <c r="A89">
        <v>2.04</v>
      </c>
      <c r="B89">
        <v>1.81</v>
      </c>
      <c r="C89" s="29">
        <f t="shared" si="25"/>
        <v>4.2682266276676373E-2</v>
      </c>
      <c r="D89" s="30">
        <f>IF(OR($A89="",$B89=""),"",A89*'MPTO_working_2-way'!$G88)</f>
        <v>2.1270718232044197</v>
      </c>
      <c r="E89" s="32">
        <f>IF(OR($A89="",$B89=""),"",B89*'MPTO_working_2-way'!$G88)</f>
        <v>1.8872549019607843</v>
      </c>
      <c r="F89" s="30">
        <f>IF(OR($A89="",$B89=""),"",'MPTO_working_2-way'!D88)</f>
        <v>2.1328558225508316</v>
      </c>
      <c r="G89" s="32">
        <f>IF(OR($A89="",$B89=""),"",'MPTO_working_2-way'!E88)</f>
        <v>1.8827248623291861</v>
      </c>
      <c r="H89" s="30">
        <f>IF(OR($A89="",$B89=""),"",'OddsRatio_working_2-way'!M88)</f>
        <v>2.1331154474650633</v>
      </c>
      <c r="I89" s="30">
        <f>IF(OR($A89="",$B89=""),"",'OddsRatio_working_2-way'!N88)</f>
        <v>1.8825226081218283</v>
      </c>
      <c r="J89" s="30">
        <f>IF('Log_working_2-way'!$D88="","",A89^('Log_working_2-way'!$D88))</f>
        <v>2.1357821160163764</v>
      </c>
      <c r="K89" s="32">
        <f>IF('Log_working_2-way'!$D88="","",B89^('Log_working_2-way'!$D88))</f>
        <v>1.8804505599252526</v>
      </c>
      <c r="L89" s="37">
        <f t="shared" si="17"/>
        <v>0.47012987012987018</v>
      </c>
      <c r="M89" s="37">
        <f t="shared" si="18"/>
        <v>0.52987012987012994</v>
      </c>
      <c r="N89" s="38">
        <v>185</v>
      </c>
      <c r="O89" s="38">
        <f t="shared" si="19"/>
        <v>94.313725490196092</v>
      </c>
      <c r="P89" s="38">
        <f t="shared" si="20"/>
        <v>82.790055248618799</v>
      </c>
      <c r="Q89" s="38">
        <f t="shared" si="21"/>
        <v>102.20994475138122</v>
      </c>
      <c r="R89" s="38">
        <f t="shared" si="22"/>
        <v>90.686274509803923</v>
      </c>
      <c r="S89" s="39">
        <f t="shared" si="23"/>
        <v>-7.8962192611851236</v>
      </c>
      <c r="T89" s="39">
        <f t="shared" si="24"/>
        <v>-7.8962192611851236</v>
      </c>
      <c r="U89" t="s">
        <v>125</v>
      </c>
      <c r="V89" t="s">
        <v>107</v>
      </c>
      <c r="W89" t="s">
        <v>131</v>
      </c>
      <c r="X89" s="64">
        <v>44512</v>
      </c>
      <c r="Y89" s="41"/>
    </row>
    <row r="90" spans="1:25" ht="15" x14ac:dyDescent="0.25">
      <c r="A90">
        <v>1.98</v>
      </c>
      <c r="B90">
        <v>1.86</v>
      </c>
      <c r="C90" s="29">
        <f t="shared" si="25"/>
        <v>4.2684913652655698E-2</v>
      </c>
      <c r="D90" s="30">
        <f>IF(OR($A90="",$B90=""),"",A90*'MPTO_working_2-way'!$G89)</f>
        <v>2.0645161290322585</v>
      </c>
      <c r="E90" s="32">
        <f>IF(OR($A90="",$B90=""),"",B90*'MPTO_working_2-way'!$G89)</f>
        <v>1.9393939393939397</v>
      </c>
      <c r="F90" s="30">
        <f>IF(OR($A90="",$B90=""),"",'MPTO_working_2-way'!D89)</f>
        <v>2.0673627484001349</v>
      </c>
      <c r="G90" s="32">
        <f>IF(OR($A90="",$B90=""),"",'MPTO_working_2-way'!E89)</f>
        <v>1.9368886083938153</v>
      </c>
      <c r="H90" s="30">
        <f>IF(OR($A90="",$B90=""),"",'OddsRatio_working_2-way'!M89)</f>
        <v>2.0674899923282331</v>
      </c>
      <c r="I90" s="30">
        <f>IF(OR($A90="",$B90=""),"",'OddsRatio_working_2-way'!N89)</f>
        <v>1.9367769320431434</v>
      </c>
      <c r="J90" s="30">
        <f>IF('Log_working_2-way'!$D89="","",A90^('Log_working_2-way'!$D89))</f>
        <v>2.0687991049302137</v>
      </c>
      <c r="K90" s="32">
        <f>IF('Log_working_2-way'!$D89="","",B90^('Log_working_2-way'!$D89))</f>
        <v>1.9356295260604794</v>
      </c>
      <c r="L90" s="37">
        <f t="shared" si="17"/>
        <v>0.48437499999999989</v>
      </c>
      <c r="M90" s="37">
        <f t="shared" si="18"/>
        <v>0.51562499999999989</v>
      </c>
      <c r="N90" s="38">
        <v>186</v>
      </c>
      <c r="O90" s="38">
        <f t="shared" si="19"/>
        <v>92.060606060606048</v>
      </c>
      <c r="P90" s="38">
        <f t="shared" si="20"/>
        <v>86.000000000000014</v>
      </c>
      <c r="Q90" s="38">
        <f t="shared" si="21"/>
        <v>100</v>
      </c>
      <c r="R90" s="38">
        <f t="shared" si="22"/>
        <v>93.939393939393952</v>
      </c>
      <c r="S90" s="39">
        <f t="shared" si="23"/>
        <v>-7.9393939393939519</v>
      </c>
      <c r="T90" s="39">
        <f t="shared" si="24"/>
        <v>-7.9393939393939377</v>
      </c>
      <c r="U90" t="s">
        <v>96</v>
      </c>
      <c r="V90" t="s">
        <v>128</v>
      </c>
      <c r="W90" t="s">
        <v>131</v>
      </c>
      <c r="X90" s="64">
        <v>44512</v>
      </c>
      <c r="Y90" s="41"/>
    </row>
    <row r="91" spans="1:25" ht="15" x14ac:dyDescent="0.25">
      <c r="A91">
        <v>2.27</v>
      </c>
      <c r="B91">
        <v>1.65</v>
      </c>
      <c r="C91" s="29">
        <f t="shared" si="25"/>
        <v>4.658924042183954E-2</v>
      </c>
      <c r="D91" s="30">
        <f>IF(OR($A91="",$B91=""),"",A91*'MPTO_working_2-way'!$G90)</f>
        <v>2.375757575757576</v>
      </c>
      <c r="E91" s="32">
        <f>IF(OR($A91="",$B91=""),"",B91*'MPTO_working_2-way'!$G90)</f>
        <v>1.7268722466960351</v>
      </c>
      <c r="F91" s="30">
        <f>IF(OR($A91="",$B91=""),"",'MPTO_working_2-way'!D90)</f>
        <v>2.3967365221564547</v>
      </c>
      <c r="G91" s="32">
        <f>IF(OR($A91="",$B91=""),"",'MPTO_working_2-way'!E90)</f>
        <v>1.7159546443706333</v>
      </c>
      <c r="H91" s="30">
        <f>IF(OR($A91="",$B91=""),"",'OddsRatio_working_2-way'!M90)</f>
        <v>2.3978004699692139</v>
      </c>
      <c r="I91" s="30">
        <f>IF(OR($A91="",$B91=""),"",'OddsRatio_working_2-way'!N90)</f>
        <v>1.715409689354322</v>
      </c>
      <c r="J91" s="30">
        <f>IF('Log_working_2-way'!$D90="","",A91^('Log_working_2-way'!$D90))</f>
        <v>2.4076349836585891</v>
      </c>
      <c r="K91" s="32">
        <f>IF('Log_working_2-way'!$D90="","",B91^('Log_working_2-way'!$D90))</f>
        <v>1.71041144302911</v>
      </c>
      <c r="L91" s="37">
        <f t="shared" si="17"/>
        <v>0.42091836734693872</v>
      </c>
      <c r="M91" s="37">
        <f t="shared" si="18"/>
        <v>0.57908163265306123</v>
      </c>
      <c r="N91" s="38">
        <v>187</v>
      </c>
      <c r="O91" s="38">
        <f t="shared" si="19"/>
        <v>104.62114537444934</v>
      </c>
      <c r="P91" s="38">
        <f t="shared" si="20"/>
        <v>73.666666666666671</v>
      </c>
      <c r="Q91" s="38">
        <f t="shared" si="21"/>
        <v>113.33333333333334</v>
      </c>
      <c r="R91" s="38">
        <f t="shared" si="22"/>
        <v>82.378854625550659</v>
      </c>
      <c r="S91" s="39">
        <f t="shared" si="23"/>
        <v>-8.7121879588840017</v>
      </c>
      <c r="T91" s="39">
        <f t="shared" si="24"/>
        <v>-8.7121879588839874</v>
      </c>
      <c r="U91" t="s">
        <v>98</v>
      </c>
      <c r="V91" t="s">
        <v>109</v>
      </c>
      <c r="W91" t="s">
        <v>131</v>
      </c>
      <c r="X91" s="64">
        <v>44512</v>
      </c>
      <c r="Y91" s="41"/>
    </row>
    <row r="92" spans="1:25" ht="15" x14ac:dyDescent="0.25">
      <c r="A92">
        <v>2.13</v>
      </c>
      <c r="B92">
        <v>1.74</v>
      </c>
      <c r="C92" s="29">
        <f t="shared" si="25"/>
        <v>4.4196211753278369E-2</v>
      </c>
      <c r="D92" s="30">
        <f>IF(OR($A92="",$B92=""),"",A92*'MPTO_working_2-way'!$G91)</f>
        <v>2.2241379310344827</v>
      </c>
      <c r="E92" s="32">
        <f>IF(OR($A92="",$B92=""),"",B92*'MPTO_working_2-way'!$G91)</f>
        <v>1.8169014084507042</v>
      </c>
      <c r="F92" s="30">
        <f>IF(OR($A92="",$B92=""),"",'MPTO_working_2-way'!D91)</f>
        <v>2.2352089741270129</v>
      </c>
      <c r="G92" s="32">
        <f>IF(OR($A92="",$B92=""),"",'MPTO_working_2-way'!E91)</f>
        <v>1.8095796103705875</v>
      </c>
      <c r="H92" s="30">
        <f>IF(OR($A92="",$B92=""),"",'OddsRatio_working_2-way'!M91)</f>
        <v>2.235729350232901</v>
      </c>
      <c r="I92" s="30">
        <f>IF(OR($A92="",$B92=""),"",'OddsRatio_working_2-way'!N91)</f>
        <v>1.8092386895330501</v>
      </c>
      <c r="J92" s="30">
        <f>IF('Log_working_2-way'!$D91="","",A92^('Log_working_2-way'!$D91))</f>
        <v>2.2408640724077871</v>
      </c>
      <c r="K92" s="32">
        <f>IF('Log_working_2-way'!$D91="","",B92^('Log_working_2-way'!$D91))</f>
        <v>1.8058900424598134</v>
      </c>
      <c r="L92" s="37">
        <f t="shared" si="17"/>
        <v>0.44961240310077522</v>
      </c>
      <c r="M92" s="37">
        <f t="shared" si="18"/>
        <v>0.55038759689922478</v>
      </c>
      <c r="N92" s="38">
        <v>188</v>
      </c>
      <c r="O92" s="38">
        <f t="shared" si="19"/>
        <v>99.737089201877936</v>
      </c>
      <c r="P92" s="38">
        <f t="shared" si="20"/>
        <v>79.954022988505741</v>
      </c>
      <c r="Q92" s="38">
        <f t="shared" si="21"/>
        <v>108.04597701149424</v>
      </c>
      <c r="R92" s="38">
        <f t="shared" si="22"/>
        <v>88.262910798122064</v>
      </c>
      <c r="S92" s="39">
        <f t="shared" si="23"/>
        <v>-8.3088878096163086</v>
      </c>
      <c r="T92" s="39">
        <f t="shared" si="24"/>
        <v>-8.3088878096163228</v>
      </c>
      <c r="U92" t="s">
        <v>100</v>
      </c>
      <c r="V92" t="s">
        <v>99</v>
      </c>
      <c r="W92" t="s">
        <v>131</v>
      </c>
      <c r="X92" s="64">
        <v>44512</v>
      </c>
      <c r="Y92" s="41"/>
    </row>
    <row r="93" spans="1:25" ht="15" x14ac:dyDescent="0.25">
      <c r="A93">
        <v>1.9</v>
      </c>
      <c r="B93">
        <v>1.93</v>
      </c>
      <c r="C93" s="29">
        <f t="shared" si="25"/>
        <v>4.445050449959087E-2</v>
      </c>
      <c r="D93" s="30">
        <f>IF(OR($A93="",$B93=""),"",A93*'MPTO_working_2-way'!$G92)</f>
        <v>1.9844559585492225</v>
      </c>
      <c r="E93" s="32">
        <f>IF(OR($A93="",$B93=""),"",B93*'MPTO_working_2-way'!$G92)</f>
        <v>2.0157894736842104</v>
      </c>
      <c r="F93" s="30">
        <f>IF(OR($A93="",$B93=""),"",'MPTO_working_2-way'!D92)</f>
        <v>1.9837706248309437</v>
      </c>
      <c r="G93" s="32">
        <f>IF(OR($A93="",$B93=""),"",'MPTO_working_2-way'!E92)</f>
        <v>2.0164971130052241</v>
      </c>
      <c r="H93" s="30">
        <f>IF(OR($A93="",$B93=""),"",'OddsRatio_working_2-way'!M92)</f>
        <v>1.9837387536759294</v>
      </c>
      <c r="I93" s="30">
        <f>IF(OR($A93="",$B93=""),"",'OddsRatio_working_2-way'!N92)</f>
        <v>2.0165300454651267</v>
      </c>
      <c r="J93" s="30">
        <f>IF('Log_working_2-way'!$D92="","",A93^('Log_working_2-way'!$D92))</f>
        <v>1.9834239894126766</v>
      </c>
      <c r="K93" s="32">
        <f>IF('Log_working_2-way'!$D92="","",B93^('Log_working_2-way'!$D92))</f>
        <v>2.0168554059748378</v>
      </c>
      <c r="L93" s="37">
        <f t="shared" si="17"/>
        <v>0.50391644908616195</v>
      </c>
      <c r="M93" s="37">
        <f t="shared" si="18"/>
        <v>0.49608355091383816</v>
      </c>
      <c r="N93" s="38">
        <v>189</v>
      </c>
      <c r="O93" s="38">
        <f t="shared" si="19"/>
        <v>89.526315789473657</v>
      </c>
      <c r="P93" s="38">
        <f t="shared" si="20"/>
        <v>91.072538860103634</v>
      </c>
      <c r="Q93" s="38">
        <f t="shared" si="21"/>
        <v>97.92746113989638</v>
      </c>
      <c r="R93" s="38">
        <f t="shared" si="22"/>
        <v>99.473684210526315</v>
      </c>
      <c r="S93" s="39">
        <f t="shared" si="23"/>
        <v>-8.4011453504227234</v>
      </c>
      <c r="T93" s="39">
        <f t="shared" si="24"/>
        <v>-8.4011453504226807</v>
      </c>
      <c r="U93" t="s">
        <v>127</v>
      </c>
      <c r="V93" t="s">
        <v>111</v>
      </c>
      <c r="W93" t="s">
        <v>131</v>
      </c>
      <c r="X93" s="64">
        <v>44512</v>
      </c>
      <c r="Y93" s="41"/>
    </row>
    <row r="94" spans="1:25" ht="15" x14ac:dyDescent="0.25">
      <c r="A94">
        <v>1.97</v>
      </c>
      <c r="B94">
        <v>1.87</v>
      </c>
      <c r="C94" s="29">
        <f t="shared" si="25"/>
        <v>4.2373571486739481E-2</v>
      </c>
      <c r="D94" s="30">
        <f>IF(OR($A94="",$B94=""),"",A94*'MPTO_working_2-way'!$G93)</f>
        <v>2.0534759358288768</v>
      </c>
      <c r="E94" s="32">
        <f>IF(OR($A94="",$B94=""),"",B94*'MPTO_working_2-way'!$G93)</f>
        <v>1.9492385786802029</v>
      </c>
      <c r="F94" s="30">
        <f>IF(OR($A94="",$B94=""),"",'MPTO_working_2-way'!D93)</f>
        <v>2.0558051284913081</v>
      </c>
      <c r="G94" s="32">
        <f>IF(OR($A94="",$B94=""),"",'MPTO_working_2-way'!E93)</f>
        <v>1.9471444805623825</v>
      </c>
      <c r="H94" s="30">
        <f>IF(OR($A94="",$B94=""),"",'OddsRatio_working_2-way'!M93)</f>
        <v>2.0559083903140616</v>
      </c>
      <c r="I94" s="30">
        <f>IF(OR($A94="",$B94=""),"",'OddsRatio_working_2-way'!N93)</f>
        <v>1.9470518552301377</v>
      </c>
      <c r="J94" s="30">
        <f>IF('Log_working_2-way'!$D93="","",A94^('Log_working_2-way'!$D93))</f>
        <v>2.0569787979748906</v>
      </c>
      <c r="K94" s="32">
        <f>IF('Log_working_2-way'!$D93="","",B94^('Log_working_2-way'!$D93))</f>
        <v>1.9460927711281228</v>
      </c>
      <c r="L94" s="37">
        <f t="shared" si="17"/>
        <v>0.48697916666666674</v>
      </c>
      <c r="M94" s="37">
        <f t="shared" si="18"/>
        <v>0.51302083333333337</v>
      </c>
      <c r="N94" s="38">
        <v>190</v>
      </c>
      <c r="O94" s="38">
        <f t="shared" si="19"/>
        <v>93.55329949238579</v>
      </c>
      <c r="P94" s="38">
        <f t="shared" si="20"/>
        <v>88.395721925133685</v>
      </c>
      <c r="Q94" s="38">
        <f t="shared" si="21"/>
        <v>101.6042780748663</v>
      </c>
      <c r="R94" s="38">
        <f t="shared" si="22"/>
        <v>96.44670050761421</v>
      </c>
      <c r="S94" s="39">
        <f t="shared" si="23"/>
        <v>-8.0509785824805107</v>
      </c>
      <c r="T94" s="39">
        <f t="shared" si="24"/>
        <v>-8.0509785824805249</v>
      </c>
      <c r="U94" t="s">
        <v>102</v>
      </c>
      <c r="V94" t="s">
        <v>113</v>
      </c>
      <c r="W94" t="s">
        <v>131</v>
      </c>
      <c r="X94" s="64">
        <v>44512</v>
      </c>
      <c r="Y94" s="41"/>
    </row>
    <row r="95" spans="1:25" ht="15" x14ac:dyDescent="0.25">
      <c r="A95">
        <v>2.17</v>
      </c>
      <c r="B95">
        <v>1.7</v>
      </c>
      <c r="C95" s="29">
        <f t="shared" si="25"/>
        <v>4.9064787205204574E-2</v>
      </c>
      <c r="D95" s="30">
        <f>IF(OR($A95="",$B95=""),"",A95*'MPTO_working_2-way'!$G94)</f>
        <v>2.276470588235294</v>
      </c>
      <c r="E95" s="32">
        <f>IF(OR($A95="",$B95=""),"",B95*'MPTO_working_2-way'!$G94)</f>
        <v>1.7834101382488476</v>
      </c>
      <c r="F95" s="30">
        <f>IF(OR($A95="",$B95=""),"",'MPTO_working_2-way'!D94)</f>
        <v>2.2920161540851192</v>
      </c>
      <c r="G95" s="32">
        <f>IF(OR($A95="",$B95=""),"",'MPTO_working_2-way'!E94)</f>
        <v>1.773984130800673</v>
      </c>
      <c r="H95" s="30">
        <f>IF(OR($A95="",$B95=""),"",'OddsRatio_working_2-way'!M94)</f>
        <v>2.2928374110570013</v>
      </c>
      <c r="I95" s="30">
        <f>IF(OR($A95="",$B95=""),"",'OddsRatio_working_2-way'!N94)</f>
        <v>1.773492468153762</v>
      </c>
      <c r="J95" s="30">
        <f>IF('Log_working_2-way'!$D94="","",A95^('Log_working_2-way'!$D94))</f>
        <v>2.3001051281546463</v>
      </c>
      <c r="K95" s="32">
        <f>IF('Log_working_2-way'!$D94="","",B95^('Log_working_2-way'!$D94))</f>
        <v>1.7691685682513487</v>
      </c>
      <c r="L95" s="37">
        <f t="shared" ref="L95:L158" si="26">(1/D95)</f>
        <v>0.43927648578811374</v>
      </c>
      <c r="M95" s="37">
        <f t="shared" ref="M95:M158" si="27">(1/E95)</f>
        <v>0.56072351421188638</v>
      </c>
      <c r="N95" s="38">
        <v>191</v>
      </c>
      <c r="O95" s="38">
        <f t="shared" ref="O95:O158" si="28">(1/A95)*((N95*A95)-N95)</f>
        <v>102.98156682027648</v>
      </c>
      <c r="P95" s="38">
        <f t="shared" ref="P95:P158" si="29">(1/B95)*((N95*B95)-N95)</f>
        <v>78.647058823529406</v>
      </c>
      <c r="Q95" s="38">
        <f t="shared" ref="Q95:Q158" si="30">(1/B95)*N95</f>
        <v>112.35294117647059</v>
      </c>
      <c r="R95" s="38">
        <f t="shared" ref="R95:R158" si="31">(1/A95)*N95</f>
        <v>88.018433179723502</v>
      </c>
      <c r="S95" s="39">
        <f t="shared" ref="S95:S158" si="32">O95-Q95</f>
        <v>-9.3713743561941101</v>
      </c>
      <c r="T95" s="39">
        <f t="shared" ref="T95:T158" si="33">P95-R95</f>
        <v>-9.3713743561940959</v>
      </c>
      <c r="U95" t="s">
        <v>104</v>
      </c>
      <c r="V95" t="s">
        <v>124</v>
      </c>
      <c r="W95" t="s">
        <v>131</v>
      </c>
      <c r="X95" s="64">
        <v>44512</v>
      </c>
      <c r="Y95" s="41"/>
    </row>
    <row r="96" spans="1:25" ht="15" x14ac:dyDescent="0.25">
      <c r="A96">
        <v>2.08</v>
      </c>
      <c r="B96">
        <v>1.77</v>
      </c>
      <c r="C96" s="29">
        <f t="shared" si="25"/>
        <v>4.5740982181660117E-2</v>
      </c>
      <c r="D96" s="30">
        <f>IF(OR($A96="",$B96=""),"",A96*'MPTO_working_2-way'!$G95)</f>
        <v>2.1751412429378529</v>
      </c>
      <c r="E96" s="32">
        <f>IF(OR($A96="",$B96=""),"",B96*'MPTO_working_2-way'!$G95)</f>
        <v>1.8509615384615383</v>
      </c>
      <c r="F96" s="30">
        <f>IF(OR($A96="",$B96=""),"",'MPTO_working_2-way'!D95)</f>
        <v>2.1838889547989084</v>
      </c>
      <c r="G96" s="32">
        <f>IF(OR($A96="",$B96=""),"",'MPTO_working_2-way'!E95)</f>
        <v>1.8446738150115241</v>
      </c>
      <c r="H96" s="30">
        <f>IF(OR($A96="",$B96=""),"",'OddsRatio_working_2-way'!M95)</f>
        <v>2.1843130509275839</v>
      </c>
      <c r="I96" s="30">
        <f>IF(OR($A96="",$B96=""),"",'OddsRatio_working_2-way'!N95)</f>
        <v>1.8443713418650365</v>
      </c>
      <c r="J96" s="30">
        <f>IF('Log_working_2-way'!$D95="","",A96^('Log_working_2-way'!$D95))</f>
        <v>2.1883671237775504</v>
      </c>
      <c r="K96" s="32">
        <f>IF('Log_working_2-way'!$D95="","",B96^('Log_working_2-way'!$D95))</f>
        <v>1.8414907985847828</v>
      </c>
      <c r="L96" s="37">
        <f t="shared" si="26"/>
        <v>0.45974025974025978</v>
      </c>
      <c r="M96" s="37">
        <f t="shared" si="27"/>
        <v>0.54025974025974033</v>
      </c>
      <c r="N96" s="38">
        <v>192</v>
      </c>
      <c r="O96" s="38">
        <f t="shared" si="28"/>
        <v>99.692307692307693</v>
      </c>
      <c r="P96" s="38">
        <f t="shared" si="29"/>
        <v>83.525423728813578</v>
      </c>
      <c r="Q96" s="38">
        <f t="shared" si="30"/>
        <v>108.47457627118644</v>
      </c>
      <c r="R96" s="38">
        <f t="shared" si="31"/>
        <v>92.307692307692292</v>
      </c>
      <c r="S96" s="39">
        <f t="shared" si="32"/>
        <v>-8.7822685788787425</v>
      </c>
      <c r="T96" s="39">
        <f t="shared" si="33"/>
        <v>-8.782268578878714</v>
      </c>
      <c r="U96" t="s">
        <v>106</v>
      </c>
      <c r="V96" t="s">
        <v>97</v>
      </c>
      <c r="W96" t="s">
        <v>131</v>
      </c>
      <c r="X96" s="64">
        <v>44512</v>
      </c>
      <c r="Y96" s="41"/>
    </row>
    <row r="97" spans="1:25" ht="15" x14ac:dyDescent="0.25">
      <c r="A97">
        <v>1.79</v>
      </c>
      <c r="B97">
        <v>2.04</v>
      </c>
      <c r="C97" s="29">
        <f t="shared" si="25"/>
        <v>4.8855296308467411E-2</v>
      </c>
      <c r="D97" s="30">
        <f>IF(OR($A97="",$B97=""),"",A97*'MPTO_working_2-way'!$G96)</f>
        <v>1.8774509803921566</v>
      </c>
      <c r="E97" s="32">
        <f>IF(OR($A97="",$B97=""),"",B97*'MPTO_working_2-way'!$G96)</f>
        <v>2.1396648044692737</v>
      </c>
      <c r="F97" s="30">
        <f>IF(OR($A97="",$B97=""),"",'MPTO_working_2-way'!D96)</f>
        <v>1.8718474472011479</v>
      </c>
      <c r="G97" s="32">
        <f>IF(OR($A97="",$B97=""),"",'MPTO_working_2-way'!E96)</f>
        <v>2.1469896519285041</v>
      </c>
      <c r="H97" s="30">
        <f>IF(OR($A97="",$B97=""),"",'OddsRatio_working_2-way'!M96)</f>
        <v>1.8715591687403583</v>
      </c>
      <c r="I97" s="30">
        <f>IF(OR($A97="",$B97=""),"",'OddsRatio_working_2-way'!N96)</f>
        <v>2.1473690322657886</v>
      </c>
      <c r="J97" s="30">
        <f>IF('Log_working_2-way'!$D96="","",A97^('Log_working_2-way'!$D96))</f>
        <v>1.8689844941716391</v>
      </c>
      <c r="K97" s="32">
        <f>IF('Log_working_2-way'!$D96="","",B97^('Log_working_2-way'!$D96))</f>
        <v>2.1507685196988517</v>
      </c>
      <c r="L97" s="37">
        <f t="shared" si="26"/>
        <v>0.53263707571801577</v>
      </c>
      <c r="M97" s="37">
        <f t="shared" si="27"/>
        <v>0.46736292428198434</v>
      </c>
      <c r="N97" s="38">
        <v>193</v>
      </c>
      <c r="O97" s="38">
        <f t="shared" si="28"/>
        <v>85.178770949720686</v>
      </c>
      <c r="P97" s="38">
        <f t="shared" si="29"/>
        <v>98.392156862745111</v>
      </c>
      <c r="Q97" s="38">
        <f t="shared" si="30"/>
        <v>94.607843137254903</v>
      </c>
      <c r="R97" s="38">
        <f t="shared" si="31"/>
        <v>107.82122905027933</v>
      </c>
      <c r="S97" s="39">
        <f t="shared" si="32"/>
        <v>-9.4290721875342172</v>
      </c>
      <c r="T97" s="39">
        <f t="shared" si="33"/>
        <v>-9.4290721875342172</v>
      </c>
      <c r="U97" t="s">
        <v>108</v>
      </c>
      <c r="V97" t="s">
        <v>101</v>
      </c>
      <c r="W97" t="s">
        <v>131</v>
      </c>
      <c r="X97" s="64">
        <v>44512</v>
      </c>
      <c r="Y97" s="41"/>
    </row>
    <row r="98" spans="1:25" ht="15" x14ac:dyDescent="0.25">
      <c r="A98">
        <v>2.36</v>
      </c>
      <c r="B98">
        <v>1.61</v>
      </c>
      <c r="C98" s="29">
        <f t="shared" si="25"/>
        <v>4.4846825981682326E-2</v>
      </c>
      <c r="D98" s="30">
        <f>IF(OR($A98="",$B98=""),"",A98*'MPTO_working_2-way'!$G97)</f>
        <v>2.4658385093167703</v>
      </c>
      <c r="E98" s="32">
        <f>IF(OR($A98="",$B98=""),"",B98*'MPTO_working_2-way'!$G97)</f>
        <v>1.6822033898305087</v>
      </c>
      <c r="F98" s="30">
        <f>IF(OR($A98="",$B98=""),"",'MPTO_working_2-way'!D97)</f>
        <v>2.4918677859391396</v>
      </c>
      <c r="G98" s="32">
        <f>IF(OR($A98="",$B98=""),"",'MPTO_working_2-way'!E97)</f>
        <v>1.6703006857745737</v>
      </c>
      <c r="H98" s="30">
        <f>IF(OR($A98="",$B98=""),"",'OddsRatio_working_2-way'!M97)</f>
        <v>2.4931537753095996</v>
      </c>
      <c r="I98" s="30">
        <f>IF(OR($A98="",$B98=""),"",'OddsRatio_working_2-way'!N97)</f>
        <v>1.6697233845138648</v>
      </c>
      <c r="J98" s="30">
        <f>IF('Log_working_2-way'!$D97="","",A98^('Log_working_2-way'!$D97))</f>
        <v>2.5053926130981345</v>
      </c>
      <c r="K98" s="32">
        <f>IF('Log_working_2-way'!$D97="","",B98^('Log_working_2-way'!$D97))</f>
        <v>1.6642785352461773</v>
      </c>
      <c r="L98" s="37">
        <f t="shared" si="26"/>
        <v>0.40554156171284633</v>
      </c>
      <c r="M98" s="37">
        <f t="shared" si="27"/>
        <v>0.59445843828715361</v>
      </c>
      <c r="N98" s="38">
        <v>194</v>
      </c>
      <c r="O98" s="38">
        <f t="shared" si="28"/>
        <v>111.79661016949153</v>
      </c>
      <c r="P98" s="38">
        <f t="shared" si="29"/>
        <v>73.50310559006212</v>
      </c>
      <c r="Q98" s="38">
        <f t="shared" si="30"/>
        <v>120.49689440993788</v>
      </c>
      <c r="R98" s="38">
        <f t="shared" si="31"/>
        <v>82.203389830508485</v>
      </c>
      <c r="S98" s="39">
        <f t="shared" si="32"/>
        <v>-8.7002842404463507</v>
      </c>
      <c r="T98" s="39">
        <f t="shared" si="33"/>
        <v>-8.7002842404463649</v>
      </c>
      <c r="U98" t="s">
        <v>110</v>
      </c>
      <c r="V98" t="s">
        <v>105</v>
      </c>
      <c r="W98" t="s">
        <v>131</v>
      </c>
      <c r="X98" s="64">
        <v>44512</v>
      </c>
      <c r="Y98" s="41"/>
    </row>
    <row r="99" spans="1:25" ht="15" x14ac:dyDescent="0.25">
      <c r="A99">
        <v>2.31</v>
      </c>
      <c r="B99">
        <v>1.63</v>
      </c>
      <c r="C99" s="29">
        <f t="shared" si="25"/>
        <v>4.6397365415770331E-2</v>
      </c>
      <c r="D99" s="30">
        <f>IF(OR($A99="",$B99=""),"",A99*'MPTO_working_2-way'!$G98)</f>
        <v>2.4171779141104297</v>
      </c>
      <c r="E99" s="32">
        <f>IF(OR($A99="",$B99=""),"",B99*'MPTO_working_2-way'!$G98)</f>
        <v>1.7056277056277056</v>
      </c>
      <c r="F99" s="30">
        <f>IF(OR($A99="",$B99=""),"",'MPTO_working_2-way'!D98)</f>
        <v>2.4407999222117787</v>
      </c>
      <c r="G99" s="32">
        <f>IF(OR($A99="",$B99=""),"",'MPTO_working_2-way'!E98)</f>
        <v>1.6940588936629699</v>
      </c>
      <c r="H99" s="30">
        <f>IF(OR($A99="",$B99=""),"",'OddsRatio_working_2-way'!M98)</f>
        <v>2.442000374259687</v>
      </c>
      <c r="I99" s="30">
        <f>IF(OR($A99="",$B99=""),"",'OddsRatio_working_2-way'!N98)</f>
        <v>1.6934810960180178</v>
      </c>
      <c r="J99" s="30">
        <f>IF('Log_working_2-way'!$D98="","",A99^('Log_working_2-way'!$D98))</f>
        <v>2.4530975525108785</v>
      </c>
      <c r="K99" s="32">
        <f>IF('Log_working_2-way'!$D98="","",B99^('Log_working_2-way'!$D98))</f>
        <v>1.6881850418584505</v>
      </c>
      <c r="L99" s="37">
        <f t="shared" si="26"/>
        <v>0.41370558375634514</v>
      </c>
      <c r="M99" s="37">
        <f t="shared" si="27"/>
        <v>0.58629441624365486</v>
      </c>
      <c r="N99" s="38">
        <v>195</v>
      </c>
      <c r="O99" s="38">
        <f t="shared" si="28"/>
        <v>110.58441558441558</v>
      </c>
      <c r="P99" s="38">
        <f t="shared" si="29"/>
        <v>75.368098159509188</v>
      </c>
      <c r="Q99" s="38">
        <f t="shared" si="30"/>
        <v>119.6319018404908</v>
      </c>
      <c r="R99" s="38">
        <f t="shared" si="31"/>
        <v>84.415584415584419</v>
      </c>
      <c r="S99" s="39">
        <f t="shared" si="32"/>
        <v>-9.0474862560752172</v>
      </c>
      <c r="T99" s="39">
        <f t="shared" si="33"/>
        <v>-9.0474862560752314</v>
      </c>
      <c r="U99" t="s">
        <v>112</v>
      </c>
      <c r="V99" t="s">
        <v>126</v>
      </c>
      <c r="W99" t="s">
        <v>131</v>
      </c>
      <c r="X99" s="64">
        <v>44512</v>
      </c>
      <c r="Y99" s="41"/>
    </row>
    <row r="100" spans="1:25" ht="15" x14ac:dyDescent="0.25">
      <c r="A100">
        <v>1.67</v>
      </c>
      <c r="B100">
        <v>2.19</v>
      </c>
      <c r="C100" s="29">
        <f t="shared" si="25"/>
        <v>5.5423399775790916E-2</v>
      </c>
      <c r="D100" s="30">
        <f>IF(OR($A100="",$B100=""),"",A100*'MPTO_working_2-way'!$G99)</f>
        <v>1.7625570776255708</v>
      </c>
      <c r="E100" s="32">
        <f>IF(OR($A100="",$B100=""),"",B100*'MPTO_working_2-way'!$G99)</f>
        <v>2.3113772455089823</v>
      </c>
      <c r="F100" s="30">
        <f>IF(OR($A100="",$B100=""),"",'MPTO_working_2-way'!D99)</f>
        <v>1.7510353577669786</v>
      </c>
      <c r="G100" s="32">
        <f>IF(OR($A100="",$B100=""),"",'MPTO_working_2-way'!E99)</f>
        <v>2.3314952347560003</v>
      </c>
      <c r="H100" s="30">
        <f>IF(OR($A100="",$B100=""),"",'OddsRatio_working_2-way'!M99)</f>
        <v>1.7503500583621179</v>
      </c>
      <c r="I100" s="30">
        <f>IF(OR($A100="",$B100=""),"",'OddsRatio_working_2-way'!N99)</f>
        <v>2.3327112976879407</v>
      </c>
      <c r="J100" s="30">
        <f>IF('Log_working_2-way'!$D99="","",A100^('Log_working_2-way'!$D99))</f>
        <v>1.7450433451963705</v>
      </c>
      <c r="K100" s="32">
        <f>IF('Log_working_2-way'!$D99="","",B100^('Log_working_2-way'!$D99))</f>
        <v>2.3422037877991433</v>
      </c>
      <c r="L100" s="37">
        <f t="shared" si="26"/>
        <v>0.56735751295336789</v>
      </c>
      <c r="M100" s="37">
        <f t="shared" si="27"/>
        <v>0.43264248704663211</v>
      </c>
      <c r="N100" s="38">
        <v>196</v>
      </c>
      <c r="O100" s="38">
        <f t="shared" si="28"/>
        <v>78.634730538922156</v>
      </c>
      <c r="P100" s="38">
        <f t="shared" si="29"/>
        <v>106.50228310502284</v>
      </c>
      <c r="Q100" s="38">
        <f t="shared" si="30"/>
        <v>89.497716894977174</v>
      </c>
      <c r="R100" s="38">
        <f t="shared" si="31"/>
        <v>117.36526946107786</v>
      </c>
      <c r="S100" s="39">
        <f t="shared" si="32"/>
        <v>-10.862986356055018</v>
      </c>
      <c r="T100" s="39">
        <f t="shared" si="33"/>
        <v>-10.862986356055018</v>
      </c>
      <c r="U100" t="s">
        <v>222</v>
      </c>
      <c r="V100" t="s">
        <v>223</v>
      </c>
      <c r="W100" t="s">
        <v>71</v>
      </c>
      <c r="X100" s="64">
        <v>44512</v>
      </c>
      <c r="Y100" s="41"/>
    </row>
    <row r="101" spans="1:25" s="35" customFormat="1" ht="15" x14ac:dyDescent="0.25">
      <c r="A101">
        <v>1.96</v>
      </c>
      <c r="B101">
        <v>1.85</v>
      </c>
      <c r="C101" s="29">
        <f t="shared" si="25"/>
        <v>5.0744622173193532E-2</v>
      </c>
      <c r="D101" s="30">
        <f>IF(OR($A101="",$B101=""),"",A101*'MPTO_working_2-way'!$G100)</f>
        <v>2.0594594594594593</v>
      </c>
      <c r="E101" s="32">
        <f>IF(OR($A101="",$B101=""),"",B101*'MPTO_working_2-way'!$G100)</f>
        <v>1.943877551020408</v>
      </c>
      <c r="F101" s="30">
        <f>IF(OR($A101="",$B101=""),"",'MPTO_working_2-way'!D100)</f>
        <v>2.0625711035267349</v>
      </c>
      <c r="G101" s="32">
        <f>IF(OR($A101="",$B101=""),"",'MPTO_working_2-way'!E100)</f>
        <v>1.9411134903640255</v>
      </c>
      <c r="H101" s="30">
        <f>IF(OR($A101="",$B101=""),"",'OddsRatio_working_2-way'!M100)</f>
        <v>2.0627378626481145</v>
      </c>
      <c r="I101" s="30">
        <f>IF(OR($A101="",$B101=""),"",'OddsRatio_working_2-way'!N100)</f>
        <v>1.9409658158863516</v>
      </c>
      <c r="J101" s="30">
        <f>IF('Log_working_2-way'!$D100="","",A101^('Log_working_2-way'!$D100))</f>
        <v>2.0641792196832438</v>
      </c>
      <c r="K101" s="32">
        <f>IF('Log_working_2-way'!$D100="","",B101^('Log_working_2-way'!$D100))</f>
        <v>1.9396913428704079</v>
      </c>
      <c r="L101" s="37">
        <f t="shared" si="26"/>
        <v>0.48556430446194232</v>
      </c>
      <c r="M101" s="37">
        <f t="shared" si="27"/>
        <v>0.51443569553805779</v>
      </c>
      <c r="N101" s="38">
        <v>197</v>
      </c>
      <c r="O101" s="38">
        <f t="shared" si="28"/>
        <v>96.489795918367349</v>
      </c>
      <c r="P101" s="38">
        <f t="shared" si="29"/>
        <v>90.51351351351353</v>
      </c>
      <c r="Q101" s="38">
        <f t="shared" si="30"/>
        <v>106.48648648648647</v>
      </c>
      <c r="R101" s="38">
        <f t="shared" si="31"/>
        <v>100.51020408163265</v>
      </c>
      <c r="S101" s="39">
        <f t="shared" si="32"/>
        <v>-9.9966905681191207</v>
      </c>
      <c r="T101" s="39">
        <f t="shared" si="33"/>
        <v>-9.9966905681191207</v>
      </c>
      <c r="U101" t="s">
        <v>224</v>
      </c>
      <c r="V101" t="s">
        <v>225</v>
      </c>
      <c r="W101" t="s">
        <v>71</v>
      </c>
      <c r="X101" s="64">
        <v>44512</v>
      </c>
      <c r="Y101" s="41"/>
    </row>
    <row r="102" spans="1:25" ht="15" x14ac:dyDescent="0.25">
      <c r="A102">
        <v>1.93</v>
      </c>
      <c r="B102">
        <v>1.88</v>
      </c>
      <c r="C102" s="29">
        <f t="shared" si="25"/>
        <v>5.0049608642928067E-2</v>
      </c>
      <c r="D102" s="30">
        <f>IF(OR($A102="",$B102=""),"",A102*'MPTO_working_2-way'!$G101)</f>
        <v>2.0265957446808511</v>
      </c>
      <c r="E102" s="32">
        <f>IF(OR($A102="",$B102=""),"",B102*'MPTO_working_2-way'!$G101)</f>
        <v>1.9740932642487046</v>
      </c>
      <c r="F102" s="30">
        <f>IF(OR($A102="",$B102=""),"",'MPTO_working_2-way'!D101)</f>
        <v>2.027945450480662</v>
      </c>
      <c r="G102" s="32">
        <f>IF(OR($A102="",$B102=""),"",'MPTO_working_2-way'!E101)</f>
        <v>1.9728142670726401</v>
      </c>
      <c r="H102" s="30">
        <f>IF(OR($A102="",$B102=""),"",'OddsRatio_working_2-way'!M101)</f>
        <v>2.0280166252635121</v>
      </c>
      <c r="I102" s="30">
        <f>IF(OR($A102="",$B102=""),"",'OddsRatio_working_2-way'!N101)</f>
        <v>1.97274691422784</v>
      </c>
      <c r="J102" s="30">
        <f>IF('Log_working_2-way'!$D101="","",A102^('Log_working_2-way'!$D101))</f>
        <v>2.0286405498267945</v>
      </c>
      <c r="K102" s="32">
        <f>IF('Log_working_2-way'!$D101="","",B102^('Log_working_2-way'!$D101))</f>
        <v>1.972156892091637</v>
      </c>
      <c r="L102" s="37">
        <f t="shared" si="26"/>
        <v>0.49343832020997375</v>
      </c>
      <c r="M102" s="37">
        <f t="shared" si="27"/>
        <v>0.50656167979002631</v>
      </c>
      <c r="N102" s="38">
        <v>198</v>
      </c>
      <c r="O102" s="38">
        <f t="shared" si="28"/>
        <v>95.409326424870471</v>
      </c>
      <c r="P102" s="38">
        <f t="shared" si="29"/>
        <v>92.680851063829763</v>
      </c>
      <c r="Q102" s="38">
        <f t="shared" si="30"/>
        <v>105.31914893617021</v>
      </c>
      <c r="R102" s="38">
        <f t="shared" si="31"/>
        <v>102.59067357512954</v>
      </c>
      <c r="S102" s="39">
        <f t="shared" si="32"/>
        <v>-9.9098225112997369</v>
      </c>
      <c r="T102" s="39">
        <f t="shared" si="33"/>
        <v>-9.9098225112997795</v>
      </c>
      <c r="U102" t="s">
        <v>226</v>
      </c>
      <c r="V102" t="s">
        <v>227</v>
      </c>
      <c r="W102" t="s">
        <v>71</v>
      </c>
      <c r="X102" s="64">
        <v>44512</v>
      </c>
      <c r="Y102" s="41"/>
    </row>
    <row r="103" spans="1:25" ht="15" x14ac:dyDescent="0.25">
      <c r="A103">
        <v>1.7</v>
      </c>
      <c r="B103">
        <v>2.14</v>
      </c>
      <c r="C103" s="29">
        <f t="shared" si="25"/>
        <v>5.5525013743815244E-2</v>
      </c>
      <c r="D103" s="30">
        <f>IF(OR($A103="",$B103=""),"",A103*'MPTO_working_2-way'!$G102)</f>
        <v>1.794392523364486</v>
      </c>
      <c r="E103" s="32">
        <f>IF(OR($A103="",$B103=""),"",B103*'MPTO_working_2-way'!$G102)</f>
        <v>2.2588235294117647</v>
      </c>
      <c r="F103" s="30">
        <f>IF(OR($A103="",$B103=""),"",'MPTO_working_2-way'!D102)</f>
        <v>1.7842079450711132</v>
      </c>
      <c r="G103" s="32">
        <f>IF(OR($A103="",$B103=""),"",'MPTO_working_2-way'!E102)</f>
        <v>2.2751719824890557</v>
      </c>
      <c r="H103" s="30">
        <f>IF(OR($A103="",$B103=""),"",'OddsRatio_working_2-way'!M102)</f>
        <v>1.783603909969379</v>
      </c>
      <c r="I103" s="30">
        <f>IF(OR($A103="",$B103=""),"",'OddsRatio_working_2-way'!N102)</f>
        <v>2.2761549390929883</v>
      </c>
      <c r="J103" s="30">
        <f>IF('Log_working_2-way'!$D102="","",A103^('Log_working_2-way'!$D102))</f>
        <v>1.7789102233960266</v>
      </c>
      <c r="K103" s="32">
        <f>IF('Log_working_2-way'!$D102="","",B103^('Log_working_2-way'!$D102))</f>
        <v>2.2838450054453689</v>
      </c>
      <c r="L103" s="37">
        <f t="shared" si="26"/>
        <v>0.55729166666666663</v>
      </c>
      <c r="M103" s="37">
        <f t="shared" si="27"/>
        <v>0.44270833333333331</v>
      </c>
      <c r="N103" s="38">
        <v>199</v>
      </c>
      <c r="O103" s="38">
        <f t="shared" si="28"/>
        <v>81.941176470588246</v>
      </c>
      <c r="P103" s="38">
        <f t="shared" si="29"/>
        <v>106.00934579439253</v>
      </c>
      <c r="Q103" s="38">
        <f t="shared" si="30"/>
        <v>92.99065420560747</v>
      </c>
      <c r="R103" s="38">
        <f t="shared" si="31"/>
        <v>117.05882352941177</v>
      </c>
      <c r="S103" s="39">
        <f t="shared" si="32"/>
        <v>-11.049477735019224</v>
      </c>
      <c r="T103" s="39">
        <f t="shared" si="33"/>
        <v>-11.049477735019238</v>
      </c>
      <c r="U103" t="s">
        <v>228</v>
      </c>
      <c r="V103" t="s">
        <v>229</v>
      </c>
      <c r="W103" t="s">
        <v>71</v>
      </c>
      <c r="X103" s="64">
        <v>44512</v>
      </c>
      <c r="Y103" s="41"/>
    </row>
    <row r="104" spans="1:25" ht="15" x14ac:dyDescent="0.25">
      <c r="A104">
        <v>1.78</v>
      </c>
      <c r="B104">
        <v>2.02</v>
      </c>
      <c r="C104" s="29">
        <f t="shared" si="25"/>
        <v>5.6847257759483849E-2</v>
      </c>
      <c r="D104" s="30">
        <f>IF(OR($A104="",$B104=""),"",A104*'MPTO_working_2-way'!$G103)</f>
        <v>1.8811881188118813</v>
      </c>
      <c r="E104" s="32">
        <f>IF(OR($A104="",$B104=""),"",B104*'MPTO_working_2-way'!$G103)</f>
        <v>2.1348314606741572</v>
      </c>
      <c r="F104" s="30">
        <f>IF(OR($A104="",$B104=""),"",'MPTO_working_2-way'!D103)</f>
        <v>1.8748566065283139</v>
      </c>
      <c r="G104" s="32">
        <f>IF(OR($A104="",$B104=""),"",'MPTO_working_2-way'!E103)</f>
        <v>2.1430444629872452</v>
      </c>
      <c r="H104" s="30">
        <f>IF(OR($A104="",$B104=""),"",'OddsRatio_working_2-way'!M103)</f>
        <v>1.8744746321952062</v>
      </c>
      <c r="I104" s="30">
        <f>IF(OR($A104="",$B104=""),"",'OddsRatio_working_2-way'!N103)</f>
        <v>2.1435437497937313</v>
      </c>
      <c r="J104" s="30">
        <f>IF('Log_working_2-way'!$D103="","",A104^('Log_working_2-way'!$D103))</f>
        <v>1.8715471181062422</v>
      </c>
      <c r="K104" s="32">
        <f>IF('Log_working_2-way'!$D103="","",B104^('Log_working_2-way'!$D103))</f>
        <v>2.1473848966079383</v>
      </c>
      <c r="L104" s="37">
        <f t="shared" si="26"/>
        <v>0.53157894736842104</v>
      </c>
      <c r="M104" s="37">
        <f t="shared" si="27"/>
        <v>0.46842105263157896</v>
      </c>
      <c r="N104" s="38">
        <v>200</v>
      </c>
      <c r="O104" s="38">
        <f t="shared" si="28"/>
        <v>87.640449438202253</v>
      </c>
      <c r="P104" s="38">
        <f t="shared" si="29"/>
        <v>100.99009900990099</v>
      </c>
      <c r="Q104" s="38">
        <f t="shared" si="30"/>
        <v>99.009900990099013</v>
      </c>
      <c r="R104" s="38">
        <f t="shared" si="31"/>
        <v>112.35955056179776</v>
      </c>
      <c r="S104" s="39">
        <f t="shared" si="32"/>
        <v>-11.369451551896759</v>
      </c>
      <c r="T104" s="39">
        <f t="shared" si="33"/>
        <v>-11.369451551896773</v>
      </c>
      <c r="U104" t="s">
        <v>77</v>
      </c>
      <c r="V104" t="s">
        <v>230</v>
      </c>
      <c r="W104" t="s">
        <v>71</v>
      </c>
      <c r="X104" s="64">
        <v>44512</v>
      </c>
      <c r="Y104" s="41"/>
    </row>
    <row r="105" spans="1:25" ht="15" x14ac:dyDescent="0.25">
      <c r="A105">
        <v>2</v>
      </c>
      <c r="B105">
        <v>1.81</v>
      </c>
      <c r="C105" s="29">
        <f t="shared" si="25"/>
        <v>5.2486187845303789E-2</v>
      </c>
      <c r="D105" s="30">
        <f>IF(OR($A105="",$B105=""),"",A105*'MPTO_working_2-way'!$G104)</f>
        <v>2.1049723756906076</v>
      </c>
      <c r="E105" s="32">
        <f>IF(OR($A105="",$B105=""),"",B105*'MPTO_working_2-way'!$G104)</f>
        <v>1.9049999999999998</v>
      </c>
      <c r="F105" s="30">
        <f>IF(OR($A105="",$B105=""),"",'MPTO_working_2-way'!D104)</f>
        <v>2.1107871720116615</v>
      </c>
      <c r="G105" s="32">
        <f>IF(OR($A105="",$B105=""),"",'MPTO_working_2-way'!E104)</f>
        <v>1.9002624671916009</v>
      </c>
      <c r="H105" s="30">
        <f>IF(OR($A105="",$B105=""),"",'OddsRatio_working_2-way'!M104)</f>
        <v>2.1111111111111112</v>
      </c>
      <c r="I105" s="30">
        <f>IF(OR($A105="",$B105=""),"",'OddsRatio_working_2-way'!N104)</f>
        <v>1.8999999999999992</v>
      </c>
      <c r="J105" s="30">
        <f>IF('Log_working_2-way'!$D104="","",A105^('Log_working_2-way'!$D104))</f>
        <v>2.1138148090273745</v>
      </c>
      <c r="K105" s="32">
        <f>IF('Log_working_2-way'!$D104="","",B105^('Log_working_2-way'!$D104))</f>
        <v>1.8978153207280555</v>
      </c>
      <c r="L105" s="37">
        <f t="shared" si="26"/>
        <v>0.47506561679790033</v>
      </c>
      <c r="M105" s="37">
        <f t="shared" si="27"/>
        <v>0.52493438320209984</v>
      </c>
      <c r="N105" s="38">
        <v>201</v>
      </c>
      <c r="O105" s="38">
        <f t="shared" si="28"/>
        <v>100.5</v>
      </c>
      <c r="P105" s="38">
        <f t="shared" si="29"/>
        <v>89.950276243093924</v>
      </c>
      <c r="Q105" s="38">
        <f t="shared" si="30"/>
        <v>111.04972375690609</v>
      </c>
      <c r="R105" s="38">
        <f t="shared" si="31"/>
        <v>100.5</v>
      </c>
      <c r="S105" s="39">
        <f t="shared" si="32"/>
        <v>-10.54972375690609</v>
      </c>
      <c r="T105" s="39">
        <f t="shared" si="33"/>
        <v>-10.549723756906076</v>
      </c>
      <c r="U105" t="s">
        <v>231</v>
      </c>
      <c r="V105" t="s">
        <v>114</v>
      </c>
      <c r="W105" t="s">
        <v>71</v>
      </c>
      <c r="X105" s="64">
        <v>44512</v>
      </c>
      <c r="Y105" s="41"/>
    </row>
    <row r="106" spans="1:25" ht="15" x14ac:dyDescent="0.25">
      <c r="A106">
        <v>1.81</v>
      </c>
      <c r="B106">
        <v>1.99</v>
      </c>
      <c r="C106" s="29">
        <f t="shared" si="25"/>
        <v>5.4998750659374096E-2</v>
      </c>
      <c r="D106" s="30">
        <f>IF(OR($A106="",$B106=""),"",A106*'MPTO_working_2-way'!$G105)</f>
        <v>1.9095477386934672</v>
      </c>
      <c r="E106" s="32">
        <f>IF(OR($A106="",$B106=""),"",B106*'MPTO_working_2-way'!$G105)</f>
        <v>2.0994475138121542</v>
      </c>
      <c r="F106" s="30">
        <f>IF(OR($A106="",$B106=""),"",'MPTO_working_2-way'!D105)</f>
        <v>1.9048097517121023</v>
      </c>
      <c r="G106" s="32">
        <f>IF(OR($A106="",$B106=""),"",'MPTO_working_2-way'!E105)</f>
        <v>2.1052047108331626</v>
      </c>
      <c r="H106" s="30">
        <f>IF(OR($A106="",$B106=""),"",'OddsRatio_working_2-way'!M105)</f>
        <v>1.9045340337332906</v>
      </c>
      <c r="I106" s="30">
        <f>IF(OR($A106="",$B106=""),"",'OddsRatio_working_2-way'!N105)</f>
        <v>2.1055415967851334</v>
      </c>
      <c r="J106" s="30">
        <f>IF('Log_working_2-way'!$D105="","",A106^('Log_working_2-way'!$D105))</f>
        <v>1.9023444282369457</v>
      </c>
      <c r="K106" s="32">
        <f>IF('Log_working_2-way'!$D105="","",B106^('Log_working_2-way'!$D105))</f>
        <v>2.1082242752380216</v>
      </c>
      <c r="L106" s="37">
        <f t="shared" si="26"/>
        <v>0.52368421052631586</v>
      </c>
      <c r="M106" s="37">
        <f t="shared" si="27"/>
        <v>0.4763157894736843</v>
      </c>
      <c r="N106" s="38">
        <v>202</v>
      </c>
      <c r="O106" s="38">
        <f t="shared" si="28"/>
        <v>90.39779005524862</v>
      </c>
      <c r="P106" s="38">
        <f t="shared" si="29"/>
        <v>100.49246231155779</v>
      </c>
      <c r="Q106" s="38">
        <f t="shared" si="30"/>
        <v>101.5075376884422</v>
      </c>
      <c r="R106" s="38">
        <f t="shared" si="31"/>
        <v>111.60220994475139</v>
      </c>
      <c r="S106" s="39">
        <f t="shared" si="32"/>
        <v>-11.109747633193578</v>
      </c>
      <c r="T106" s="39">
        <f t="shared" si="33"/>
        <v>-11.109747633193606</v>
      </c>
      <c r="U106" t="s">
        <v>232</v>
      </c>
      <c r="V106" t="s">
        <v>233</v>
      </c>
      <c r="W106" t="s">
        <v>71</v>
      </c>
      <c r="X106" s="64">
        <v>44512</v>
      </c>
      <c r="Y106" s="41"/>
    </row>
    <row r="107" spans="1:25" ht="15" x14ac:dyDescent="0.25">
      <c r="A107">
        <v>1.84</v>
      </c>
      <c r="B107">
        <v>1.96</v>
      </c>
      <c r="C107" s="29">
        <f t="shared" si="25"/>
        <v>5.3682342502218372E-2</v>
      </c>
      <c r="D107" s="30">
        <f>IF(OR($A107="",$B107=""),"",A107*'MPTO_working_2-way'!$G106)</f>
        <v>1.9387755102040818</v>
      </c>
      <c r="E107" s="32">
        <f>IF(OR($A107="",$B107=""),"",B107*'MPTO_working_2-way'!$G106)</f>
        <v>2.0652173913043481</v>
      </c>
      <c r="F107" s="30">
        <f>IF(OR($A107="",$B107=""),"",'MPTO_working_2-way'!D106)</f>
        <v>1.9355946758265352</v>
      </c>
      <c r="G107" s="32">
        <f>IF(OR($A107="",$B107=""),"",'MPTO_working_2-way'!E106)</f>
        <v>2.0688389169343737</v>
      </c>
      <c r="H107" s="30">
        <f>IF(OR($A107="",$B107=""),"",'OddsRatio_working_2-way'!M106)</f>
        <v>1.9354143466934854</v>
      </c>
      <c r="I107" s="30">
        <f>IF(OR($A107="",$B107=""),"",'OddsRatio_working_2-way'!N106)</f>
        <v>2.0690449676496976</v>
      </c>
      <c r="J107" s="30">
        <f>IF('Log_working_2-way'!$D106="","",A107^('Log_working_2-way'!$D106))</f>
        <v>1.9339444082463377</v>
      </c>
      <c r="K107" s="32">
        <f>IF('Log_working_2-way'!$D106="","",B107^('Log_working_2-way'!$D106))</f>
        <v>2.0707275413491004</v>
      </c>
      <c r="L107" s="37">
        <f t="shared" si="26"/>
        <v>0.51578947368421046</v>
      </c>
      <c r="M107" s="37">
        <f t="shared" si="27"/>
        <v>0.48421052631578942</v>
      </c>
      <c r="N107" s="38">
        <v>203</v>
      </c>
      <c r="O107" s="38">
        <f t="shared" si="28"/>
        <v>92.673913043478279</v>
      </c>
      <c r="P107" s="38">
        <f t="shared" si="29"/>
        <v>99.428571428571431</v>
      </c>
      <c r="Q107" s="38">
        <f t="shared" si="30"/>
        <v>103.57142857142857</v>
      </c>
      <c r="R107" s="38">
        <f t="shared" si="31"/>
        <v>110.32608695652173</v>
      </c>
      <c r="S107" s="39">
        <f t="shared" si="32"/>
        <v>-10.89751552795029</v>
      </c>
      <c r="T107" s="39">
        <f t="shared" si="33"/>
        <v>-10.897515527950304</v>
      </c>
      <c r="U107" t="s">
        <v>234</v>
      </c>
      <c r="V107" t="s">
        <v>235</v>
      </c>
      <c r="W107" t="s">
        <v>71</v>
      </c>
      <c r="X107" s="64">
        <v>44512</v>
      </c>
      <c r="Y107" s="41"/>
    </row>
    <row r="108" spans="1:25" ht="15" x14ac:dyDescent="0.25">
      <c r="A108">
        <v>2.1</v>
      </c>
      <c r="B108">
        <v>1.72</v>
      </c>
      <c r="C108" s="29">
        <f t="shared" si="25"/>
        <v>5.75858250276855E-2</v>
      </c>
      <c r="D108" s="30">
        <f>IF(OR($A108="",$B108=""),"",A108*'MPTO_working_2-way'!$G107)</f>
        <v>2.2209302325581395</v>
      </c>
      <c r="E108" s="32">
        <f>IF(OR($A108="",$B108=""),"",B108*'MPTO_working_2-way'!$G107)</f>
        <v>1.819047619047619</v>
      </c>
      <c r="F108" s="30">
        <f>IF(OR($A108="",$B108=""),"",'MPTO_working_2-way'!D107)</f>
        <v>2.2351485148514851</v>
      </c>
      <c r="G108" s="32">
        <f>IF(OR($A108="",$B108=""),"",'MPTO_working_2-way'!E107)</f>
        <v>1.8096192384769538</v>
      </c>
      <c r="H108" s="30">
        <f>IF(OR($A108="",$B108=""),"",'OddsRatio_working_2-way'!M107)</f>
        <v>2.2360330811826108</v>
      </c>
      <c r="I108" s="30">
        <f>IF(OR($A108="",$B108=""),"",'OddsRatio_working_2-way'!N107)</f>
        <v>1.8090398349558905</v>
      </c>
      <c r="J108" s="30">
        <f>IF('Log_working_2-way'!$D107="","",A108^('Log_working_2-way'!$D107))</f>
        <v>2.2427209680817906</v>
      </c>
      <c r="K108" s="32">
        <f>IF('Log_working_2-way'!$D107="","",B108^('Log_working_2-way'!$D107))</f>
        <v>1.8046858672870141</v>
      </c>
      <c r="L108" s="37">
        <f t="shared" si="26"/>
        <v>0.45026178010471207</v>
      </c>
      <c r="M108" s="37">
        <f t="shared" si="27"/>
        <v>0.54973821989528793</v>
      </c>
      <c r="N108" s="38">
        <v>204</v>
      </c>
      <c r="O108" s="38">
        <f t="shared" si="28"/>
        <v>106.85714285714286</v>
      </c>
      <c r="P108" s="38">
        <f t="shared" si="29"/>
        <v>85.395348837209298</v>
      </c>
      <c r="Q108" s="38">
        <f t="shared" si="30"/>
        <v>118.6046511627907</v>
      </c>
      <c r="R108" s="38">
        <f t="shared" si="31"/>
        <v>97.142857142857139</v>
      </c>
      <c r="S108" s="39">
        <f t="shared" si="32"/>
        <v>-11.747508305647841</v>
      </c>
      <c r="T108" s="39">
        <f t="shared" si="33"/>
        <v>-11.747508305647841</v>
      </c>
      <c r="U108" t="s">
        <v>236</v>
      </c>
      <c r="V108" t="s">
        <v>237</v>
      </c>
      <c r="W108" t="s">
        <v>71</v>
      </c>
      <c r="X108" s="64">
        <v>44512</v>
      </c>
      <c r="Y108" s="41"/>
    </row>
    <row r="109" spans="1:25" ht="15" x14ac:dyDescent="0.25">
      <c r="A109">
        <v>1.76</v>
      </c>
      <c r="B109">
        <v>2.04</v>
      </c>
      <c r="C109" s="29">
        <f t="shared" si="25"/>
        <v>5.8377896613190705E-2</v>
      </c>
      <c r="D109" s="30">
        <f>IF(OR($A109="",$B109=""),"",A109*'MPTO_working_2-way'!$G108)</f>
        <v>1.8627450980392157</v>
      </c>
      <c r="E109" s="32">
        <f>IF(OR($A109="",$B109=""),"",B109*'MPTO_working_2-way'!$G108)</f>
        <v>2.1590909090909092</v>
      </c>
      <c r="F109" s="30">
        <f>IF(OR($A109="",$B109=""),"",'MPTO_working_2-way'!D108)</f>
        <v>1.8553121124431584</v>
      </c>
      <c r="G109" s="32">
        <f>IF(OR($A109="",$B109=""),"",'MPTO_working_2-way'!E108)</f>
        <v>2.1691638472692123</v>
      </c>
      <c r="H109" s="30">
        <f>IF(OR($A109="",$B109=""),"",'OddsRatio_working_2-way'!M108)</f>
        <v>1.8548504142651103</v>
      </c>
      <c r="I109" s="30">
        <f>IF(OR($A109="",$B109=""),"",'OddsRatio_working_2-way'!N108)</f>
        <v>2.1697953037312039</v>
      </c>
      <c r="J109" s="30">
        <f>IF('Log_working_2-way'!$D108="","",A109^('Log_working_2-way'!$D108))</f>
        <v>1.8514116002933902</v>
      </c>
      <c r="K109" s="32">
        <f>IF('Log_working_2-way'!$D108="","",B109^('Log_working_2-way'!$D108))</f>
        <v>2.1745200554608113</v>
      </c>
      <c r="L109" s="37">
        <f t="shared" si="26"/>
        <v>0.5368421052631579</v>
      </c>
      <c r="M109" s="37">
        <f t="shared" si="27"/>
        <v>0.4631578947368421</v>
      </c>
      <c r="N109" s="38">
        <v>205</v>
      </c>
      <c r="O109" s="38">
        <f t="shared" si="28"/>
        <v>88.52272727272728</v>
      </c>
      <c r="P109" s="38">
        <f t="shared" si="29"/>
        <v>104.50980392156862</v>
      </c>
      <c r="Q109" s="38">
        <f t="shared" si="30"/>
        <v>100.49019607843137</v>
      </c>
      <c r="R109" s="38">
        <f t="shared" si="31"/>
        <v>116.47727272727273</v>
      </c>
      <c r="S109" s="39">
        <f t="shared" si="32"/>
        <v>-11.967468805704087</v>
      </c>
      <c r="T109" s="39">
        <f t="shared" si="33"/>
        <v>-11.967468805704115</v>
      </c>
      <c r="U109" t="s">
        <v>238</v>
      </c>
      <c r="V109" t="s">
        <v>239</v>
      </c>
      <c r="W109" t="s">
        <v>71</v>
      </c>
      <c r="X109" s="64">
        <v>44512</v>
      </c>
      <c r="Y109" s="41"/>
    </row>
    <row r="110" spans="1:25" ht="15" x14ac:dyDescent="0.25">
      <c r="A110">
        <v>1.66</v>
      </c>
      <c r="B110">
        <v>2.21</v>
      </c>
      <c r="C110" s="29">
        <f t="shared" si="25"/>
        <v>5.4898326337022407E-2</v>
      </c>
      <c r="D110" s="30">
        <f>IF(OR($A110="",$B110=""),"",A110*'MPTO_working_2-way'!$G109)</f>
        <v>1.751131221719457</v>
      </c>
      <c r="E110" s="32">
        <f>IF(OR($A110="",$B110=""),"",B110*'MPTO_working_2-way'!$G109)</f>
        <v>2.3313253012048194</v>
      </c>
      <c r="F110" s="30">
        <f>IF(OR($A110="",$B110=""),"",'MPTO_working_2-way'!D109)</f>
        <v>1.7392499881477268</v>
      </c>
      <c r="G110" s="32">
        <f>IF(OR($A110="",$B110=""),"",'MPTO_working_2-way'!E109)</f>
        <v>2.3527223754248703</v>
      </c>
      <c r="H110" s="30">
        <f>IF(OR($A110="",$B110=""),"",'OddsRatio_working_2-way'!M109)</f>
        <v>1.7385489458759966</v>
      </c>
      <c r="I110" s="30">
        <f>IF(OR($A110="",$B110=""),"",'OddsRatio_working_2-way'!N109)</f>
        <v>2.35400640077266</v>
      </c>
      <c r="J110" s="30">
        <f>IF('Log_working_2-way'!$D109="","",A110^('Log_working_2-way'!$D109))</f>
        <v>1.7330793645336378</v>
      </c>
      <c r="K110" s="32">
        <f>IF('Log_working_2-way'!$D109="","",B110^('Log_working_2-way'!$D109))</f>
        <v>2.364108783273946</v>
      </c>
      <c r="L110" s="37">
        <f t="shared" si="26"/>
        <v>0.57105943152454786</v>
      </c>
      <c r="M110" s="37">
        <f t="shared" si="27"/>
        <v>0.4289405684754522</v>
      </c>
      <c r="N110" s="38">
        <v>206</v>
      </c>
      <c r="O110" s="38">
        <f t="shared" si="28"/>
        <v>81.903614457831324</v>
      </c>
      <c r="P110" s="38">
        <f t="shared" si="29"/>
        <v>112.78733031674207</v>
      </c>
      <c r="Q110" s="38">
        <f t="shared" si="30"/>
        <v>93.212669683257914</v>
      </c>
      <c r="R110" s="38">
        <f t="shared" si="31"/>
        <v>124.09638554216869</v>
      </c>
      <c r="S110" s="39">
        <f t="shared" si="32"/>
        <v>-11.30905522542659</v>
      </c>
      <c r="T110" s="39">
        <f t="shared" si="33"/>
        <v>-11.309055225426619</v>
      </c>
      <c r="U110" t="s">
        <v>240</v>
      </c>
      <c r="V110" t="s">
        <v>241</v>
      </c>
      <c r="W110" t="s">
        <v>71</v>
      </c>
      <c r="X110" s="64">
        <v>44512</v>
      </c>
      <c r="Y110" s="41"/>
    </row>
    <row r="111" spans="1:25" ht="15" x14ac:dyDescent="0.25">
      <c r="A111">
        <v>1.83</v>
      </c>
      <c r="B111">
        <v>2.08</v>
      </c>
      <c r="C111" s="29">
        <f t="shared" si="25"/>
        <v>2.7217318200924545E-2</v>
      </c>
      <c r="D111" s="30">
        <f>IF(OR($A111="",$B111=""),"",A111*'MPTO_working_2-way'!$G110)</f>
        <v>1.8798076923076921</v>
      </c>
      <c r="E111" s="32">
        <f>IF(OR($A111="",$B111=""),"",B111*'MPTO_working_2-way'!$G110)</f>
        <v>2.136612021857923</v>
      </c>
      <c r="F111" s="30">
        <f>IF(OR($A111="",$B111=""),"",'MPTO_working_2-way'!D110)</f>
        <v>1.8767379942806428</v>
      </c>
      <c r="G111" s="32">
        <f>IF(OR($A111="",$B111=""),"",'MPTO_working_2-way'!E110)</f>
        <v>2.1405916094927453</v>
      </c>
      <c r="H111" s="30">
        <f>IF(OR($A111="",$B111=""),"",'OddsRatio_working_2-way'!M110)</f>
        <v>1.8766518798921943</v>
      </c>
      <c r="I111" s="30">
        <f>IF(OR($A111="",$B111=""),"",'OddsRatio_working_2-way'!N110)</f>
        <v>2.1407036509440598</v>
      </c>
      <c r="J111" s="30">
        <f>IF('Log_working_2-way'!$D110="","",A111^('Log_working_2-way'!$D110))</f>
        <v>1.875264356990918</v>
      </c>
      <c r="K111" s="32">
        <f>IF('Log_working_2-way'!$D110="","",B111^('Log_working_2-way'!$D110))</f>
        <v>2.1425119645428072</v>
      </c>
      <c r="L111" s="37">
        <f t="shared" si="26"/>
        <v>0.53196930946291565</v>
      </c>
      <c r="M111" s="37">
        <f t="shared" si="27"/>
        <v>0.46803069053708451</v>
      </c>
      <c r="N111" s="38">
        <v>207</v>
      </c>
      <c r="O111" s="38">
        <f t="shared" si="28"/>
        <v>93.885245901639337</v>
      </c>
      <c r="P111" s="38">
        <f t="shared" si="29"/>
        <v>107.48076923076923</v>
      </c>
      <c r="Q111" s="38">
        <f t="shared" si="30"/>
        <v>99.519230769230759</v>
      </c>
      <c r="R111" s="38">
        <f t="shared" si="31"/>
        <v>113.11475409836065</v>
      </c>
      <c r="S111" s="39">
        <f t="shared" si="32"/>
        <v>-5.6339848675914226</v>
      </c>
      <c r="T111" s="39">
        <f t="shared" si="33"/>
        <v>-5.6339848675914226</v>
      </c>
      <c r="U111" t="s">
        <v>242</v>
      </c>
      <c r="V111" t="s">
        <v>243</v>
      </c>
      <c r="W111" t="s">
        <v>481</v>
      </c>
      <c r="X111" s="64">
        <v>44512</v>
      </c>
      <c r="Y111" s="41"/>
    </row>
    <row r="112" spans="1:25" ht="15" x14ac:dyDescent="0.25">
      <c r="A112">
        <v>2.36</v>
      </c>
      <c r="B112">
        <v>1.65</v>
      </c>
      <c r="C112" s="29">
        <f t="shared" si="25"/>
        <v>2.9789419619928204E-2</v>
      </c>
      <c r="D112" s="30">
        <f>IF(OR($A112="",$B112=""),"",A112*'MPTO_working_2-way'!$G111)</f>
        <v>2.4303030303030306</v>
      </c>
      <c r="E112" s="32">
        <f>IF(OR($A112="",$B112=""),"",B112*'MPTO_working_2-way'!$G111)</f>
        <v>1.6991525423728815</v>
      </c>
      <c r="F112" s="30">
        <f>IF(OR($A112="",$B112=""),"",'MPTO_working_2-way'!D111)</f>
        <v>2.4459798994974875</v>
      </c>
      <c r="G112" s="32">
        <f>IF(OR($A112="",$B112=""),"",'MPTO_working_2-way'!E111)</f>
        <v>1.691572545612511</v>
      </c>
      <c r="H112" s="30">
        <f>IF(OR($A112="",$B112=""),"",'OddsRatio_working_2-way'!M111)</f>
        <v>2.4464811413591585</v>
      </c>
      <c r="I112" s="30">
        <f>IF(OR($A112="",$B112=""),"",'OddsRatio_working_2-way'!N111)</f>
        <v>1.6913328984437157</v>
      </c>
      <c r="J112" s="30">
        <f>IF('Log_working_2-way'!$D111="","",A112^('Log_working_2-way'!$D111))</f>
        <v>2.4537046927110477</v>
      </c>
      <c r="K112" s="32">
        <f>IF('Log_working_2-way'!$D111="","",B112^('Log_working_2-way'!$D111))</f>
        <v>1.6878976211702592</v>
      </c>
      <c r="L112" s="37">
        <f t="shared" si="26"/>
        <v>0.41147132169576056</v>
      </c>
      <c r="M112" s="37">
        <f t="shared" si="27"/>
        <v>0.58852867830423938</v>
      </c>
      <c r="N112" s="38">
        <v>208</v>
      </c>
      <c r="O112" s="38">
        <f t="shared" si="28"/>
        <v>119.86440677966102</v>
      </c>
      <c r="P112" s="38">
        <f t="shared" si="29"/>
        <v>81.939393939393938</v>
      </c>
      <c r="Q112" s="38">
        <f t="shared" si="30"/>
        <v>126.06060606060606</v>
      </c>
      <c r="R112" s="38">
        <f t="shared" si="31"/>
        <v>88.13559322033899</v>
      </c>
      <c r="S112" s="39">
        <f t="shared" si="32"/>
        <v>-6.1961992809450379</v>
      </c>
      <c r="T112" s="39">
        <f t="shared" si="33"/>
        <v>-6.1961992809450521</v>
      </c>
      <c r="U112" t="s">
        <v>244</v>
      </c>
      <c r="V112" t="s">
        <v>245</v>
      </c>
      <c r="W112" t="s">
        <v>481</v>
      </c>
      <c r="X112" s="64">
        <v>44512</v>
      </c>
      <c r="Y112" s="41"/>
    </row>
    <row r="113" spans="1:25" ht="15" x14ac:dyDescent="0.25">
      <c r="A113">
        <v>2.9</v>
      </c>
      <c r="B113">
        <v>1.41</v>
      </c>
      <c r="C113" s="29">
        <f t="shared" si="25"/>
        <v>5.4047444362924857E-2</v>
      </c>
      <c r="D113" s="30">
        <f>IF(OR($A113="",$B113=""),"",A113*'MPTO_working_2-way'!$G112)</f>
        <v>3.0567375886524819</v>
      </c>
      <c r="E113" s="32">
        <f>IF(OR($A113="",$B113=""),"",B113*'MPTO_working_2-way'!$G112)</f>
        <v>1.4862068965517239</v>
      </c>
      <c r="F113" s="30">
        <f>IF(OR($A113="",$B113=""),"",'MPTO_working_2-way'!D112)</f>
        <v>3.1465948441708345</v>
      </c>
      <c r="G113" s="32">
        <f>IF(OR($A113="",$B113=""),"",'MPTO_working_2-way'!E112)</f>
        <v>1.4658540957160779</v>
      </c>
      <c r="H113" s="30">
        <f>IF(OR($A113="",$B113=""),"",'OddsRatio_working_2-way'!M112)</f>
        <v>3.1527067476698756</v>
      </c>
      <c r="I113" s="30">
        <f>IF(OR($A113="",$B113=""),"",'OddsRatio_working_2-way'!N112)</f>
        <v>1.4645314560761307</v>
      </c>
      <c r="J113" s="30">
        <f>IF('Log_working_2-way'!$D112="","",A113^('Log_working_2-way'!$D112))</f>
        <v>3.1972702181366377</v>
      </c>
      <c r="K113" s="32">
        <f>IF('Log_working_2-way'!$D112="","",B113^('Log_working_2-way'!$D112))</f>
        <v>1.4551101597476748</v>
      </c>
      <c r="L113" s="37">
        <f t="shared" si="26"/>
        <v>0.32714617169373555</v>
      </c>
      <c r="M113" s="37">
        <f t="shared" si="27"/>
        <v>0.67285382830626461</v>
      </c>
      <c r="N113" s="38">
        <v>209</v>
      </c>
      <c r="O113" s="38">
        <f t="shared" si="28"/>
        <v>136.93103448275863</v>
      </c>
      <c r="P113" s="38">
        <f t="shared" si="29"/>
        <v>60.773049645390074</v>
      </c>
      <c r="Q113" s="38">
        <f t="shared" si="30"/>
        <v>148.22695035460993</v>
      </c>
      <c r="R113" s="38">
        <f t="shared" si="31"/>
        <v>72.068965517241381</v>
      </c>
      <c r="S113" s="39">
        <f t="shared" si="32"/>
        <v>-11.295915871851292</v>
      </c>
      <c r="T113" s="39">
        <f t="shared" si="33"/>
        <v>-11.295915871851307</v>
      </c>
      <c r="U113" t="s">
        <v>246</v>
      </c>
      <c r="V113" t="s">
        <v>247</v>
      </c>
      <c r="W113" t="s">
        <v>491</v>
      </c>
      <c r="X113" s="64">
        <v>44512</v>
      </c>
      <c r="Y113" s="41"/>
    </row>
    <row r="114" spans="1:25" ht="15" x14ac:dyDescent="0.25">
      <c r="A114">
        <v>2.57</v>
      </c>
      <c r="B114">
        <v>1.52</v>
      </c>
      <c r="C114" s="29">
        <f t="shared" si="25"/>
        <v>4.6999795207864015E-2</v>
      </c>
      <c r="D114" s="30">
        <f>IF(OR($A114="",$B114=""),"",A114*'MPTO_working_2-way'!$G113)</f>
        <v>2.6907894736842102</v>
      </c>
      <c r="E114" s="32">
        <f>IF(OR($A114="",$B114=""),"",B114*'MPTO_working_2-way'!$G113)</f>
        <v>1.5914396887159534</v>
      </c>
      <c r="F114" s="30">
        <f>IF(OR($A114="",$B114=""),"",'MPTO_working_2-way'!D113)</f>
        <v>2.7351911496989216</v>
      </c>
      <c r="G114" s="32">
        <f>IF(OR($A114="",$B114=""),"",'MPTO_working_2-way'!E113)</f>
        <v>1.5763053829392302</v>
      </c>
      <c r="H114" s="30">
        <f>IF(OR($A114="",$B114=""),"",'OddsRatio_working_2-way'!M113)</f>
        <v>2.7375933843194633</v>
      </c>
      <c r="I114" s="30">
        <f>IF(OR($A114="",$B114=""),"",'OddsRatio_working_2-way'!N113)</f>
        <v>1.5755086368446631</v>
      </c>
      <c r="J114" s="30">
        <f>IF('Log_working_2-way'!$D113="","",A114^('Log_working_2-way'!$D113))</f>
        <v>2.7588202324003004</v>
      </c>
      <c r="K114" s="32">
        <f>IF('Log_working_2-way'!$D113="","",B114^('Log_working_2-way'!$D113))</f>
        <v>1.5685629387111448</v>
      </c>
      <c r="L114" s="37">
        <f t="shared" si="26"/>
        <v>0.371638141809291</v>
      </c>
      <c r="M114" s="37">
        <f t="shared" si="27"/>
        <v>0.628361858190709</v>
      </c>
      <c r="N114" s="38">
        <v>210</v>
      </c>
      <c r="O114" s="38">
        <f t="shared" si="28"/>
        <v>128.28793774319064</v>
      </c>
      <c r="P114" s="38">
        <f t="shared" si="29"/>
        <v>71.84210526315789</v>
      </c>
      <c r="Q114" s="38">
        <f t="shared" si="30"/>
        <v>138.15789473684211</v>
      </c>
      <c r="R114" s="38">
        <f t="shared" si="31"/>
        <v>81.712062256809347</v>
      </c>
      <c r="S114" s="39">
        <f t="shared" si="32"/>
        <v>-9.8699569936514706</v>
      </c>
      <c r="T114" s="39">
        <f t="shared" si="33"/>
        <v>-9.8699569936514564</v>
      </c>
      <c r="U114" t="s">
        <v>248</v>
      </c>
      <c r="V114" t="s">
        <v>249</v>
      </c>
      <c r="W114" t="s">
        <v>491</v>
      </c>
      <c r="X114" s="64">
        <v>44512</v>
      </c>
      <c r="Y114" s="41"/>
    </row>
    <row r="115" spans="1:25" ht="15" x14ac:dyDescent="0.25">
      <c r="A115">
        <v>2.67</v>
      </c>
      <c r="B115">
        <v>1.49</v>
      </c>
      <c r="C115" s="29">
        <f t="shared" si="25"/>
        <v>4.5672774803307892E-2</v>
      </c>
      <c r="D115" s="30">
        <f>IF(OR($A115="",$B115=""),"",A115*'MPTO_working_2-way'!$G114)</f>
        <v>2.7919463087248322</v>
      </c>
      <c r="E115" s="32">
        <f>IF(OR($A115="",$B115=""),"",B115*'MPTO_working_2-way'!$G114)</f>
        <v>1.5580524344569286</v>
      </c>
      <c r="F115" s="30">
        <f>IF(OR($A115="",$B115=""),"",'MPTO_working_2-way'!D114)</f>
        <v>2.8433691884358359</v>
      </c>
      <c r="G115" s="32">
        <f>IF(OR($A115="",$B115=""),"",'MPTO_working_2-way'!E114)</f>
        <v>1.542484927204699</v>
      </c>
      <c r="H115" s="30">
        <f>IF(OR($A115="",$B115=""),"",'OddsRatio_working_2-way'!M114)</f>
        <v>2.8461211404742981</v>
      </c>
      <c r="I115" s="30">
        <f>IF(OR($A115="",$B115=""),"",'OddsRatio_working_2-way'!N114)</f>
        <v>1.5416762627738954</v>
      </c>
      <c r="J115" s="30">
        <f>IF('Log_working_2-way'!$D114="","",A115^('Log_working_2-way'!$D114))</f>
        <v>2.8708141371236611</v>
      </c>
      <c r="K115" s="32">
        <f>IF('Log_working_2-way'!$D114="","",B115^('Log_working_2-way'!$D114))</f>
        <v>1.5345266427885513</v>
      </c>
      <c r="L115" s="37">
        <f t="shared" si="26"/>
        <v>0.35817307692307693</v>
      </c>
      <c r="M115" s="37">
        <f t="shared" si="27"/>
        <v>0.64182692307692313</v>
      </c>
      <c r="N115" s="38">
        <v>211</v>
      </c>
      <c r="O115" s="38">
        <f t="shared" si="28"/>
        <v>131.97378277153558</v>
      </c>
      <c r="P115" s="38">
        <f t="shared" si="29"/>
        <v>69.389261744966433</v>
      </c>
      <c r="Q115" s="38">
        <f t="shared" si="30"/>
        <v>141.61073825503357</v>
      </c>
      <c r="R115" s="38">
        <f t="shared" si="31"/>
        <v>79.026217228464418</v>
      </c>
      <c r="S115" s="39">
        <f t="shared" si="32"/>
        <v>-9.6369554834979851</v>
      </c>
      <c r="T115" s="39">
        <f t="shared" si="33"/>
        <v>-9.6369554834979851</v>
      </c>
      <c r="U115" t="s">
        <v>250</v>
      </c>
      <c r="V115" t="s">
        <v>251</v>
      </c>
      <c r="W115" t="s">
        <v>491</v>
      </c>
      <c r="X115" s="64">
        <v>44512</v>
      </c>
      <c r="Y115" s="41"/>
    </row>
    <row r="116" spans="1:25" ht="15" x14ac:dyDescent="0.25">
      <c r="A116">
        <v>2.29</v>
      </c>
      <c r="B116">
        <v>1.64</v>
      </c>
      <c r="C116" s="29">
        <f t="shared" si="25"/>
        <v>4.6437320268399196E-2</v>
      </c>
      <c r="D116" s="30">
        <f>IF(OR($A116="",$B116=""),"",A116*'MPTO_working_2-way'!$G115)</f>
        <v>2.3963414634146343</v>
      </c>
      <c r="E116" s="32">
        <f>IF(OR($A116="",$B116=""),"",B116*'MPTO_working_2-way'!$G115)</f>
        <v>1.7161572052401746</v>
      </c>
      <c r="F116" s="30">
        <f>IF(OR($A116="",$B116=""),"",'MPTO_working_2-way'!D115)</f>
        <v>2.4185986604842866</v>
      </c>
      <c r="G116" s="32">
        <f>IF(OR($A116="",$B116=""),"",'MPTO_working_2-way'!E115)</f>
        <v>1.7049210096241147</v>
      </c>
      <c r="H116" s="30">
        <f>IF(OR($A116="",$B116=""),"",'OddsRatio_working_2-way'!M115)</f>
        <v>2.4197270864500684</v>
      </c>
      <c r="I116" s="30">
        <f>IF(OR($A116="",$B116=""),"",'OddsRatio_working_2-way'!N115)</f>
        <v>1.7043607250604993</v>
      </c>
      <c r="J116" s="30">
        <f>IF('Log_working_2-way'!$D115="","",A116^('Log_working_2-way'!$D115))</f>
        <v>2.4301711268758348</v>
      </c>
      <c r="K116" s="32">
        <f>IF('Log_working_2-way'!$D115="","",B116^('Log_working_2-way'!$D115))</f>
        <v>1.6992170245973379</v>
      </c>
      <c r="L116" s="37">
        <f t="shared" si="26"/>
        <v>0.41730279898218825</v>
      </c>
      <c r="M116" s="37">
        <f t="shared" si="27"/>
        <v>0.58269720101781175</v>
      </c>
      <c r="N116" s="38">
        <v>212</v>
      </c>
      <c r="O116" s="38">
        <f t="shared" si="28"/>
        <v>119.42358078602621</v>
      </c>
      <c r="P116" s="38">
        <f t="shared" si="29"/>
        <v>82.731707317073173</v>
      </c>
      <c r="Q116" s="38">
        <f t="shared" si="30"/>
        <v>129.26829268292681</v>
      </c>
      <c r="R116" s="38">
        <f t="shared" si="31"/>
        <v>92.576419213973807</v>
      </c>
      <c r="S116" s="39">
        <f t="shared" si="32"/>
        <v>-9.8447118969006056</v>
      </c>
      <c r="T116" s="39">
        <f t="shared" si="33"/>
        <v>-9.844711896900634</v>
      </c>
      <c r="U116" t="s">
        <v>252</v>
      </c>
      <c r="V116" t="s">
        <v>253</v>
      </c>
      <c r="W116" t="s">
        <v>491</v>
      </c>
      <c r="X116" s="64">
        <v>44512</v>
      </c>
      <c r="Y116" s="41"/>
    </row>
    <row r="117" spans="1:25" ht="15" x14ac:dyDescent="0.25">
      <c r="A117">
        <v>2.23</v>
      </c>
      <c r="B117">
        <v>1.67</v>
      </c>
      <c r="C117" s="29">
        <f t="shared" si="25"/>
        <v>4.7232888483123459E-2</v>
      </c>
      <c r="D117" s="30">
        <f>IF(OR($A117="",$B117=""),"",A117*'MPTO_working_2-way'!$G116)</f>
        <v>2.3353293413173652</v>
      </c>
      <c r="E117" s="32">
        <f>IF(OR($A117="",$B117=""),"",B117*'MPTO_working_2-way'!$G116)</f>
        <v>1.7488789237668161</v>
      </c>
      <c r="F117" s="30">
        <f>IF(OR($A117="",$B117=""),"",'MPTO_working_2-way'!D116)</f>
        <v>2.3539711134287793</v>
      </c>
      <c r="G117" s="32">
        <f>IF(OR($A117="",$B117=""),"",'MPTO_working_2-way'!E116)</f>
        <v>1.7385681940197473</v>
      </c>
      <c r="H117" s="30">
        <f>IF(OR($A117="",$B117=""),"",'OddsRatio_working_2-way'!M116)</f>
        <v>2.3549246826013568</v>
      </c>
      <c r="I117" s="30">
        <f>IF(OR($A117="",$B117=""),"",'OddsRatio_working_2-way'!N116)</f>
        <v>1.7380484043438287</v>
      </c>
      <c r="J117" s="30">
        <f>IF('Log_working_2-way'!$D116="","",A117^('Log_working_2-way'!$D116))</f>
        <v>2.3636503228006438</v>
      </c>
      <c r="K117" s="32">
        <f>IF('Log_working_2-way'!$D116="","",B117^('Log_working_2-way'!$D116))</f>
        <v>1.7333258264811959</v>
      </c>
      <c r="L117" s="37">
        <f t="shared" si="26"/>
        <v>0.42820512820512818</v>
      </c>
      <c r="M117" s="37">
        <f t="shared" si="27"/>
        <v>0.57179487179487176</v>
      </c>
      <c r="N117" s="38">
        <v>213</v>
      </c>
      <c r="O117" s="38">
        <f t="shared" si="28"/>
        <v>117.48430493273544</v>
      </c>
      <c r="P117" s="38">
        <f t="shared" si="29"/>
        <v>85.455089820359277</v>
      </c>
      <c r="Q117" s="38">
        <f t="shared" si="30"/>
        <v>127.54491017964074</v>
      </c>
      <c r="R117" s="38">
        <f t="shared" si="31"/>
        <v>95.515695067264573</v>
      </c>
      <c r="S117" s="39">
        <f t="shared" si="32"/>
        <v>-10.060605246905297</v>
      </c>
      <c r="T117" s="39">
        <f t="shared" si="33"/>
        <v>-10.060605246905297</v>
      </c>
      <c r="U117" t="s">
        <v>254</v>
      </c>
      <c r="V117" t="s">
        <v>255</v>
      </c>
      <c r="W117" t="s">
        <v>491</v>
      </c>
      <c r="X117" s="64">
        <v>44512</v>
      </c>
      <c r="Y117" s="41"/>
    </row>
    <row r="118" spans="1:25" ht="15" x14ac:dyDescent="0.25">
      <c r="A118">
        <v>2.0499999999999998</v>
      </c>
      <c r="B118">
        <v>1.8</v>
      </c>
      <c r="C118" s="29">
        <f t="shared" si="25"/>
        <v>4.3360433604336057E-2</v>
      </c>
      <c r="D118" s="30">
        <f>IF(OR($A118="",$B118=""),"",A118*'MPTO_working_2-way'!$G117)</f>
        <v>2.1388888888888888</v>
      </c>
      <c r="E118" s="32">
        <f>IF(OR($A118="",$B118=""),"",B118*'MPTO_working_2-way'!$G117)</f>
        <v>1.878048780487805</v>
      </c>
      <c r="F118" s="30">
        <f>IF(OR($A118="",$B118=""),"",'MPTO_working_2-way'!D117)</f>
        <v>2.1453488372093021</v>
      </c>
      <c r="G118" s="32">
        <f>IF(OR($A118="",$B118=""),"",'MPTO_working_2-way'!E117)</f>
        <v>1.8730964467005078</v>
      </c>
      <c r="H118" s="30">
        <f>IF(OR($A118="",$B118=""),"",'OddsRatio_working_2-way'!M117)</f>
        <v>2.1456439237389602</v>
      </c>
      <c r="I118" s="30">
        <f>IF(OR($A118="",$B118=""),"",'OddsRatio_working_2-way'!N117)</f>
        <v>1.8728715609439694</v>
      </c>
      <c r="J118" s="30">
        <f>IF('Log_working_2-way'!$D117="","",A118^('Log_working_2-way'!$D117))</f>
        <v>2.1486257153159274</v>
      </c>
      <c r="K118" s="32">
        <f>IF('Log_working_2-way'!$D117="","",B118^('Log_working_2-way'!$D117))</f>
        <v>1.8706056173612808</v>
      </c>
      <c r="L118" s="37">
        <f t="shared" si="26"/>
        <v>0.46753246753246752</v>
      </c>
      <c r="M118" s="37">
        <f t="shared" si="27"/>
        <v>0.53246753246753242</v>
      </c>
      <c r="N118" s="38">
        <v>214</v>
      </c>
      <c r="O118" s="38">
        <f t="shared" si="28"/>
        <v>109.60975609756098</v>
      </c>
      <c r="P118" s="38">
        <f t="shared" si="29"/>
        <v>95.111111111111114</v>
      </c>
      <c r="Q118" s="38">
        <f t="shared" si="30"/>
        <v>118.8888888888889</v>
      </c>
      <c r="R118" s="38">
        <f t="shared" si="31"/>
        <v>104.39024390243904</v>
      </c>
      <c r="S118" s="39">
        <f t="shared" si="32"/>
        <v>-9.2791327913279247</v>
      </c>
      <c r="T118" s="39">
        <f t="shared" si="33"/>
        <v>-9.2791327913279247</v>
      </c>
      <c r="U118" t="s">
        <v>256</v>
      </c>
      <c r="V118" t="s">
        <v>257</v>
      </c>
      <c r="W118" t="s">
        <v>491</v>
      </c>
      <c r="X118" s="64">
        <v>44512</v>
      </c>
      <c r="Y118" s="41"/>
    </row>
    <row r="119" spans="1:25" ht="15" x14ac:dyDescent="0.25">
      <c r="A119">
        <v>2.2200000000000002</v>
      </c>
      <c r="B119">
        <v>1.68</v>
      </c>
      <c r="C119" s="29">
        <f t="shared" si="25"/>
        <v>4.5688545688545634E-2</v>
      </c>
      <c r="D119" s="30">
        <f>IF(OR($A119="",$B119=""),"",A119*'MPTO_working_2-way'!$G118)</f>
        <v>2.3214285714285716</v>
      </c>
      <c r="E119" s="32">
        <f>IF(OR($A119="",$B119=""),"",B119*'MPTO_working_2-way'!$G118)</f>
        <v>1.7567567567567566</v>
      </c>
      <c r="F119" s="30">
        <f>IF(OR($A119="",$B119=""),"",'MPTO_working_2-way'!D118)</f>
        <v>2.3386004514672689</v>
      </c>
      <c r="G119" s="32">
        <f>IF(OR($A119="",$B119=""),"",'MPTO_working_2-way'!E118)</f>
        <v>1.7470489038785832</v>
      </c>
      <c r="H119" s="30">
        <f>IF(OR($A119="",$B119=""),"",'OddsRatio_working_2-way'!M118)</f>
        <v>2.3394467690277296</v>
      </c>
      <c r="I119" s="30">
        <f>IF(OR($A119="",$B119=""),"",'OddsRatio_working_2-way'!N118)</f>
        <v>1.7465768876547993</v>
      </c>
      <c r="J119" s="30">
        <f>IF('Log_working_2-way'!$D118="","",A119^('Log_working_2-way'!$D118))</f>
        <v>2.3474640771287958</v>
      </c>
      <c r="K119" s="32">
        <f>IF('Log_working_2-way'!$D118="","",B119^('Log_working_2-way'!$D118))</f>
        <v>1.7421348123284788</v>
      </c>
      <c r="L119" s="37">
        <f t="shared" si="26"/>
        <v>0.43076923076923074</v>
      </c>
      <c r="M119" s="37">
        <f t="shared" si="27"/>
        <v>0.56923076923076932</v>
      </c>
      <c r="N119" s="38">
        <v>215</v>
      </c>
      <c r="O119" s="38">
        <f t="shared" si="28"/>
        <v>118.15315315315317</v>
      </c>
      <c r="P119" s="38">
        <f t="shared" si="29"/>
        <v>87.023809523809518</v>
      </c>
      <c r="Q119" s="38">
        <f t="shared" si="30"/>
        <v>127.97619047619048</v>
      </c>
      <c r="R119" s="38">
        <f t="shared" si="31"/>
        <v>96.84684684684683</v>
      </c>
      <c r="S119" s="39">
        <f t="shared" si="32"/>
        <v>-9.8230373230373118</v>
      </c>
      <c r="T119" s="39">
        <f t="shared" si="33"/>
        <v>-9.8230373230373118</v>
      </c>
      <c r="U119" t="s">
        <v>258</v>
      </c>
      <c r="V119" t="s">
        <v>259</v>
      </c>
      <c r="W119" t="s">
        <v>491</v>
      </c>
      <c r="X119" s="64">
        <v>44512</v>
      </c>
      <c r="Y119" s="41"/>
    </row>
    <row r="120" spans="1:25" ht="15" x14ac:dyDescent="0.25">
      <c r="A120">
        <v>2.34</v>
      </c>
      <c r="B120">
        <v>1.61</v>
      </c>
      <c r="C120" s="29">
        <f t="shared" si="25"/>
        <v>4.8468439772787697E-2</v>
      </c>
      <c r="D120" s="30">
        <f>IF(OR($A120="",$B120=""),"",A120*'MPTO_working_2-way'!$G119)</f>
        <v>2.4534161490683233</v>
      </c>
      <c r="E120" s="32">
        <f>IF(OR($A120="",$B120=""),"",B120*'MPTO_working_2-way'!$G119)</f>
        <v>1.6880341880341883</v>
      </c>
      <c r="F120" s="30">
        <f>IF(OR($A120="",$B120=""),"",'MPTO_working_2-way'!D119)</f>
        <v>2.4806742608810168</v>
      </c>
      <c r="G120" s="32">
        <f>IF(OR($A120="",$B120=""),"",'MPTO_working_2-way'!E119)</f>
        <v>1.6753679903944503</v>
      </c>
      <c r="H120" s="30">
        <f>IF(OR($A120="",$B120=""),"",'OddsRatio_working_2-way'!M119)</f>
        <v>2.4821340396453389</v>
      </c>
      <c r="I120" s="30">
        <f>IF(OR($A120="",$B120=""),"",'OddsRatio_working_2-way'!N119)</f>
        <v>1.6747028090922811</v>
      </c>
      <c r="J120" s="30">
        <f>IF('Log_working_2-way'!$D119="","",A120^('Log_working_2-way'!$D119))</f>
        <v>2.4949997661274943</v>
      </c>
      <c r="K120" s="32">
        <f>IF('Log_working_2-way'!$D119="","",B120^('Log_working_2-way'!$D119))</f>
        <v>1.6688964257091188</v>
      </c>
      <c r="L120" s="37">
        <f t="shared" si="26"/>
        <v>0.40759493670886071</v>
      </c>
      <c r="M120" s="37">
        <f t="shared" si="27"/>
        <v>0.59240506329113918</v>
      </c>
      <c r="N120" s="38">
        <v>216</v>
      </c>
      <c r="O120" s="38">
        <f t="shared" si="28"/>
        <v>123.69230769230768</v>
      </c>
      <c r="P120" s="38">
        <f t="shared" si="29"/>
        <v>81.838509316770214</v>
      </c>
      <c r="Q120" s="38">
        <f t="shared" si="30"/>
        <v>134.1614906832298</v>
      </c>
      <c r="R120" s="38">
        <f t="shared" si="31"/>
        <v>92.307692307692321</v>
      </c>
      <c r="S120" s="39">
        <f t="shared" si="32"/>
        <v>-10.469182990922121</v>
      </c>
      <c r="T120" s="39">
        <f t="shared" si="33"/>
        <v>-10.469182990922107</v>
      </c>
      <c r="U120" t="s">
        <v>260</v>
      </c>
      <c r="V120" t="s">
        <v>261</v>
      </c>
      <c r="W120" t="s">
        <v>491</v>
      </c>
      <c r="X120" s="64">
        <v>44512</v>
      </c>
      <c r="Y120" s="41"/>
    </row>
    <row r="121" spans="1:25" ht="15" x14ac:dyDescent="0.25">
      <c r="A121">
        <v>2.12</v>
      </c>
      <c r="B121">
        <v>1.74</v>
      </c>
      <c r="C121" s="29">
        <f t="shared" si="25"/>
        <v>4.6410756885707949E-2</v>
      </c>
      <c r="D121" s="30">
        <f>IF(OR($A121="",$B121=""),"",A121*'MPTO_working_2-way'!$G120)</f>
        <v>2.2183908045977008</v>
      </c>
      <c r="E121" s="32">
        <f>IF(OR($A121="",$B121=""),"",B121*'MPTO_working_2-way'!$G120)</f>
        <v>1.8207547169811318</v>
      </c>
      <c r="F121" s="30">
        <f>IF(OR($A121="",$B121=""),"",'MPTO_working_2-way'!D120)</f>
        <v>2.2296905222437133</v>
      </c>
      <c r="G121" s="32">
        <f>IF(OR($A121="",$B121=""),"",'MPTO_working_2-way'!E120)</f>
        <v>1.8132127408572549</v>
      </c>
      <c r="H121" s="30">
        <f>IF(OR($A121="",$B121=""),"",'OddsRatio_working_2-way'!M120)</f>
        <v>2.2302493704584911</v>
      </c>
      <c r="I121" s="30">
        <f>IF(OR($A121="",$B121=""),"",'OddsRatio_working_2-way'!N120)</f>
        <v>1.8128433340529317</v>
      </c>
      <c r="J121" s="30">
        <f>IF('Log_working_2-way'!$D120="","",A121^('Log_working_2-way'!$D120))</f>
        <v>2.235500887736106</v>
      </c>
      <c r="K121" s="32">
        <f>IF('Log_working_2-way'!$D120="","",B121^('Log_working_2-way'!$D120))</f>
        <v>1.8093883298066613</v>
      </c>
      <c r="L121" s="37">
        <f t="shared" si="26"/>
        <v>0.45077720207253896</v>
      </c>
      <c r="M121" s="37">
        <f t="shared" si="27"/>
        <v>0.5492227979274612</v>
      </c>
      <c r="N121" s="38">
        <v>217</v>
      </c>
      <c r="O121" s="38">
        <f t="shared" si="28"/>
        <v>114.64150943396226</v>
      </c>
      <c r="P121" s="38">
        <f t="shared" si="29"/>
        <v>92.28735632183907</v>
      </c>
      <c r="Q121" s="38">
        <f t="shared" si="30"/>
        <v>124.71264367816092</v>
      </c>
      <c r="R121" s="38">
        <f t="shared" si="31"/>
        <v>102.35849056603773</v>
      </c>
      <c r="S121" s="39">
        <f t="shared" si="32"/>
        <v>-10.07113424419866</v>
      </c>
      <c r="T121" s="39">
        <f t="shared" si="33"/>
        <v>-10.07113424419866</v>
      </c>
      <c r="U121" t="s">
        <v>262</v>
      </c>
      <c r="V121" t="s">
        <v>263</v>
      </c>
      <c r="W121" t="s">
        <v>491</v>
      </c>
      <c r="X121" s="64">
        <v>44512</v>
      </c>
      <c r="Y121" s="41"/>
    </row>
    <row r="122" spans="1:25" ht="15" x14ac:dyDescent="0.25">
      <c r="A122">
        <v>2.2999999999999998</v>
      </c>
      <c r="B122">
        <v>1.61</v>
      </c>
      <c r="C122" s="29">
        <f t="shared" si="25"/>
        <v>5.5900621118012417E-2</v>
      </c>
      <c r="D122" s="30">
        <f>IF(OR($A122="",$B122=""),"",A122*'MPTO_working_2-way'!$G121)</f>
        <v>2.4285714285714284</v>
      </c>
      <c r="E122" s="32">
        <f>IF(OR($A122="",$B122=""),"",B122*'MPTO_working_2-way'!$G121)</f>
        <v>1.7000000000000002</v>
      </c>
      <c r="F122" s="30">
        <f>IF(OR($A122="",$B122=""),"",'MPTO_working_2-way'!D121)</f>
        <v>2.4580152671755724</v>
      </c>
      <c r="G122" s="32">
        <f>IF(OR($A122="",$B122=""),"",'MPTO_working_2-way'!E121)</f>
        <v>1.6858638743455499</v>
      </c>
      <c r="H122" s="30">
        <f>IF(OR($A122="",$B122=""),"",'OddsRatio_working_2-way'!M121)</f>
        <v>2.4598450400585694</v>
      </c>
      <c r="I122" s="30">
        <f>IF(OR($A122="",$B122=""),"",'OddsRatio_working_2-way'!N121)</f>
        <v>1.6850042111044057</v>
      </c>
      <c r="J122" s="30">
        <f>IF('Log_working_2-way'!$D121="","",A122^('Log_working_2-way'!$D121))</f>
        <v>2.4738507859319783</v>
      </c>
      <c r="K122" s="32">
        <f>IF('Log_working_2-way'!$D121="","",B122^('Log_working_2-way'!$D121))</f>
        <v>1.6784947360622773</v>
      </c>
      <c r="L122" s="37">
        <f t="shared" si="26"/>
        <v>0.41176470588235298</v>
      </c>
      <c r="M122" s="37">
        <f t="shared" si="27"/>
        <v>0.58823529411764697</v>
      </c>
      <c r="N122" s="38">
        <v>218</v>
      </c>
      <c r="O122" s="38">
        <f t="shared" si="28"/>
        <v>123.21739130434783</v>
      </c>
      <c r="P122" s="38">
        <f t="shared" si="29"/>
        <v>82.596273291925471</v>
      </c>
      <c r="Q122" s="38">
        <f t="shared" si="30"/>
        <v>135.40372670807452</v>
      </c>
      <c r="R122" s="38">
        <f t="shared" si="31"/>
        <v>94.782608695652186</v>
      </c>
      <c r="S122" s="39">
        <f t="shared" si="32"/>
        <v>-12.186335403726687</v>
      </c>
      <c r="T122" s="39">
        <f t="shared" si="33"/>
        <v>-12.186335403726716</v>
      </c>
      <c r="U122" t="s">
        <v>264</v>
      </c>
      <c r="V122" t="s">
        <v>265</v>
      </c>
      <c r="W122" t="s">
        <v>492</v>
      </c>
      <c r="X122" s="64">
        <v>44512</v>
      </c>
      <c r="Y122" s="41"/>
    </row>
    <row r="123" spans="1:25" ht="15" x14ac:dyDescent="0.25">
      <c r="A123">
        <v>1.97</v>
      </c>
      <c r="B123">
        <v>1.83</v>
      </c>
      <c r="C123" s="29">
        <f t="shared" si="25"/>
        <v>5.406230062966344E-2</v>
      </c>
      <c r="D123" s="30">
        <f>IF(OR($A123="",$B123=""),"",A123*'MPTO_working_2-way'!$G122)</f>
        <v>2.0765027322404368</v>
      </c>
      <c r="E123" s="32">
        <f>IF(OR($A123="",$B123=""),"",B123*'MPTO_working_2-way'!$G122)</f>
        <v>1.9289340101522843</v>
      </c>
      <c r="F123" s="30">
        <f>IF(OR($A123="",$B123=""),"",'MPTO_working_2-way'!D122)</f>
        <v>2.0808057487518394</v>
      </c>
      <c r="G123" s="32">
        <f>IF(OR($A123="",$B123=""),"",'MPTO_working_2-way'!E122)</f>
        <v>1.9252356412378842</v>
      </c>
      <c r="H123" s="30">
        <f>IF(OR($A123="",$B123=""),"",'OddsRatio_working_2-way'!M122)</f>
        <v>2.0810525883578377</v>
      </c>
      <c r="I123" s="30">
        <f>IF(OR($A123="",$B123=""),"",'OddsRatio_working_2-way'!N122)</f>
        <v>1.9250243797288713</v>
      </c>
      <c r="J123" s="30">
        <f>IF('Log_working_2-way'!$D122="","",A123^('Log_working_2-way'!$D122))</f>
        <v>2.0830535833115009</v>
      </c>
      <c r="K123" s="32">
        <f>IF('Log_working_2-way'!$D122="","",B123^('Log_working_2-way'!$D122))</f>
        <v>1.923315351527372</v>
      </c>
      <c r="L123" s="37">
        <f t="shared" si="26"/>
        <v>0.48157894736842116</v>
      </c>
      <c r="M123" s="37">
        <f t="shared" si="27"/>
        <v>0.51842105263157889</v>
      </c>
      <c r="N123" s="38">
        <v>219</v>
      </c>
      <c r="O123" s="38">
        <f t="shared" si="28"/>
        <v>107.83248730964466</v>
      </c>
      <c r="P123" s="38">
        <f t="shared" si="29"/>
        <v>99.327868852459034</v>
      </c>
      <c r="Q123" s="38">
        <f t="shared" si="30"/>
        <v>119.67213114754097</v>
      </c>
      <c r="R123" s="38">
        <f t="shared" si="31"/>
        <v>111.16751269035532</v>
      </c>
      <c r="S123" s="39">
        <f t="shared" si="32"/>
        <v>-11.839643837896304</v>
      </c>
      <c r="T123" s="39">
        <f t="shared" si="33"/>
        <v>-11.83964383789629</v>
      </c>
      <c r="U123" t="s">
        <v>266</v>
      </c>
      <c r="V123" t="s">
        <v>267</v>
      </c>
      <c r="W123" t="s">
        <v>492</v>
      </c>
      <c r="X123" s="64">
        <v>44512</v>
      </c>
      <c r="Y123" s="41"/>
    </row>
    <row r="124" spans="1:25" ht="15" x14ac:dyDescent="0.25">
      <c r="A124">
        <v>2.0299999999999998</v>
      </c>
      <c r="B124">
        <v>1.77</v>
      </c>
      <c r="C124" s="29">
        <f t="shared" si="25"/>
        <v>5.7582588850852989E-2</v>
      </c>
      <c r="D124" s="30">
        <f>IF(OR($A124="",$B124=""),"",A124*'MPTO_working_2-way'!$G123)</f>
        <v>2.1468926553672314</v>
      </c>
      <c r="E124" s="32">
        <f>IF(OR($A124="",$B124=""),"",B124*'MPTO_working_2-way'!$G123)</f>
        <v>1.8719211822660098</v>
      </c>
      <c r="F124" s="30">
        <f>IF(OR($A124="",$B124=""),"",'MPTO_working_2-way'!D123)</f>
        <v>2.1560109207644533</v>
      </c>
      <c r="G124" s="32">
        <f>IF(OR($A124="",$B124=""),"",'MPTO_working_2-way'!E123)</f>
        <v>1.8650437310217747</v>
      </c>
      <c r="H124" s="30">
        <f>IF(OR($A124="",$B124=""),"",'OddsRatio_working_2-way'!M123)</f>
        <v>2.1565735331842664</v>
      </c>
      <c r="I124" s="30">
        <f>IF(OR($A124="",$B124=""),"",'OddsRatio_working_2-way'!N123)</f>
        <v>1.8646229325746457</v>
      </c>
      <c r="J124" s="30">
        <f>IF('Log_working_2-way'!$D123="","",A124^('Log_working_2-way'!$D123))</f>
        <v>2.1608440721892874</v>
      </c>
      <c r="K124" s="32">
        <f>IF('Log_working_2-way'!$D123="","",B124^('Log_working_2-way'!$D123))</f>
        <v>1.8614421384872226</v>
      </c>
      <c r="L124" s="37">
        <f t="shared" si="26"/>
        <v>0.46578947368421059</v>
      </c>
      <c r="M124" s="37">
        <f t="shared" si="27"/>
        <v>0.53421052631578947</v>
      </c>
      <c r="N124" s="38">
        <v>220</v>
      </c>
      <c r="O124" s="38">
        <f t="shared" si="28"/>
        <v>111.62561576354679</v>
      </c>
      <c r="P124" s="38">
        <f t="shared" si="29"/>
        <v>95.706214689265522</v>
      </c>
      <c r="Q124" s="38">
        <f t="shared" si="30"/>
        <v>124.29378531073446</v>
      </c>
      <c r="R124" s="38">
        <f t="shared" si="31"/>
        <v>108.37438423645321</v>
      </c>
      <c r="S124" s="39">
        <f t="shared" si="32"/>
        <v>-12.668169547187674</v>
      </c>
      <c r="T124" s="39">
        <f t="shared" si="33"/>
        <v>-12.668169547187688</v>
      </c>
      <c r="U124" t="s">
        <v>268</v>
      </c>
      <c r="V124" t="s">
        <v>269</v>
      </c>
      <c r="W124" t="s">
        <v>492</v>
      </c>
      <c r="X124" s="64">
        <v>44512</v>
      </c>
      <c r="Y124" s="41"/>
    </row>
    <row r="125" spans="1:25" ht="15" x14ac:dyDescent="0.25">
      <c r="A125">
        <v>2.35</v>
      </c>
      <c r="B125">
        <v>1.58</v>
      </c>
      <c r="C125" s="29">
        <f t="shared" si="25"/>
        <v>5.8443307298680303E-2</v>
      </c>
      <c r="D125" s="30">
        <f>IF(OR($A125="",$B125=""),"",A125*'MPTO_working_2-way'!$G124)</f>
        <v>2.4873417721518987</v>
      </c>
      <c r="E125" s="32">
        <f>IF(OR($A125="",$B125=""),"",B125*'MPTO_working_2-way'!$G124)</f>
        <v>1.672340425531915</v>
      </c>
      <c r="F125" s="30">
        <f>IF(OR($A125="",$B125=""),"",'MPTO_working_2-way'!D124)</f>
        <v>2.5232755691471289</v>
      </c>
      <c r="G125" s="32">
        <f>IF(OR($A125="",$B125=""),"",'MPTO_working_2-way'!E124)</f>
        <v>1.6564800356903859</v>
      </c>
      <c r="H125" s="30">
        <f>IF(OR($A125="",$B125=""),"",'OddsRatio_working_2-way'!M124)</f>
        <v>2.5256428831468232</v>
      </c>
      <c r="I125" s="30">
        <f>IF(OR($A125="",$B125=""),"",'OddsRatio_working_2-way'!N124)</f>
        <v>1.6554613868334498</v>
      </c>
      <c r="J125" s="30">
        <f>IF('Log_working_2-way'!$D124="","",A125^('Log_working_2-way'!$D124))</f>
        <v>2.5428605175877279</v>
      </c>
      <c r="K125" s="32">
        <f>IF('Log_working_2-way'!$D124="","",B125^('Log_working_2-way'!$D124))</f>
        <v>1.6481467304362736</v>
      </c>
      <c r="L125" s="37">
        <f t="shared" si="26"/>
        <v>0.4020356234096692</v>
      </c>
      <c r="M125" s="37">
        <f t="shared" si="27"/>
        <v>0.59796437659033075</v>
      </c>
      <c r="N125" s="38">
        <v>221</v>
      </c>
      <c r="O125" s="38">
        <f t="shared" si="28"/>
        <v>126.95744680851065</v>
      </c>
      <c r="P125" s="38">
        <f t="shared" si="29"/>
        <v>81.12658227848101</v>
      </c>
      <c r="Q125" s="38">
        <f t="shared" si="30"/>
        <v>139.87341772151896</v>
      </c>
      <c r="R125" s="38">
        <f t="shared" si="31"/>
        <v>94.042553191489361</v>
      </c>
      <c r="S125" s="39">
        <f t="shared" si="32"/>
        <v>-12.915970913008309</v>
      </c>
      <c r="T125" s="39">
        <f t="shared" si="33"/>
        <v>-12.915970913008351</v>
      </c>
      <c r="U125" t="s">
        <v>270</v>
      </c>
      <c r="V125" t="s">
        <v>271</v>
      </c>
      <c r="W125" t="s">
        <v>492</v>
      </c>
      <c r="X125" s="64">
        <v>44512</v>
      </c>
      <c r="Y125" s="41"/>
    </row>
    <row r="126" spans="1:25" ht="15" x14ac:dyDescent="0.25">
      <c r="A126">
        <v>1.7</v>
      </c>
      <c r="B126">
        <v>2.27</v>
      </c>
      <c r="C126" s="29">
        <f t="shared" si="25"/>
        <v>2.876392847888054E-2</v>
      </c>
      <c r="D126" s="30">
        <f>IF(OR($A126="",$B126=""),"",A126*'MPTO_working_2-way'!$G125)</f>
        <v>1.748898678414097</v>
      </c>
      <c r="E126" s="32">
        <f>IF(OR($A126="",$B126=""),"",B126*'MPTO_working_2-way'!$G125)</f>
        <v>2.335294117647059</v>
      </c>
      <c r="F126" s="30">
        <f>IF(OR($A126="",$B126=""),"",'MPTO_working_2-way'!D125)</f>
        <v>1.7426055543011967</v>
      </c>
      <c r="G126" s="32">
        <f>IF(OR($A126="",$B126=""),"",'MPTO_working_2-way'!E125)</f>
        <v>2.3466099118273029</v>
      </c>
      <c r="H126" s="30">
        <f>IF(OR($A126="",$B126=""),"",'OddsRatio_working_2-way'!M125)</f>
        <v>1.7424157207132702</v>
      </c>
      <c r="I126" s="30">
        <f>IF(OR($A126="",$B126=""),"",'OddsRatio_working_2-way'!N125)</f>
        <v>2.3469542361512192</v>
      </c>
      <c r="J126" s="30">
        <f>IF('Log_working_2-way'!$D125="","",A126^('Log_working_2-way'!$D125))</f>
        <v>1.7395677440294552</v>
      </c>
      <c r="K126" s="32">
        <f>IF('Log_working_2-way'!$D125="","",B126^('Log_working_2-way'!$D125))</f>
        <v>2.352141177157876</v>
      </c>
      <c r="L126" s="37">
        <f t="shared" si="26"/>
        <v>0.5717884130982368</v>
      </c>
      <c r="M126" s="37">
        <f t="shared" si="27"/>
        <v>0.4282115869017632</v>
      </c>
      <c r="N126" s="38">
        <v>222</v>
      </c>
      <c r="O126" s="38">
        <f t="shared" si="28"/>
        <v>91.411764705882348</v>
      </c>
      <c r="P126" s="38">
        <f t="shared" si="29"/>
        <v>124.20264317180616</v>
      </c>
      <c r="Q126" s="38">
        <f t="shared" si="30"/>
        <v>97.797356828193827</v>
      </c>
      <c r="R126" s="38">
        <f t="shared" si="31"/>
        <v>130.58823529411765</v>
      </c>
      <c r="S126" s="39">
        <f t="shared" si="32"/>
        <v>-6.3855921223114791</v>
      </c>
      <c r="T126" s="39">
        <f t="shared" si="33"/>
        <v>-6.3855921223114933</v>
      </c>
      <c r="U126" t="s">
        <v>272</v>
      </c>
      <c r="V126" t="s">
        <v>273</v>
      </c>
      <c r="W126" t="s">
        <v>482</v>
      </c>
      <c r="X126" s="64">
        <v>44512</v>
      </c>
      <c r="Y126" s="41"/>
    </row>
    <row r="127" spans="1:25" ht="15" x14ac:dyDescent="0.25">
      <c r="A127">
        <v>1.79</v>
      </c>
      <c r="B127">
        <v>2.13</v>
      </c>
      <c r="C127" s="29">
        <f t="shared" si="25"/>
        <v>2.8142785952212312E-2</v>
      </c>
      <c r="D127" s="30">
        <f>IF(OR($A127="",$B127=""),"",A127*'MPTO_working_2-way'!$G126)</f>
        <v>1.84037558685446</v>
      </c>
      <c r="E127" s="32">
        <f>IF(OR($A127="",$B127=""),"",B127*'MPTO_working_2-way'!$G126)</f>
        <v>2.1899441340782122</v>
      </c>
      <c r="F127" s="30">
        <f>IF(OR($A127="",$B127=""),"",'MPTO_working_2-way'!D126)</f>
        <v>1.8362511137332338</v>
      </c>
      <c r="G127" s="32">
        <f>IF(OR($A127="",$B127=""),"",'MPTO_working_2-way'!E126)</f>
        <v>2.1958130561234772</v>
      </c>
      <c r="H127" s="30">
        <f>IF(OR($A127="",$B127=""),"",'OddsRatio_working_2-way'!M126)</f>
        <v>1.8361309970619364</v>
      </c>
      <c r="I127" s="30">
        <f>IF(OR($A127="",$B127=""),"",'OddsRatio_working_2-way'!N126)</f>
        <v>2.1959848438987186</v>
      </c>
      <c r="J127" s="30">
        <f>IF('Log_working_2-way'!$D126="","",A127^('Log_working_2-way'!$D126))</f>
        <v>1.8342658577685029</v>
      </c>
      <c r="K127" s="32">
        <f>IF('Log_working_2-way'!$D126="","",B127^('Log_working_2-way'!$D126))</f>
        <v>2.1986586658056355</v>
      </c>
      <c r="L127" s="37">
        <f t="shared" si="26"/>
        <v>0.54336734693877553</v>
      </c>
      <c r="M127" s="37">
        <f t="shared" si="27"/>
        <v>0.45663265306122452</v>
      </c>
      <c r="N127" s="38">
        <v>223</v>
      </c>
      <c r="O127" s="38">
        <f t="shared" si="28"/>
        <v>98.41899441340783</v>
      </c>
      <c r="P127" s="38">
        <f t="shared" si="29"/>
        <v>118.3051643192488</v>
      </c>
      <c r="Q127" s="38">
        <f t="shared" si="30"/>
        <v>104.69483568075117</v>
      </c>
      <c r="R127" s="38">
        <f t="shared" si="31"/>
        <v>124.58100558659217</v>
      </c>
      <c r="S127" s="39">
        <f t="shared" si="32"/>
        <v>-6.2758412673433384</v>
      </c>
      <c r="T127" s="39">
        <f t="shared" si="33"/>
        <v>-6.2758412673433668</v>
      </c>
      <c r="U127" t="s">
        <v>274</v>
      </c>
      <c r="V127" t="s">
        <v>275</v>
      </c>
      <c r="W127" t="s">
        <v>482</v>
      </c>
      <c r="X127" s="64">
        <v>44512</v>
      </c>
      <c r="Y127" s="41"/>
    </row>
    <row r="128" spans="1:25" ht="15" x14ac:dyDescent="0.25">
      <c r="A128">
        <v>1.94</v>
      </c>
      <c r="B128">
        <v>1.96</v>
      </c>
      <c r="C128" s="29">
        <f t="shared" si="25"/>
        <v>2.5667999158426325E-2</v>
      </c>
      <c r="D128" s="30">
        <f>IF(OR($A128="",$B128=""),"",A128*'MPTO_working_2-way'!$G127)</f>
        <v>1.989795918367347</v>
      </c>
      <c r="E128" s="32">
        <f>IF(OR($A128="",$B128=""),"",B128*'MPTO_working_2-way'!$G127)</f>
        <v>2.0103092783505154</v>
      </c>
      <c r="F128" s="30">
        <f>IF(OR($A128="",$B128=""),"",'MPTO_working_2-way'!D127)</f>
        <v>1.9895353704478862</v>
      </c>
      <c r="G128" s="32">
        <f>IF(OR($A128="",$B128=""),"",'MPTO_working_2-way'!E127)</f>
        <v>2.0105752961082914</v>
      </c>
      <c r="H128" s="30">
        <f>IF(OR($A128="",$B128=""),"",'OddsRatio_working_2-way'!M127)</f>
        <v>1.9895285072531594</v>
      </c>
      <c r="I128" s="30">
        <f>IF(OR($A128="",$B128=""),"",'OddsRatio_working_2-way'!N127)</f>
        <v>2.0105823052798226</v>
      </c>
      <c r="J128" s="30">
        <f>IF('Log_working_2-way'!$D127="","",A128^('Log_working_2-way'!$D127))</f>
        <v>1.9894107081664238</v>
      </c>
      <c r="K128" s="32">
        <f>IF('Log_working_2-way'!$D127="","",B128^('Log_working_2-way'!$D127))</f>
        <v>2.0107026250536491</v>
      </c>
      <c r="L128" s="37">
        <f t="shared" si="26"/>
        <v>0.50256410256410255</v>
      </c>
      <c r="M128" s="37">
        <f t="shared" si="27"/>
        <v>0.49743589743589745</v>
      </c>
      <c r="N128" s="38">
        <v>224</v>
      </c>
      <c r="O128" s="38">
        <f t="shared" si="28"/>
        <v>108.53608247422682</v>
      </c>
      <c r="P128" s="38">
        <f t="shared" si="29"/>
        <v>109.71428571428569</v>
      </c>
      <c r="Q128" s="38">
        <f t="shared" si="30"/>
        <v>114.28571428571429</v>
      </c>
      <c r="R128" s="38">
        <f t="shared" si="31"/>
        <v>115.46391752577321</v>
      </c>
      <c r="S128" s="39">
        <f t="shared" si="32"/>
        <v>-5.7496318114874754</v>
      </c>
      <c r="T128" s="39">
        <f t="shared" si="33"/>
        <v>-5.749631811487518</v>
      </c>
      <c r="U128" t="s">
        <v>276</v>
      </c>
      <c r="V128" t="s">
        <v>277</v>
      </c>
      <c r="W128" t="s">
        <v>482</v>
      </c>
      <c r="X128" s="64">
        <v>44512</v>
      </c>
      <c r="Y128" s="41"/>
    </row>
    <row r="129" spans="1:25" s="35" customFormat="1" ht="15" x14ac:dyDescent="0.25">
      <c r="A129">
        <v>2.2200000000000002</v>
      </c>
      <c r="B129">
        <v>1.71</v>
      </c>
      <c r="C129" s="29">
        <f t="shared" si="25"/>
        <v>3.5245772087877381E-2</v>
      </c>
      <c r="D129" s="30">
        <f>IF(OR($A129="",$B129=""),"",A129*'MPTO_working_2-way'!$G128)</f>
        <v>2.2982456140350882</v>
      </c>
      <c r="E129" s="32">
        <f>IF(OR($A129="",$B129=""),"",B129*'MPTO_working_2-way'!$G128)</f>
        <v>1.7702702702702702</v>
      </c>
      <c r="F129" s="30">
        <f>IF(OR($A129="",$B129=""),"",'MPTO_working_2-way'!D128)</f>
        <v>2.3103888990323171</v>
      </c>
      <c r="G129" s="32">
        <f>IF(OR($A129="",$B129=""),"",'MPTO_working_2-way'!E128)</f>
        <v>1.7631322279503969</v>
      </c>
      <c r="H129" s="30">
        <f>IF(OR($A129="",$B129=""),"",'OddsRatio_working_2-way'!M128)</f>
        <v>2.310843186332725</v>
      </c>
      <c r="I129" s="30">
        <f>IF(OR($A129="",$B129=""),"",'OddsRatio_working_2-way'!N128)</f>
        <v>1.7628677559805201</v>
      </c>
      <c r="J129" s="30">
        <f>IF('Log_working_2-way'!$D128="","",A129^('Log_working_2-way'!$D128))</f>
        <v>2.3164405926032319</v>
      </c>
      <c r="K129" s="32">
        <f>IF('Log_working_2-way'!$D128="","",B129^('Log_working_2-way'!$D128))</f>
        <v>1.7596240997267032</v>
      </c>
      <c r="L129" s="37">
        <f t="shared" si="26"/>
        <v>0.43511450381679379</v>
      </c>
      <c r="M129" s="37">
        <f t="shared" si="27"/>
        <v>0.56488549618320616</v>
      </c>
      <c r="N129" s="38">
        <v>225</v>
      </c>
      <c r="O129" s="38">
        <f t="shared" si="28"/>
        <v>123.64864864864866</v>
      </c>
      <c r="P129" s="38">
        <f t="shared" si="29"/>
        <v>93.421052631578945</v>
      </c>
      <c r="Q129" s="38">
        <f t="shared" si="30"/>
        <v>131.57894736842104</v>
      </c>
      <c r="R129" s="38">
        <f t="shared" si="31"/>
        <v>101.35135135135134</v>
      </c>
      <c r="S129" s="39">
        <f t="shared" si="32"/>
        <v>-7.9302987197723809</v>
      </c>
      <c r="T129" s="39">
        <f t="shared" si="33"/>
        <v>-7.9302987197723951</v>
      </c>
      <c r="U129" t="s">
        <v>278</v>
      </c>
      <c r="V129" t="s">
        <v>279</v>
      </c>
      <c r="W129" t="s">
        <v>483</v>
      </c>
      <c r="X129" s="64">
        <v>44512</v>
      </c>
      <c r="Y129" s="41"/>
    </row>
    <row r="130" spans="1:25" ht="15" x14ac:dyDescent="0.25">
      <c r="A130">
        <v>2.08</v>
      </c>
      <c r="B130">
        <v>1.83</v>
      </c>
      <c r="C130" s="29">
        <f t="shared" si="25"/>
        <v>2.7217318200924545E-2</v>
      </c>
      <c r="D130" s="30">
        <f>IF(OR($A130="",$B130=""),"",A130*'MPTO_working_2-way'!$G129)</f>
        <v>2.136612021857923</v>
      </c>
      <c r="E130" s="32">
        <f>IF(OR($A130="",$B130=""),"",B130*'MPTO_working_2-way'!$G129)</f>
        <v>1.8798076923076921</v>
      </c>
      <c r="F130" s="30">
        <f>IF(OR($A130="",$B130=""),"",'MPTO_working_2-way'!D129)</f>
        <v>2.1405916094927453</v>
      </c>
      <c r="G130" s="32">
        <f>IF(OR($A130="",$B130=""),"",'MPTO_working_2-way'!E129)</f>
        <v>1.8767379942806428</v>
      </c>
      <c r="H130" s="30">
        <f>IF(OR($A130="",$B130=""),"",'OddsRatio_working_2-way'!M129)</f>
        <v>2.1407036509440598</v>
      </c>
      <c r="I130" s="30">
        <f>IF(OR($A130="",$B130=""),"",'OddsRatio_working_2-way'!N129)</f>
        <v>1.8766518798921943</v>
      </c>
      <c r="J130" s="30">
        <f>IF('Log_working_2-way'!$D129="","",A130^('Log_working_2-way'!$D129))</f>
        <v>2.1425119645428072</v>
      </c>
      <c r="K130" s="32">
        <f>IF('Log_working_2-way'!$D129="","",B130^('Log_working_2-way'!$D129))</f>
        <v>1.875264356990918</v>
      </c>
      <c r="L130" s="37">
        <f t="shared" si="26"/>
        <v>0.46803069053708451</v>
      </c>
      <c r="M130" s="37">
        <f t="shared" si="27"/>
        <v>0.53196930946291565</v>
      </c>
      <c r="N130" s="38">
        <v>226</v>
      </c>
      <c r="O130" s="38">
        <f t="shared" si="28"/>
        <v>117.34615384615385</v>
      </c>
      <c r="P130" s="38">
        <f t="shared" si="29"/>
        <v>102.50273224043717</v>
      </c>
      <c r="Q130" s="38">
        <f t="shared" si="30"/>
        <v>123.49726775956283</v>
      </c>
      <c r="R130" s="38">
        <f t="shared" si="31"/>
        <v>108.65384615384615</v>
      </c>
      <c r="S130" s="39">
        <f t="shared" si="32"/>
        <v>-6.1511139134089774</v>
      </c>
      <c r="T130" s="39">
        <f t="shared" si="33"/>
        <v>-6.1511139134089774</v>
      </c>
      <c r="U130" t="s">
        <v>280</v>
      </c>
      <c r="V130" t="s">
        <v>281</v>
      </c>
      <c r="W130" t="s">
        <v>483</v>
      </c>
      <c r="X130" s="64">
        <v>44512</v>
      </c>
      <c r="Y130" s="41"/>
    </row>
    <row r="131" spans="1:25" ht="15" x14ac:dyDescent="0.25">
      <c r="A131">
        <v>2.19</v>
      </c>
      <c r="B131">
        <v>1.74</v>
      </c>
      <c r="C131" s="29">
        <f t="shared" ref="C131:C194" si="34">IF(OR($A131="",$B131=""),"",(1/A131)+(1/B131)-1)</f>
        <v>3.1333648244370904E-2</v>
      </c>
      <c r="D131" s="30">
        <f>IF(OR($A131="",$B131=""),"",A131*'MPTO_working_2-way'!$G130)</f>
        <v>2.2586206896551722</v>
      </c>
      <c r="E131" s="32">
        <f>IF(OR($A131="",$B131=""),"",B131*'MPTO_working_2-way'!$G130)</f>
        <v>1.7945205479452053</v>
      </c>
      <c r="F131" s="30">
        <f>IF(OR($A131="",$B131=""),"",'MPTO_working_2-way'!D130)</f>
        <v>2.2678093197643276</v>
      </c>
      <c r="G131" s="32">
        <f>IF(OR($A131="",$B131=""),"",'MPTO_working_2-way'!E130)</f>
        <v>1.7887621461765948</v>
      </c>
      <c r="H131" s="30">
        <f>IF(OR($A131="",$B131=""),"",'OddsRatio_working_2-way'!M130)</f>
        <v>2.2681120250624973</v>
      </c>
      <c r="I131" s="30">
        <f>IF(OR($A131="",$B131=""),"",'OddsRatio_working_2-way'!N130)</f>
        <v>1.7885738643245783</v>
      </c>
      <c r="J131" s="30">
        <f>IF('Log_working_2-way'!$D130="","",A131^('Log_working_2-way'!$D130))</f>
        <v>2.2723226675973618</v>
      </c>
      <c r="K131" s="32">
        <f>IF('Log_working_2-way'!$D130="","",B131^('Log_working_2-way'!$D130))</f>
        <v>1.7859641468844982</v>
      </c>
      <c r="L131" s="37">
        <f t="shared" si="26"/>
        <v>0.44274809160305351</v>
      </c>
      <c r="M131" s="37">
        <f t="shared" si="27"/>
        <v>0.5572519083969466</v>
      </c>
      <c r="N131" s="38">
        <v>227</v>
      </c>
      <c r="O131" s="38">
        <f t="shared" si="28"/>
        <v>123.34703196347033</v>
      </c>
      <c r="P131" s="38">
        <f t="shared" si="29"/>
        <v>96.540229885057471</v>
      </c>
      <c r="Q131" s="38">
        <f t="shared" si="30"/>
        <v>130.45977011494253</v>
      </c>
      <c r="R131" s="38">
        <f t="shared" si="31"/>
        <v>103.65296803652969</v>
      </c>
      <c r="S131" s="39">
        <f t="shared" si="32"/>
        <v>-7.1127381514722003</v>
      </c>
      <c r="T131" s="39">
        <f t="shared" si="33"/>
        <v>-7.1127381514722146</v>
      </c>
      <c r="U131" t="s">
        <v>282</v>
      </c>
      <c r="V131" t="s">
        <v>283</v>
      </c>
      <c r="W131" t="s">
        <v>483</v>
      </c>
      <c r="X131" s="64">
        <v>44512</v>
      </c>
      <c r="Y131" s="41"/>
    </row>
    <row r="132" spans="1:25" ht="15" x14ac:dyDescent="0.25">
      <c r="A132">
        <v>1.98</v>
      </c>
      <c r="B132">
        <v>1.91</v>
      </c>
      <c r="C132" s="29">
        <f t="shared" si="34"/>
        <v>2.861071447458885E-2</v>
      </c>
      <c r="D132" s="30">
        <f>IF(OR($A132="",$B132=""),"",A132*'MPTO_working_2-way'!$G131)</f>
        <v>2.0366492146596857</v>
      </c>
      <c r="E132" s="32">
        <f>IF(OR($A132="",$B132=""),"",B132*'MPTO_working_2-way'!$G131)</f>
        <v>1.9646464646464645</v>
      </c>
      <c r="F132" s="30">
        <f>IF(OR($A132="",$B132=""),"",'MPTO_working_2-way'!D131)</f>
        <v>2.0377175494369308</v>
      </c>
      <c r="G132" s="32">
        <f>IF(OR($A132="",$B132=""),"",'MPTO_working_2-way'!E131)</f>
        <v>1.9636533568721115</v>
      </c>
      <c r="H132" s="30">
        <f>IF(OR($A132="",$B132=""),"",'OddsRatio_working_2-way'!M131)</f>
        <v>2.0377490433255412</v>
      </c>
      <c r="I132" s="30">
        <f>IF(OR($A132="",$B132=""),"",'OddsRatio_working_2-way'!N131)</f>
        <v>1.9636241116594322</v>
      </c>
      <c r="J132" s="30">
        <f>IF('Log_working_2-way'!$D131="","",A132^('Log_working_2-way'!$D131))</f>
        <v>2.0382337672504618</v>
      </c>
      <c r="K132" s="32">
        <f>IF('Log_working_2-way'!$D131="","",B132^('Log_working_2-way'!$D131))</f>
        <v>1.9631742210121639</v>
      </c>
      <c r="L132" s="37">
        <f t="shared" si="26"/>
        <v>0.49100257069408743</v>
      </c>
      <c r="M132" s="37">
        <f t="shared" si="27"/>
        <v>0.50899742930591263</v>
      </c>
      <c r="N132" s="38">
        <v>228</v>
      </c>
      <c r="O132" s="38">
        <f t="shared" si="28"/>
        <v>112.84848484848486</v>
      </c>
      <c r="P132" s="38">
        <f t="shared" si="29"/>
        <v>108.62827225130889</v>
      </c>
      <c r="Q132" s="38">
        <f t="shared" si="30"/>
        <v>119.3717277486911</v>
      </c>
      <c r="R132" s="38">
        <f t="shared" si="31"/>
        <v>115.15151515151516</v>
      </c>
      <c r="S132" s="39">
        <f t="shared" si="32"/>
        <v>-6.5232429002062418</v>
      </c>
      <c r="T132" s="39">
        <f t="shared" si="33"/>
        <v>-6.5232429002062702</v>
      </c>
      <c r="U132" t="s">
        <v>284</v>
      </c>
      <c r="V132" t="s">
        <v>285</v>
      </c>
      <c r="W132" t="s">
        <v>483</v>
      </c>
      <c r="X132" s="64">
        <v>44512</v>
      </c>
      <c r="Y132" s="41"/>
    </row>
    <row r="133" spans="1:25" ht="15" x14ac:dyDescent="0.25">
      <c r="A133">
        <v>2.17</v>
      </c>
      <c r="B133">
        <v>1.75</v>
      </c>
      <c r="C133" s="29">
        <f t="shared" si="34"/>
        <v>3.2258064516129004E-2</v>
      </c>
      <c r="D133" s="30">
        <f>IF(OR($A133="",$B133=""),"",A133*'MPTO_working_2-way'!$G132)</f>
        <v>2.2399999999999998</v>
      </c>
      <c r="E133" s="32">
        <f>IF(OR($A133="",$B133=""),"",B133*'MPTO_working_2-way'!$G132)</f>
        <v>1.8064516129032258</v>
      </c>
      <c r="F133" s="30">
        <f>IF(OR($A133="",$B133=""),"",'MPTO_working_2-way'!D132)</f>
        <v>2.2487046632124348</v>
      </c>
      <c r="G133" s="32">
        <f>IF(OR($A133="",$B133=""),"",'MPTO_working_2-way'!E132)</f>
        <v>1.8008298755186722</v>
      </c>
      <c r="H133" s="30">
        <f>IF(OR($A133="",$B133=""),"",'OddsRatio_working_2-way'!M132)</f>
        <v>2.2489995996796797</v>
      </c>
      <c r="I133" s="30">
        <f>IF(OR($A133="",$B133=""),"",'OddsRatio_working_2-way'!N132)</f>
        <v>1.8006407690254356</v>
      </c>
      <c r="J133" s="30">
        <f>IF('Log_working_2-way'!$D132="","",A133^('Log_working_2-way'!$D132))</f>
        <v>2.2529893897006406</v>
      </c>
      <c r="K133" s="32">
        <f>IF('Log_working_2-way'!$D132="","",B133^('Log_working_2-way'!$D132))</f>
        <v>1.798091355138193</v>
      </c>
      <c r="L133" s="37">
        <f t="shared" si="26"/>
        <v>0.44642857142857145</v>
      </c>
      <c r="M133" s="37">
        <f t="shared" si="27"/>
        <v>0.5535714285714286</v>
      </c>
      <c r="N133" s="38">
        <v>229</v>
      </c>
      <c r="O133" s="38">
        <f t="shared" si="28"/>
        <v>123.47004608294931</v>
      </c>
      <c r="P133" s="38">
        <f t="shared" si="29"/>
        <v>98.142857142857139</v>
      </c>
      <c r="Q133" s="38">
        <f t="shared" si="30"/>
        <v>130.85714285714286</v>
      </c>
      <c r="R133" s="38">
        <f t="shared" si="31"/>
        <v>105.52995391705069</v>
      </c>
      <c r="S133" s="39">
        <f t="shared" si="32"/>
        <v>-7.3870967741935516</v>
      </c>
      <c r="T133" s="39">
        <f t="shared" si="33"/>
        <v>-7.3870967741935516</v>
      </c>
      <c r="U133" t="s">
        <v>286</v>
      </c>
      <c r="V133" t="s">
        <v>287</v>
      </c>
      <c r="W133" t="s">
        <v>483</v>
      </c>
      <c r="X133" s="64">
        <v>44512</v>
      </c>
      <c r="Y133" s="41"/>
    </row>
    <row r="134" spans="1:25" ht="15" x14ac:dyDescent="0.25">
      <c r="A134">
        <v>1.6</v>
      </c>
      <c r="B134">
        <v>2.4500000000000002</v>
      </c>
      <c r="C134" s="29">
        <f t="shared" si="34"/>
        <v>3.3163265306122458E-2</v>
      </c>
      <c r="D134" s="30">
        <f>IF(OR($A134="",$B134=""),"",A134*'MPTO_working_2-way'!$G133)</f>
        <v>1.653061224489796</v>
      </c>
      <c r="E134" s="32">
        <f>IF(OR($A134="",$B134=""),"",B134*'MPTO_working_2-way'!$G133)</f>
        <v>2.53125</v>
      </c>
      <c r="F134" s="30">
        <f>IF(OR($A134="",$B134=""),"",'MPTO_working_2-way'!D133)</f>
        <v>1.6436058700209644</v>
      </c>
      <c r="G134" s="32">
        <f>IF(OR($A134="",$B134=""),"",'MPTO_working_2-way'!E133)</f>
        <v>2.5537459283387625</v>
      </c>
      <c r="H134" s="30">
        <f>IF(OR($A134="",$B134=""),"",'OddsRatio_working_2-way'!M133)</f>
        <v>1.643267520902677</v>
      </c>
      <c r="I134" s="30">
        <f>IF(OR($A134="",$B134=""),"",'OddsRatio_working_2-way'!N133)</f>
        <v>2.5545631755148031</v>
      </c>
      <c r="J134" s="30">
        <f>IF('Log_working_2-way'!$D133="","",A134^('Log_working_2-way'!$D133))</f>
        <v>1.6389689112690746</v>
      </c>
      <c r="K134" s="32">
        <f>IF('Log_working_2-way'!$D133="","",B134^('Log_working_2-way'!$D133))</f>
        <v>2.5650213685886376</v>
      </c>
      <c r="L134" s="37">
        <f t="shared" si="26"/>
        <v>0.60493827160493829</v>
      </c>
      <c r="M134" s="37">
        <f t="shared" si="27"/>
        <v>0.39506172839506171</v>
      </c>
      <c r="N134" s="38">
        <v>230</v>
      </c>
      <c r="O134" s="38">
        <f t="shared" si="28"/>
        <v>86.25</v>
      </c>
      <c r="P134" s="38">
        <f t="shared" si="29"/>
        <v>136.12244897959181</v>
      </c>
      <c r="Q134" s="38">
        <f t="shared" si="30"/>
        <v>93.877551020408148</v>
      </c>
      <c r="R134" s="38">
        <f t="shared" si="31"/>
        <v>143.75</v>
      </c>
      <c r="S134" s="39">
        <f t="shared" si="32"/>
        <v>-7.6275510204081485</v>
      </c>
      <c r="T134" s="39">
        <f t="shared" si="33"/>
        <v>-7.6275510204081911</v>
      </c>
      <c r="U134" t="s">
        <v>288</v>
      </c>
      <c r="V134" t="s">
        <v>289</v>
      </c>
      <c r="W134" t="s">
        <v>484</v>
      </c>
      <c r="X134" s="64">
        <v>44512</v>
      </c>
      <c r="Y134" s="41"/>
    </row>
    <row r="135" spans="1:25" s="35" customFormat="1" ht="15" x14ac:dyDescent="0.25">
      <c r="A135">
        <v>1.99</v>
      </c>
      <c r="B135">
        <v>1.9</v>
      </c>
      <c r="C135" s="29">
        <f t="shared" si="34"/>
        <v>2.8828352287754377E-2</v>
      </c>
      <c r="D135" s="30">
        <f>IF(OR($A135="",$B135=""),"",A135*'MPTO_working_2-way'!$G134)</f>
        <v>2.0473684210526311</v>
      </c>
      <c r="E135" s="32">
        <f>IF(OR($A135="",$B135=""),"",B135*'MPTO_working_2-way'!$G134)</f>
        <v>1.9547738693467331</v>
      </c>
      <c r="F135" s="30">
        <f>IF(OR($A135="",$B135=""),"",'MPTO_working_2-way'!D134)</f>
        <v>2.0487672717420748</v>
      </c>
      <c r="G135" s="32">
        <f>IF(OR($A135="",$B135=""),"",'MPTO_working_2-way'!E134)</f>
        <v>1.9535003874967702</v>
      </c>
      <c r="H135" s="30">
        <f>IF(OR($A135="",$B135=""),"",'OddsRatio_working_2-way'!M134)</f>
        <v>2.0488088481701512</v>
      </c>
      <c r="I135" s="30">
        <f>IF(OR($A135="",$B135=""),"",'OddsRatio_working_2-way'!N134)</f>
        <v>1.9534625892455926</v>
      </c>
      <c r="J135" s="30">
        <f>IF('Log_working_2-way'!$D134="","",A135^('Log_working_2-way'!$D134))</f>
        <v>2.0494438264048878</v>
      </c>
      <c r="K135" s="32">
        <f>IF('Log_working_2-way'!$D134="","",B135^('Log_working_2-way'!$D134))</f>
        <v>1.9528856855785393</v>
      </c>
      <c r="L135" s="37">
        <f t="shared" si="26"/>
        <v>0.48843187660668391</v>
      </c>
      <c r="M135" s="37">
        <f t="shared" si="27"/>
        <v>0.51156812339331637</v>
      </c>
      <c r="N135" s="38">
        <v>231</v>
      </c>
      <c r="O135" s="38">
        <f t="shared" si="28"/>
        <v>114.91959798994974</v>
      </c>
      <c r="P135" s="38">
        <f t="shared" si="29"/>
        <v>109.42105263157893</v>
      </c>
      <c r="Q135" s="38">
        <f t="shared" si="30"/>
        <v>121.57894736842104</v>
      </c>
      <c r="R135" s="38">
        <f t="shared" si="31"/>
        <v>116.08040201005024</v>
      </c>
      <c r="S135" s="39">
        <f t="shared" si="32"/>
        <v>-6.6593493784713047</v>
      </c>
      <c r="T135" s="39">
        <f t="shared" si="33"/>
        <v>-6.6593493784713047</v>
      </c>
      <c r="U135" t="s">
        <v>290</v>
      </c>
      <c r="V135" t="s">
        <v>291</v>
      </c>
      <c r="W135" t="s">
        <v>484</v>
      </c>
      <c r="X135" s="64">
        <v>44512</v>
      </c>
      <c r="Y135" s="41"/>
    </row>
    <row r="136" spans="1:25" ht="15" x14ac:dyDescent="0.25">
      <c r="A136">
        <v>1.93</v>
      </c>
      <c r="B136">
        <v>1.95</v>
      </c>
      <c r="C136" s="29">
        <f t="shared" si="34"/>
        <v>3.0955227846419575E-2</v>
      </c>
      <c r="D136" s="30">
        <f>IF(OR($A136="",$B136=""),"",A136*'MPTO_working_2-way'!$G135)</f>
        <v>1.9897435897435898</v>
      </c>
      <c r="E136" s="32">
        <f>IF(OR($A136="",$B136=""),"",B136*'MPTO_working_2-way'!$G135)</f>
        <v>2.0103626943005182</v>
      </c>
      <c r="F136" s="30">
        <f>IF(OR($A136="",$B136=""),"",'MPTO_working_2-way'!D135)</f>
        <v>1.9894277785119598</v>
      </c>
      <c r="G136" s="32">
        <f>IF(OR($A136="",$B136=""),"",'MPTO_working_2-way'!E135)</f>
        <v>2.0106851876586083</v>
      </c>
      <c r="H136" s="30">
        <f>IF(OR($A136="",$B136=""),"",'OddsRatio_working_2-way'!M135)</f>
        <v>1.9894176915848294</v>
      </c>
      <c r="I136" s="30">
        <f>IF(OR($A136="",$B136=""),"",'OddsRatio_working_2-way'!N135)</f>
        <v>2.0106954914038573</v>
      </c>
      <c r="J136" s="30">
        <f>IF('Log_working_2-way'!$D135="","",A136^('Log_working_2-way'!$D135))</f>
        <v>1.9892742724695103</v>
      </c>
      <c r="K136" s="32">
        <f>IF('Log_working_2-way'!$D135="","",B136^('Log_working_2-way'!$D135))</f>
        <v>2.0108420160403986</v>
      </c>
      <c r="L136" s="37">
        <f t="shared" si="26"/>
        <v>0.50257731958762886</v>
      </c>
      <c r="M136" s="37">
        <f t="shared" si="27"/>
        <v>0.49742268041237114</v>
      </c>
      <c r="N136" s="38">
        <v>232</v>
      </c>
      <c r="O136" s="38">
        <f t="shared" si="28"/>
        <v>111.79274611398965</v>
      </c>
      <c r="P136" s="38">
        <f t="shared" si="29"/>
        <v>113.02564102564102</v>
      </c>
      <c r="Q136" s="38">
        <f t="shared" si="30"/>
        <v>118.97435897435899</v>
      </c>
      <c r="R136" s="38">
        <f t="shared" si="31"/>
        <v>120.20725388601038</v>
      </c>
      <c r="S136" s="39">
        <f t="shared" si="32"/>
        <v>-7.1816128603693414</v>
      </c>
      <c r="T136" s="39">
        <f t="shared" si="33"/>
        <v>-7.1816128603693556</v>
      </c>
      <c r="U136" t="s">
        <v>292</v>
      </c>
      <c r="V136" t="s">
        <v>293</v>
      </c>
      <c r="W136" t="s">
        <v>484</v>
      </c>
      <c r="X136" s="64">
        <v>44512</v>
      </c>
      <c r="Y136" s="41"/>
    </row>
    <row r="137" spans="1:25" s="35" customFormat="1" ht="15" x14ac:dyDescent="0.25">
      <c r="A137">
        <v>2.57</v>
      </c>
      <c r="B137">
        <v>1.55</v>
      </c>
      <c r="C137" s="29">
        <f t="shared" si="34"/>
        <v>3.4266348688339443E-2</v>
      </c>
      <c r="D137" s="30">
        <f>IF(OR($A137="",$B137=""),"",A137*'MPTO_working_2-way'!$G136)</f>
        <v>2.6580645161290324</v>
      </c>
      <c r="E137" s="32">
        <f>IF(OR($A137="",$B137=""),"",B137*'MPTO_working_2-way'!$G136)</f>
        <v>1.6031128404669261</v>
      </c>
      <c r="F137" s="30">
        <f>IF(OR($A137="",$B137=""),"",'MPTO_working_2-way'!D136)</f>
        <v>2.6883752319892018</v>
      </c>
      <c r="G137" s="32">
        <f>IF(OR($A137="",$B137=""),"",'MPTO_working_2-way'!E136)</f>
        <v>1.5922854002198461</v>
      </c>
      <c r="H137" s="30">
        <f>IF(OR($A137="",$B137=""),"",'OddsRatio_working_2-way'!M136)</f>
        <v>2.6895400127092146</v>
      </c>
      <c r="I137" s="30">
        <f>IF(OR($A137="",$B137=""),"",'OddsRatio_working_2-way'!N136)</f>
        <v>1.5918770745159672</v>
      </c>
      <c r="J137" s="30">
        <f>IF('Log_working_2-way'!$D136="","",A137^('Log_working_2-way'!$D136))</f>
        <v>2.7037432906322652</v>
      </c>
      <c r="K137" s="32">
        <f>IF('Log_working_2-way'!$D136="","",B137^('Log_working_2-way'!$D136))</f>
        <v>1.5869428836481319</v>
      </c>
      <c r="L137" s="37">
        <f t="shared" si="26"/>
        <v>0.37621359223300971</v>
      </c>
      <c r="M137" s="37">
        <f t="shared" si="27"/>
        <v>0.62378640776699024</v>
      </c>
      <c r="N137" s="38">
        <v>233</v>
      </c>
      <c r="O137" s="38">
        <f t="shared" si="28"/>
        <v>142.33852140077818</v>
      </c>
      <c r="P137" s="38">
        <f t="shared" si="29"/>
        <v>82.677419354838733</v>
      </c>
      <c r="Q137" s="38">
        <f t="shared" si="30"/>
        <v>150.32258064516128</v>
      </c>
      <c r="R137" s="38">
        <f t="shared" si="31"/>
        <v>90.661478599221795</v>
      </c>
      <c r="S137" s="39">
        <f t="shared" si="32"/>
        <v>-7.9840592443831042</v>
      </c>
      <c r="T137" s="39">
        <f t="shared" si="33"/>
        <v>-7.9840592443830616</v>
      </c>
      <c r="U137" t="s">
        <v>294</v>
      </c>
      <c r="V137" t="s">
        <v>295</v>
      </c>
      <c r="W137" t="s">
        <v>485</v>
      </c>
      <c r="X137" s="64">
        <v>44512</v>
      </c>
      <c r="Y137" s="41"/>
    </row>
    <row r="138" spans="1:25" ht="15" x14ac:dyDescent="0.25">
      <c r="A138">
        <v>1.69</v>
      </c>
      <c r="B138">
        <v>2.16</v>
      </c>
      <c r="C138" s="29">
        <f t="shared" si="34"/>
        <v>5.4678939294323881E-2</v>
      </c>
      <c r="D138" s="30">
        <f>IF(OR($A138="",$B138=""),"",A138*'MPTO_working_2-way'!$G137)</f>
        <v>1.7824074074074072</v>
      </c>
      <c r="E138" s="32">
        <f>IF(OR($A138="",$B138=""),"",B138*'MPTO_working_2-way'!$G137)</f>
        <v>2.2781065088757395</v>
      </c>
      <c r="F138" s="30">
        <f>IF(OR($A138="",$B138=""),"",'MPTO_working_2-way'!D137)</f>
        <v>1.771866809047665</v>
      </c>
      <c r="G138" s="32">
        <f>IF(OR($A138="",$B138=""),"",'MPTO_working_2-way'!E137)</f>
        <v>2.2955603068796377</v>
      </c>
      <c r="H138" s="30">
        <f>IF(OR($A138="",$B138=""),"",'OddsRatio_working_2-way'!M137)</f>
        <v>1.7712506636670706</v>
      </c>
      <c r="I138" s="30">
        <f>IF(OR($A138="",$B138=""),"",'OddsRatio_working_2-way'!N137)</f>
        <v>2.2965953186286989</v>
      </c>
      <c r="J138" s="30">
        <f>IF('Log_working_2-way'!$D137="","",A138^('Log_working_2-way'!$D137))</f>
        <v>1.7663968153317493</v>
      </c>
      <c r="K138" s="32">
        <f>IF('Log_working_2-way'!$D137="","",B138^('Log_working_2-way'!$D137))</f>
        <v>2.3048070920867265</v>
      </c>
      <c r="L138" s="37">
        <f t="shared" si="26"/>
        <v>0.56103896103896111</v>
      </c>
      <c r="M138" s="37">
        <f t="shared" si="27"/>
        <v>0.438961038961039</v>
      </c>
      <c r="N138" s="38">
        <v>234</v>
      </c>
      <c r="O138" s="38">
        <f t="shared" si="28"/>
        <v>95.538461538461533</v>
      </c>
      <c r="P138" s="38">
        <f t="shared" si="29"/>
        <v>125.66666666666667</v>
      </c>
      <c r="Q138" s="38">
        <f t="shared" si="30"/>
        <v>108.33333333333331</v>
      </c>
      <c r="R138" s="38">
        <f t="shared" si="31"/>
        <v>138.46153846153848</v>
      </c>
      <c r="S138" s="39">
        <f t="shared" si="32"/>
        <v>-12.794871794871781</v>
      </c>
      <c r="T138" s="39">
        <f t="shared" si="33"/>
        <v>-12.79487179487181</v>
      </c>
      <c r="U138" t="s">
        <v>296</v>
      </c>
      <c r="V138" t="s">
        <v>297</v>
      </c>
      <c r="W138" t="s">
        <v>485</v>
      </c>
      <c r="X138" s="64">
        <v>44512</v>
      </c>
      <c r="Y138" s="41"/>
    </row>
    <row r="139" spans="1:25" ht="15" x14ac:dyDescent="0.25">
      <c r="A139">
        <v>1.63</v>
      </c>
      <c r="B139">
        <v>2.35</v>
      </c>
      <c r="C139" s="29">
        <f t="shared" si="34"/>
        <v>3.9028847408954404E-2</v>
      </c>
      <c r="D139" s="30">
        <f>IF(OR($A139="",$B139=""),"",A139*'MPTO_working_2-way'!$G138)</f>
        <v>1.6936170212765955</v>
      </c>
      <c r="E139" s="32">
        <f>IF(OR($A139="",$B139=""),"",B139*'MPTO_working_2-way'!$G138)</f>
        <v>2.4417177914110431</v>
      </c>
      <c r="F139" s="30">
        <f>IF(OR($A139="",$B139=""),"",'MPTO_working_2-way'!D138)</f>
        <v>1.6835512581035048</v>
      </c>
      <c r="G139" s="32">
        <f>IF(OR($A139="",$B139=""),"",'MPTO_working_2-way'!E138)</f>
        <v>2.4629480790869636</v>
      </c>
      <c r="H139" s="30">
        <f>IF(OR($A139="",$B139=""),"",'OddsRatio_working_2-way'!M138)</f>
        <v>1.6831300510639733</v>
      </c>
      <c r="I139" s="30">
        <f>IF(OR($A139="",$B139=""),"",'OddsRatio_working_2-way'!N138)</f>
        <v>2.4638501094227996</v>
      </c>
      <c r="J139" s="30">
        <f>IF('Log_working_2-way'!$D138="","",A139^('Log_working_2-way'!$D138))</f>
        <v>1.6785422334314666</v>
      </c>
      <c r="K139" s="32">
        <f>IF('Log_working_2-way'!$D138="","",B139^('Log_working_2-way'!$D138))</f>
        <v>2.4737476176576996</v>
      </c>
      <c r="L139" s="37">
        <f t="shared" si="26"/>
        <v>0.59045226130653272</v>
      </c>
      <c r="M139" s="37">
        <f t="shared" si="27"/>
        <v>0.40954773869346733</v>
      </c>
      <c r="N139" s="38">
        <v>235</v>
      </c>
      <c r="O139" s="38">
        <f t="shared" si="28"/>
        <v>90.828220858895676</v>
      </c>
      <c r="P139" s="38">
        <f t="shared" si="29"/>
        <v>135</v>
      </c>
      <c r="Q139" s="38">
        <f t="shared" si="30"/>
        <v>100</v>
      </c>
      <c r="R139" s="38">
        <f t="shared" si="31"/>
        <v>144.17177914110431</v>
      </c>
      <c r="S139" s="39">
        <f t="shared" si="32"/>
        <v>-9.1717791411043237</v>
      </c>
      <c r="T139" s="39">
        <f t="shared" si="33"/>
        <v>-9.1717791411043095</v>
      </c>
      <c r="U139" t="s">
        <v>298</v>
      </c>
      <c r="V139" t="s">
        <v>299</v>
      </c>
      <c r="W139" t="s">
        <v>485</v>
      </c>
      <c r="X139" s="64">
        <v>44512</v>
      </c>
      <c r="Y139" s="41"/>
    </row>
    <row r="140" spans="1:25" ht="15" x14ac:dyDescent="0.25">
      <c r="A140">
        <v>2.5499999999999998</v>
      </c>
      <c r="B140">
        <v>1.56</v>
      </c>
      <c r="C140" s="29">
        <f t="shared" si="34"/>
        <v>3.3182503770738947E-2</v>
      </c>
      <c r="D140" s="30">
        <f>IF(OR($A140="",$B140=""),"",A140*'MPTO_working_2-way'!$G139)</f>
        <v>2.6346153846153841</v>
      </c>
      <c r="E140" s="32">
        <f>IF(OR($A140="",$B140=""),"",B140*'MPTO_working_2-way'!$G139)</f>
        <v>1.6117647058823528</v>
      </c>
      <c r="F140" s="30">
        <f>IF(OR($A140="",$B140=""),"",'MPTO_working_2-way'!D139)</f>
        <v>2.6626506024096379</v>
      </c>
      <c r="G140" s="32">
        <f>IF(OR($A140="",$B140=""),"",'MPTO_working_2-way'!E139)</f>
        <v>1.6014492753623186</v>
      </c>
      <c r="H140" s="30">
        <f>IF(OR($A140="",$B140=""),"",'OddsRatio_working_2-way'!M139)</f>
        <v>2.6636878141217299</v>
      </c>
      <c r="I140" s="30">
        <f>IF(OR($A140="",$B140=""),"",'OddsRatio_working_2-way'!N139)</f>
        <v>1.6010743070375286</v>
      </c>
      <c r="J140" s="30">
        <f>IF('Log_working_2-way'!$D139="","",A140^('Log_working_2-way'!$D139))</f>
        <v>2.6767893468305748</v>
      </c>
      <c r="K140" s="32">
        <f>IF('Log_working_2-way'!$D139="","",B140^('Log_working_2-way'!$D139))</f>
        <v>1.5963778347531083</v>
      </c>
      <c r="L140" s="37">
        <f t="shared" si="26"/>
        <v>0.37956204379562053</v>
      </c>
      <c r="M140" s="37">
        <f t="shared" si="27"/>
        <v>0.62043795620437958</v>
      </c>
      <c r="N140" s="38">
        <v>236</v>
      </c>
      <c r="O140" s="38">
        <f t="shared" si="28"/>
        <v>143.45098039215685</v>
      </c>
      <c r="P140" s="38">
        <f t="shared" si="29"/>
        <v>84.71794871794873</v>
      </c>
      <c r="Q140" s="38">
        <f t="shared" si="30"/>
        <v>151.28205128205127</v>
      </c>
      <c r="R140" s="38">
        <f t="shared" si="31"/>
        <v>92.54901960784315</v>
      </c>
      <c r="S140" s="39">
        <f t="shared" si="32"/>
        <v>-7.8310708898944199</v>
      </c>
      <c r="T140" s="39">
        <f t="shared" si="33"/>
        <v>-7.8310708898944199</v>
      </c>
      <c r="U140" t="s">
        <v>300</v>
      </c>
      <c r="V140" t="s">
        <v>76</v>
      </c>
      <c r="W140" t="s">
        <v>74</v>
      </c>
      <c r="X140" s="64">
        <v>44512</v>
      </c>
      <c r="Y140" s="41"/>
    </row>
    <row r="141" spans="1:25" ht="15" x14ac:dyDescent="0.25">
      <c r="A141">
        <v>2.2000000000000002</v>
      </c>
      <c r="B141">
        <v>1.73</v>
      </c>
      <c r="C141" s="29">
        <f t="shared" si="34"/>
        <v>3.2580136626379375E-2</v>
      </c>
      <c r="D141" s="30">
        <f>IF(OR($A141="",$B141=""),"",A141*'MPTO_working_2-way'!$G140)</f>
        <v>2.2716763005780347</v>
      </c>
      <c r="E141" s="32">
        <f>IF(OR($A141="",$B141=""),"",B141*'MPTO_working_2-way'!$G140)</f>
        <v>1.7863636363636364</v>
      </c>
      <c r="F141" s="30">
        <f>IF(OR($A141="",$B141=""),"",'MPTO_working_2-way'!D140)</f>
        <v>2.2817745803357314</v>
      </c>
      <c r="G141" s="32">
        <f>IF(OR($A141="",$B141=""),"",'MPTO_working_2-way'!E140)</f>
        <v>1.7801683816651075</v>
      </c>
      <c r="H141" s="30">
        <f>IF(OR($A141="",$B141=""),"",'OddsRatio_working_2-way'!M140)</f>
        <v>2.2821215295120645</v>
      </c>
      <c r="I141" s="30">
        <f>IF(OR($A141="",$B141=""),"",'OddsRatio_working_2-way'!N140)</f>
        <v>1.7799572637865058</v>
      </c>
      <c r="J141" s="30">
        <f>IF('Log_working_2-way'!$D140="","",A141^('Log_working_2-way'!$D140))</f>
        <v>2.2867575998445693</v>
      </c>
      <c r="K141" s="32">
        <f>IF('Log_working_2-way'!$D140="","",B141^('Log_working_2-way'!$D140))</f>
        <v>1.7771471488652957</v>
      </c>
      <c r="L141" s="37">
        <f t="shared" si="26"/>
        <v>0.44020356234096691</v>
      </c>
      <c r="M141" s="37">
        <f t="shared" si="27"/>
        <v>0.55979643765903309</v>
      </c>
      <c r="N141" s="38">
        <v>237</v>
      </c>
      <c r="O141" s="38">
        <f t="shared" si="28"/>
        <v>129.27272727272731</v>
      </c>
      <c r="P141" s="38">
        <f t="shared" si="29"/>
        <v>100.00578034682081</v>
      </c>
      <c r="Q141" s="38">
        <f t="shared" si="30"/>
        <v>136.99421965317921</v>
      </c>
      <c r="R141" s="38">
        <f t="shared" si="31"/>
        <v>107.72727272727272</v>
      </c>
      <c r="S141" s="39">
        <f t="shared" si="32"/>
        <v>-7.721492380451906</v>
      </c>
      <c r="T141" s="39">
        <f t="shared" si="33"/>
        <v>-7.721492380451906</v>
      </c>
      <c r="U141" t="s">
        <v>301</v>
      </c>
      <c r="V141" t="s">
        <v>302</v>
      </c>
      <c r="W141" t="s">
        <v>74</v>
      </c>
      <c r="X141" s="64">
        <v>44512</v>
      </c>
      <c r="Y141" s="41"/>
    </row>
    <row r="142" spans="1:25" ht="15" x14ac:dyDescent="0.25">
      <c r="A142">
        <v>2.68</v>
      </c>
      <c r="B142">
        <v>1.51</v>
      </c>
      <c r="C142" s="29">
        <f t="shared" si="34"/>
        <v>3.5385983987348046E-2</v>
      </c>
      <c r="D142" s="30">
        <f>IF(OR($A142="",$B142=""),"",A142*'MPTO_working_2-way'!$G141)</f>
        <v>2.7748344370860929</v>
      </c>
      <c r="E142" s="32">
        <f>IF(OR($A142="",$B142=""),"",B142*'MPTO_working_2-way'!$G141)</f>
        <v>1.5634328358208955</v>
      </c>
      <c r="F142" s="30">
        <f>IF(OR($A142="",$B142=""),"",'MPTO_working_2-way'!D141)</f>
        <v>2.8134037819799778</v>
      </c>
      <c r="G142" s="32">
        <f>IF(OR($A142="",$B142=""),"",'MPTO_working_2-way'!E141)</f>
        <v>1.5514491642386137</v>
      </c>
      <c r="H142" s="30">
        <f>IF(OR($A142="",$B142=""),"",'OddsRatio_working_2-way'!M141)</f>
        <v>2.8149704259460604</v>
      </c>
      <c r="I142" s="30">
        <f>IF(OR($A142="",$B142=""),"",'OddsRatio_working_2-way'!N141)</f>
        <v>1.5509731650193399</v>
      </c>
      <c r="J142" s="30">
        <f>IF('Log_working_2-way'!$D141="","",A142^('Log_working_2-way'!$D141))</f>
        <v>2.8331861979211617</v>
      </c>
      <c r="K142" s="32">
        <f>IF('Log_working_2-way'!$D141="","",B142^('Log_working_2-way'!$D141))</f>
        <v>1.5454983247930623</v>
      </c>
      <c r="L142" s="37">
        <f t="shared" si="26"/>
        <v>0.36038186157517899</v>
      </c>
      <c r="M142" s="37">
        <f t="shared" si="27"/>
        <v>0.63961813842482096</v>
      </c>
      <c r="N142" s="38">
        <v>238</v>
      </c>
      <c r="O142" s="38">
        <f t="shared" si="28"/>
        <v>149.19402985074626</v>
      </c>
      <c r="P142" s="38">
        <f t="shared" si="29"/>
        <v>80.384105960264904</v>
      </c>
      <c r="Q142" s="38">
        <f t="shared" si="30"/>
        <v>157.61589403973511</v>
      </c>
      <c r="R142" s="38">
        <f t="shared" si="31"/>
        <v>88.805970149253724</v>
      </c>
      <c r="S142" s="39">
        <f t="shared" si="32"/>
        <v>-8.4218641889888488</v>
      </c>
      <c r="T142" s="39">
        <f t="shared" si="33"/>
        <v>-8.4218641889888204</v>
      </c>
      <c r="U142" t="s">
        <v>303</v>
      </c>
      <c r="V142" t="s">
        <v>304</v>
      </c>
      <c r="W142" t="s">
        <v>74</v>
      </c>
      <c r="X142" s="64">
        <v>44512</v>
      </c>
      <c r="Y142" s="41"/>
    </row>
    <row r="143" spans="1:25" ht="15" x14ac:dyDescent="0.25">
      <c r="A143">
        <v>2.2599999999999998</v>
      </c>
      <c r="B143">
        <v>1.69</v>
      </c>
      <c r="C143" s="29">
        <f t="shared" si="34"/>
        <v>3.4193852437555794E-2</v>
      </c>
      <c r="D143" s="30">
        <f>IF(OR($A143="",$B143=""),"",A143*'MPTO_working_2-way'!$G142)</f>
        <v>2.3372781065088759</v>
      </c>
      <c r="E143" s="32">
        <f>IF(OR($A143="",$B143=""),"",B143*'MPTO_working_2-way'!$G142)</f>
        <v>1.7477876106194692</v>
      </c>
      <c r="F143" s="30">
        <f>IF(OR($A143="",$B143=""),"",'MPTO_working_2-way'!D142)</f>
        <v>2.3508340001231001</v>
      </c>
      <c r="G143" s="32">
        <f>IF(OR($A143="",$B143=""),"",'MPTO_working_2-way'!E142)</f>
        <v>1.740283410033262</v>
      </c>
      <c r="H143" s="30">
        <f>IF(OR($A143="",$B143=""),"",'OddsRatio_working_2-way'!M142)</f>
        <v>2.351327849384353</v>
      </c>
      <c r="I143" s="30">
        <f>IF(OR($A143="",$B143=""),"",'OddsRatio_working_2-way'!N142)</f>
        <v>1.7400128699009547</v>
      </c>
      <c r="J143" s="30">
        <f>IF('Log_working_2-way'!$D142="","",A143^('Log_working_2-way'!$D142))</f>
        <v>2.3575800032398484</v>
      </c>
      <c r="K143" s="32">
        <f>IF('Log_working_2-way'!$D142="","",B143^('Log_working_2-way'!$D142))</f>
        <v>1.7366048392090647</v>
      </c>
      <c r="L143" s="37">
        <f t="shared" si="26"/>
        <v>0.42784810126582273</v>
      </c>
      <c r="M143" s="37">
        <f t="shared" si="27"/>
        <v>0.57215189873417716</v>
      </c>
      <c r="N143" s="38">
        <v>239</v>
      </c>
      <c r="O143" s="38">
        <f t="shared" si="28"/>
        <v>133.24778761061947</v>
      </c>
      <c r="P143" s="38">
        <f t="shared" si="29"/>
        <v>97.579881656804716</v>
      </c>
      <c r="Q143" s="38">
        <f t="shared" si="30"/>
        <v>141.42011834319527</v>
      </c>
      <c r="R143" s="38">
        <f t="shared" si="31"/>
        <v>105.75221238938053</v>
      </c>
      <c r="S143" s="39">
        <f t="shared" si="32"/>
        <v>-8.1723307325758014</v>
      </c>
      <c r="T143" s="39">
        <f t="shared" si="33"/>
        <v>-8.1723307325758157</v>
      </c>
      <c r="U143" t="s">
        <v>305</v>
      </c>
      <c r="V143" t="s">
        <v>75</v>
      </c>
      <c r="W143" t="s">
        <v>74</v>
      </c>
      <c r="X143" s="64">
        <v>44512</v>
      </c>
      <c r="Y143" s="41"/>
    </row>
    <row r="144" spans="1:25" ht="15" x14ac:dyDescent="0.25">
      <c r="A144">
        <v>1.92</v>
      </c>
      <c r="B144">
        <v>1.88</v>
      </c>
      <c r="C144" s="29">
        <f t="shared" si="34"/>
        <v>5.2748226950354749E-2</v>
      </c>
      <c r="D144" s="30">
        <f>IF(OR($A144="",$B144=""),"",A144*'MPTO_working_2-way'!$G143)</f>
        <v>2.021276595744681</v>
      </c>
      <c r="E144" s="32">
        <f>IF(OR($A144="",$B144=""),"",B144*'MPTO_working_2-way'!$G143)</f>
        <v>1.9791666666666667</v>
      </c>
      <c r="F144" s="30">
        <f>IF(OR($A144="",$B144=""),"",'MPTO_working_2-way'!D143)</f>
        <v>2.0224114746750339</v>
      </c>
      <c r="G144" s="32">
        <f>IF(OR($A144="",$B144=""),"",'MPTO_working_2-way'!E143)</f>
        <v>1.9780797895659799</v>
      </c>
      <c r="H144" s="30">
        <f>IF(OR($A144="",$B144=""),"",'OddsRatio_working_2-way'!M143)</f>
        <v>2.0224747162910903</v>
      </c>
      <c r="I144" s="30">
        <f>IF(OR($A144="",$B144=""),"",'OddsRatio_working_2-way'!N143)</f>
        <v>1.9780192938436518</v>
      </c>
      <c r="J144" s="30">
        <f>IF('Log_working_2-way'!$D143="","",A144^('Log_working_2-way'!$D143))</f>
        <v>2.0230004843181359</v>
      </c>
      <c r="K144" s="32">
        <f>IF('Log_working_2-way'!$D143="","",B144^('Log_working_2-way'!$D143))</f>
        <v>1.9775166437629874</v>
      </c>
      <c r="L144" s="37">
        <f t="shared" si="26"/>
        <v>0.49473684210526314</v>
      </c>
      <c r="M144" s="37">
        <f t="shared" si="27"/>
        <v>0.50526315789473686</v>
      </c>
      <c r="N144" s="38">
        <v>240</v>
      </c>
      <c r="O144" s="38">
        <f t="shared" si="28"/>
        <v>114.99999999999999</v>
      </c>
      <c r="P144" s="38">
        <f t="shared" si="29"/>
        <v>112.34042553191489</v>
      </c>
      <c r="Q144" s="38">
        <f t="shared" si="30"/>
        <v>127.65957446808511</v>
      </c>
      <c r="R144" s="38">
        <f t="shared" si="31"/>
        <v>125.00000000000001</v>
      </c>
      <c r="S144" s="39">
        <f t="shared" si="32"/>
        <v>-12.659574468085125</v>
      </c>
      <c r="T144" s="39">
        <f t="shared" si="33"/>
        <v>-12.659574468085125</v>
      </c>
      <c r="U144" t="s">
        <v>306</v>
      </c>
      <c r="V144" t="s">
        <v>307</v>
      </c>
      <c r="W144" t="s">
        <v>486</v>
      </c>
      <c r="X144" s="64">
        <v>44512</v>
      </c>
      <c r="Y144" s="41"/>
    </row>
    <row r="145" spans="1:25" ht="15" x14ac:dyDescent="0.25">
      <c r="A145">
        <v>2.17</v>
      </c>
      <c r="B145">
        <v>1.68</v>
      </c>
      <c r="C145" s="29">
        <f t="shared" si="34"/>
        <v>5.6067588325652729E-2</v>
      </c>
      <c r="D145" s="30">
        <f>IF(OR($A145="",$B145=""),"",A145*'MPTO_working_2-way'!$G144)</f>
        <v>2.2916666666666665</v>
      </c>
      <c r="E145" s="32">
        <f>IF(OR($A145="",$B145=""),"",B145*'MPTO_working_2-way'!$G144)</f>
        <v>1.7741935483870965</v>
      </c>
      <c r="F145" s="30">
        <f>IF(OR($A145="",$B145=""),"",'MPTO_working_2-way'!D144)</f>
        <v>2.3105590062111796</v>
      </c>
      <c r="G145" s="32">
        <f>IF(OR($A145="",$B145=""),"",'MPTO_working_2-way'!E144)</f>
        <v>1.76303317535545</v>
      </c>
      <c r="H145" s="30">
        <f>IF(OR($A145="",$B145=""),"",'OddsRatio_working_2-way'!M144)</f>
        <v>2.311711948292809</v>
      </c>
      <c r="I145" s="30">
        <f>IF(OR($A145="",$B145=""),"",'OddsRatio_working_2-way'!N144)</f>
        <v>1.7623624998624872</v>
      </c>
      <c r="J145" s="30">
        <f>IF('Log_working_2-way'!$D144="","",A145^('Log_working_2-way'!$D144))</f>
        <v>2.3206218174677646</v>
      </c>
      <c r="K145" s="32">
        <f>IF('Log_working_2-way'!$D144="","",B145^('Log_working_2-way'!$D144))</f>
        <v>1.7572190514877359</v>
      </c>
      <c r="L145" s="37">
        <f t="shared" si="26"/>
        <v>0.4363636363636364</v>
      </c>
      <c r="M145" s="37">
        <f t="shared" si="27"/>
        <v>0.56363636363636371</v>
      </c>
      <c r="N145" s="38">
        <v>241</v>
      </c>
      <c r="O145" s="38">
        <f t="shared" si="28"/>
        <v>129.94009216589862</v>
      </c>
      <c r="P145" s="38">
        <f t="shared" si="29"/>
        <v>97.547619047619051</v>
      </c>
      <c r="Q145" s="38">
        <f t="shared" si="30"/>
        <v>143.45238095238096</v>
      </c>
      <c r="R145" s="38">
        <f t="shared" si="31"/>
        <v>111.05990783410138</v>
      </c>
      <c r="S145" s="39">
        <f t="shared" si="32"/>
        <v>-13.512288786482344</v>
      </c>
      <c r="T145" s="39">
        <f t="shared" si="33"/>
        <v>-13.51228878648233</v>
      </c>
      <c r="U145" t="s">
        <v>308</v>
      </c>
      <c r="V145" t="s">
        <v>309</v>
      </c>
      <c r="W145" t="s">
        <v>486</v>
      </c>
      <c r="X145" s="64">
        <v>44512</v>
      </c>
      <c r="Y145" s="41"/>
    </row>
    <row r="146" spans="1:25" s="35" customFormat="1" ht="15" x14ac:dyDescent="0.25">
      <c r="A146">
        <v>2.02</v>
      </c>
      <c r="B146">
        <v>1.79</v>
      </c>
      <c r="C146" s="29">
        <f t="shared" si="34"/>
        <v>5.3708722827590094E-2</v>
      </c>
      <c r="D146" s="30">
        <f>IF(OR($A146="",$B146=""),"",A146*'MPTO_working_2-way'!$G145)</f>
        <v>2.1284916201117321</v>
      </c>
      <c r="E146" s="32">
        <f>IF(OR($A146="",$B146=""),"",B146*'MPTO_working_2-way'!$G145)</f>
        <v>1.8861386138613863</v>
      </c>
      <c r="F146" s="30">
        <f>IF(OR($A146="",$B146=""),"",'MPTO_working_2-way'!D145)</f>
        <v>2.1358615393703118</v>
      </c>
      <c r="G146" s="32">
        <f>IF(OR($A146="",$B146=""),"",'MPTO_working_2-way'!E145)</f>
        <v>1.8803889957876125</v>
      </c>
      <c r="H146" s="30">
        <f>IF(OR($A146="",$B146=""),"",'OddsRatio_working_2-way'!M145)</f>
        <v>2.1362830811493807</v>
      </c>
      <c r="I146" s="30">
        <f>IF(OR($A146="",$B146=""),"",'OddsRatio_working_2-way'!N145)</f>
        <v>1.8800623863804027</v>
      </c>
      <c r="J146" s="30">
        <f>IF('Log_working_2-way'!$D145="","",A146^('Log_working_2-way'!$D145))</f>
        <v>2.1397180317469915</v>
      </c>
      <c r="K146" s="32">
        <f>IF('Log_working_2-way'!$D145="","",B146^('Log_working_2-way'!$D145))</f>
        <v>1.8774100015469861</v>
      </c>
      <c r="L146" s="37">
        <f t="shared" si="26"/>
        <v>0.46981627296587919</v>
      </c>
      <c r="M146" s="37">
        <f t="shared" si="27"/>
        <v>0.53018372703412076</v>
      </c>
      <c r="N146" s="38">
        <v>242</v>
      </c>
      <c r="O146" s="38">
        <f t="shared" si="28"/>
        <v>122.19801980198021</v>
      </c>
      <c r="P146" s="38">
        <f t="shared" si="29"/>
        <v>106.80446927374301</v>
      </c>
      <c r="Q146" s="38">
        <f t="shared" si="30"/>
        <v>135.19553072625698</v>
      </c>
      <c r="R146" s="38">
        <f t="shared" si="31"/>
        <v>119.80198019801981</v>
      </c>
      <c r="S146" s="39">
        <f t="shared" si="32"/>
        <v>-12.997510924276767</v>
      </c>
      <c r="T146" s="39">
        <f t="shared" si="33"/>
        <v>-12.997510924276796</v>
      </c>
      <c r="U146" t="s">
        <v>310</v>
      </c>
      <c r="V146" t="s">
        <v>311</v>
      </c>
      <c r="W146" t="s">
        <v>486</v>
      </c>
      <c r="X146" s="64">
        <v>44512</v>
      </c>
      <c r="Y146" s="41"/>
    </row>
    <row r="147" spans="1:25" ht="15" x14ac:dyDescent="0.25">
      <c r="A147">
        <v>2.23</v>
      </c>
      <c r="B147">
        <v>1.64</v>
      </c>
      <c r="C147" s="29">
        <f t="shared" si="34"/>
        <v>5.818659083451827E-2</v>
      </c>
      <c r="D147" s="30">
        <f>IF(OR($A147="",$B147=""),"",A147*'MPTO_working_2-way'!$G146)</f>
        <v>2.3597560975609757</v>
      </c>
      <c r="E147" s="32">
        <f>IF(OR($A147="",$B147=""),"",B147*'MPTO_working_2-way'!$G146)</f>
        <v>1.7354260089686098</v>
      </c>
      <c r="F147" s="30">
        <f>IF(OR($A147="",$B147=""),"",'MPTO_working_2-way'!D146)</f>
        <v>2.3847157016171101</v>
      </c>
      <c r="G147" s="32">
        <f>IF(OR($A147="",$B147=""),"",'MPTO_working_2-way'!E146)</f>
        <v>1.7221699001695234</v>
      </c>
      <c r="H147" s="30">
        <f>IF(OR($A147="",$B147=""),"",'OddsRatio_working_2-way'!M146)</f>
        <v>2.3863170633011768</v>
      </c>
      <c r="I147" s="30">
        <f>IF(OR($A147="",$B147=""),"",'OddsRatio_working_2-way'!N146)</f>
        <v>1.7213357077339455</v>
      </c>
      <c r="J147" s="30">
        <f>IF('Log_working_2-way'!$D146="","",A147^('Log_working_2-way'!$D146))</f>
        <v>2.3981690136901364</v>
      </c>
      <c r="K147" s="32">
        <f>IF('Log_working_2-way'!$D146="","",B147^('Log_working_2-way'!$D146))</f>
        <v>1.7152211143316043</v>
      </c>
      <c r="L147" s="37">
        <f t="shared" si="26"/>
        <v>0.4237726098191214</v>
      </c>
      <c r="M147" s="37">
        <f t="shared" si="27"/>
        <v>0.57622739018087854</v>
      </c>
      <c r="N147" s="38">
        <v>243</v>
      </c>
      <c r="O147" s="38">
        <f t="shared" si="28"/>
        <v>134.03139013452915</v>
      </c>
      <c r="P147" s="38">
        <f t="shared" si="29"/>
        <v>94.829268292682912</v>
      </c>
      <c r="Q147" s="38">
        <f t="shared" si="30"/>
        <v>148.17073170731706</v>
      </c>
      <c r="R147" s="38">
        <f t="shared" si="31"/>
        <v>108.96860986547085</v>
      </c>
      <c r="S147" s="39">
        <f t="shared" si="32"/>
        <v>-14.139341572787913</v>
      </c>
      <c r="T147" s="39">
        <f t="shared" si="33"/>
        <v>-14.139341572787941</v>
      </c>
      <c r="U147" t="s">
        <v>312</v>
      </c>
      <c r="V147" t="s">
        <v>313</v>
      </c>
      <c r="W147" t="s">
        <v>486</v>
      </c>
      <c r="X147" s="64">
        <v>44512</v>
      </c>
      <c r="Y147" s="41"/>
    </row>
    <row r="148" spans="1:25" ht="15" x14ac:dyDescent="0.25">
      <c r="A148">
        <v>1.84</v>
      </c>
      <c r="B148">
        <v>1.95</v>
      </c>
      <c r="C148" s="29">
        <f t="shared" si="34"/>
        <v>5.6298773690078185E-2</v>
      </c>
      <c r="D148" s="30">
        <f>IF(OR($A148="",$B148=""),"",A148*'MPTO_working_2-way'!$G147)</f>
        <v>1.943589743589744</v>
      </c>
      <c r="E148" s="32">
        <f>IF(OR($A148="",$B148=""),"",B148*'MPTO_working_2-way'!$G147)</f>
        <v>2.0597826086956523</v>
      </c>
      <c r="F148" s="30">
        <f>IF(OR($A148="",$B148=""),"",'MPTO_working_2-way'!D147)</f>
        <v>1.9405083829096814</v>
      </c>
      <c r="G148" s="32">
        <f>IF(OR($A148="",$B148=""),"",'MPTO_working_2-way'!E147)</f>
        <v>2.0632547441058082</v>
      </c>
      <c r="H148" s="30">
        <f>IF(OR($A148="",$B148=""),"",'OddsRatio_working_2-way'!M147)</f>
        <v>1.9403246919632549</v>
      </c>
      <c r="I148" s="30">
        <f>IF(OR($A148="",$B148=""),"",'OddsRatio_working_2-way'!N147)</f>
        <v>2.0634624492441569</v>
      </c>
      <c r="J148" s="30">
        <f>IF('Log_working_2-way'!$D147="","",A148^('Log_working_2-way'!$D147))</f>
        <v>1.9388973708234387</v>
      </c>
      <c r="K148" s="32">
        <f>IF('Log_working_2-way'!$D147="","",B148^('Log_working_2-way'!$D147))</f>
        <v>2.0650791354550133</v>
      </c>
      <c r="L148" s="37">
        <f t="shared" si="26"/>
        <v>0.51451187335092341</v>
      </c>
      <c r="M148" s="37">
        <f t="shared" si="27"/>
        <v>0.48548812664907648</v>
      </c>
      <c r="N148" s="38">
        <v>244</v>
      </c>
      <c r="O148" s="38">
        <f t="shared" si="28"/>
        <v>111.39130434782611</v>
      </c>
      <c r="P148" s="38">
        <f t="shared" si="29"/>
        <v>118.87179487179489</v>
      </c>
      <c r="Q148" s="38">
        <f t="shared" si="30"/>
        <v>125.12820512820514</v>
      </c>
      <c r="R148" s="38">
        <f t="shared" si="31"/>
        <v>132.60869565217391</v>
      </c>
      <c r="S148" s="39">
        <f t="shared" si="32"/>
        <v>-13.736900780379031</v>
      </c>
      <c r="T148" s="39">
        <f t="shared" si="33"/>
        <v>-13.736900780379017</v>
      </c>
      <c r="U148" t="s">
        <v>116</v>
      </c>
      <c r="V148" t="s">
        <v>314</v>
      </c>
      <c r="W148" t="s">
        <v>79</v>
      </c>
      <c r="X148" s="64">
        <v>44512</v>
      </c>
      <c r="Y148" s="41"/>
    </row>
    <row r="149" spans="1:25" ht="15" x14ac:dyDescent="0.25">
      <c r="A149">
        <v>1.71</v>
      </c>
      <c r="B149">
        <v>2.09</v>
      </c>
      <c r="C149" s="29">
        <f t="shared" si="34"/>
        <v>6.3264221158958023E-2</v>
      </c>
      <c r="D149" s="30">
        <f>IF(OR($A149="",$B149=""),"",A149*'MPTO_working_2-way'!$G148)</f>
        <v>1.8181818181818181</v>
      </c>
      <c r="E149" s="32">
        <f>IF(OR($A149="",$B149=""),"",B149*'MPTO_working_2-way'!$G148)</f>
        <v>2.2222222222222223</v>
      </c>
      <c r="F149" s="30">
        <f>IF(OR($A149="",$B149=""),"",'MPTO_working_2-way'!D148)</f>
        <v>1.8077847188851512</v>
      </c>
      <c r="G149" s="32">
        <f>IF(OR($A149="",$B149=""),"",'MPTO_working_2-way'!E148)</f>
        <v>2.2379535990481854</v>
      </c>
      <c r="H149" s="30">
        <f>IF(OR($A149="",$B149=""),"",'OddsRatio_working_2-way'!M148)</f>
        <v>1.807078773595856</v>
      </c>
      <c r="I149" s="30">
        <f>IF(OR($A149="",$B149=""),"",'OddsRatio_working_2-way'!N148)</f>
        <v>2.2390364270696939</v>
      </c>
      <c r="J149" s="30">
        <f>IF('Log_working_2-way'!$D148="","",A149^('Log_working_2-way'!$D148))</f>
        <v>1.8022577244869571</v>
      </c>
      <c r="K149" s="32">
        <f>IF('Log_working_2-way'!$D148="","",B149^('Log_working_2-way'!$D148))</f>
        <v>2.2464822331658665</v>
      </c>
      <c r="L149" s="37">
        <f t="shared" si="26"/>
        <v>0.55000000000000004</v>
      </c>
      <c r="M149" s="37">
        <f t="shared" si="27"/>
        <v>0.44999999999999996</v>
      </c>
      <c r="N149" s="38">
        <v>245</v>
      </c>
      <c r="O149" s="38">
        <f t="shared" si="28"/>
        <v>101.7251461988304</v>
      </c>
      <c r="P149" s="38">
        <f t="shared" si="29"/>
        <v>127.77511961722487</v>
      </c>
      <c r="Q149" s="38">
        <f t="shared" si="30"/>
        <v>117.22488038277513</v>
      </c>
      <c r="R149" s="38">
        <f t="shared" si="31"/>
        <v>143.27485380116957</v>
      </c>
      <c r="S149" s="39">
        <f t="shared" si="32"/>
        <v>-15.499734183944724</v>
      </c>
      <c r="T149" s="39">
        <f t="shared" si="33"/>
        <v>-15.499734183944696</v>
      </c>
      <c r="U149" t="s">
        <v>315</v>
      </c>
      <c r="V149" t="s">
        <v>316</v>
      </c>
      <c r="W149" t="s">
        <v>79</v>
      </c>
      <c r="X149" s="64">
        <v>44512</v>
      </c>
      <c r="Y149" s="41"/>
    </row>
    <row r="150" spans="1:25" ht="15" x14ac:dyDescent="0.25">
      <c r="A150">
        <v>1.81</v>
      </c>
      <c r="B150">
        <v>1.99</v>
      </c>
      <c r="C150" s="29">
        <f t="shared" si="34"/>
        <v>5.4998750659374096E-2</v>
      </c>
      <c r="D150" s="30">
        <f>IF(OR($A150="",$B150=""),"",A150*'MPTO_working_2-way'!$G149)</f>
        <v>1.9095477386934672</v>
      </c>
      <c r="E150" s="32">
        <f>IF(OR($A150="",$B150=""),"",B150*'MPTO_working_2-way'!$G149)</f>
        <v>2.0994475138121542</v>
      </c>
      <c r="F150" s="30">
        <f>IF(OR($A150="",$B150=""),"",'MPTO_working_2-way'!D149)</f>
        <v>1.9048097517121023</v>
      </c>
      <c r="G150" s="32">
        <f>IF(OR($A150="",$B150=""),"",'MPTO_working_2-way'!E149)</f>
        <v>2.1052047108331626</v>
      </c>
      <c r="H150" s="30">
        <f>IF(OR($A150="",$B150=""),"",'OddsRatio_working_2-way'!M149)</f>
        <v>1.9045340337332906</v>
      </c>
      <c r="I150" s="30">
        <f>IF(OR($A150="",$B150=""),"",'OddsRatio_working_2-way'!N149)</f>
        <v>2.1055415967851334</v>
      </c>
      <c r="J150" s="30">
        <f>IF('Log_working_2-way'!$D149="","",A150^('Log_working_2-way'!$D149))</f>
        <v>1.9023444282369457</v>
      </c>
      <c r="K150" s="32">
        <f>IF('Log_working_2-way'!$D149="","",B150^('Log_working_2-way'!$D149))</f>
        <v>2.1082242752380216</v>
      </c>
      <c r="L150" s="37">
        <f t="shared" si="26"/>
        <v>0.52368421052631586</v>
      </c>
      <c r="M150" s="37">
        <f t="shared" si="27"/>
        <v>0.4763157894736843</v>
      </c>
      <c r="N150" s="38">
        <v>246</v>
      </c>
      <c r="O150" s="38">
        <f t="shared" si="28"/>
        <v>110.08839779005525</v>
      </c>
      <c r="P150" s="38">
        <f t="shared" si="29"/>
        <v>122.38190954773869</v>
      </c>
      <c r="Q150" s="38">
        <f t="shared" si="30"/>
        <v>123.6180904522613</v>
      </c>
      <c r="R150" s="38">
        <f t="shared" si="31"/>
        <v>135.91160220994476</v>
      </c>
      <c r="S150" s="39">
        <f t="shared" si="32"/>
        <v>-13.529692662206045</v>
      </c>
      <c r="T150" s="39">
        <f t="shared" si="33"/>
        <v>-13.529692662206074</v>
      </c>
      <c r="U150" t="s">
        <v>317</v>
      </c>
      <c r="V150" t="s">
        <v>115</v>
      </c>
      <c r="W150" t="s">
        <v>79</v>
      </c>
      <c r="X150" s="64">
        <v>44512</v>
      </c>
      <c r="Y150" s="41"/>
    </row>
    <row r="151" spans="1:25" ht="15" x14ac:dyDescent="0.25">
      <c r="A151">
        <v>1.67</v>
      </c>
      <c r="B151">
        <v>2.08</v>
      </c>
      <c r="C151" s="29">
        <f t="shared" si="34"/>
        <v>7.9571625978811511E-2</v>
      </c>
      <c r="D151" s="30">
        <f>IF(OR($A151="",$B151=""),"",A151*'MPTO_working_2-way'!$G150)</f>
        <v>1.8028846153846152</v>
      </c>
      <c r="E151" s="32">
        <f>IF(OR($A151="",$B151=""),"",B151*'MPTO_working_2-way'!$G150)</f>
        <v>2.2455089820359282</v>
      </c>
      <c r="F151" s="30">
        <f>IF(OR($A151="",$B151=""),"",'MPTO_working_2-way'!D150)</f>
        <v>1.7888557008960757</v>
      </c>
      <c r="G151" s="32">
        <f>IF(OR($A151="",$B151=""),"",'MPTO_working_2-way'!E150)</f>
        <v>2.267658963311137</v>
      </c>
      <c r="H151" s="30">
        <f>IF(OR($A151="",$B151=""),"",'OddsRatio_working_2-way'!M150)</f>
        <v>1.7876359377087676</v>
      </c>
      <c r="I151" s="30">
        <f>IF(OR($A151="",$B151=""),"",'OddsRatio_working_2-way'!N150)</f>
        <v>2.2696221085454766</v>
      </c>
      <c r="J151" s="30">
        <f>IF('Log_working_2-way'!$D150="","",A151^('Log_working_2-way'!$D150))</f>
        <v>1.7810568644176288</v>
      </c>
      <c r="K151" s="32">
        <f>IF('Log_working_2-way'!$D150="","",B151^('Log_working_2-way'!$D150))</f>
        <v>2.2803165115305339</v>
      </c>
      <c r="L151" s="37">
        <f t="shared" si="26"/>
        <v>0.55466666666666675</v>
      </c>
      <c r="M151" s="37">
        <f t="shared" si="27"/>
        <v>0.4453333333333333</v>
      </c>
      <c r="N151" s="38">
        <v>247</v>
      </c>
      <c r="O151" s="38">
        <f t="shared" si="28"/>
        <v>99.095808383233546</v>
      </c>
      <c r="P151" s="38">
        <f t="shared" si="29"/>
        <v>128.24999999999997</v>
      </c>
      <c r="Q151" s="38">
        <f t="shared" si="30"/>
        <v>118.74999999999999</v>
      </c>
      <c r="R151" s="38">
        <f t="shared" si="31"/>
        <v>147.90419161676647</v>
      </c>
      <c r="S151" s="39">
        <f t="shared" si="32"/>
        <v>-19.65419161676644</v>
      </c>
      <c r="T151" s="39">
        <f t="shared" si="33"/>
        <v>-19.654191616766497</v>
      </c>
      <c r="U151" t="s">
        <v>318</v>
      </c>
      <c r="V151" t="s">
        <v>319</v>
      </c>
      <c r="W151" t="s">
        <v>79</v>
      </c>
      <c r="X151" s="64">
        <v>44512</v>
      </c>
      <c r="Y151" s="41"/>
    </row>
    <row r="152" spans="1:25" ht="15" x14ac:dyDescent="0.25">
      <c r="A152">
        <v>1.77</v>
      </c>
      <c r="B152">
        <v>2</v>
      </c>
      <c r="C152" s="29">
        <f t="shared" si="34"/>
        <v>6.4971751412429501E-2</v>
      </c>
      <c r="D152" s="30">
        <f>IF(OR($A152="",$B152=""),"",A152*'MPTO_working_2-way'!$G151)</f>
        <v>1.8850000000000002</v>
      </c>
      <c r="E152" s="32">
        <f>IF(OR($A152="",$B152=""),"",B152*'MPTO_working_2-way'!$G151)</f>
        <v>2.129943502824859</v>
      </c>
      <c r="F152" s="30">
        <f>IF(OR($A152="",$B152=""),"",'MPTO_working_2-way'!D151)</f>
        <v>1.8779840848806368</v>
      </c>
      <c r="G152" s="32">
        <f>IF(OR($A152="",$B152=""),"",'MPTO_working_2-way'!E151)</f>
        <v>2.1389728096676741</v>
      </c>
      <c r="H152" s="30">
        <f>IF(OR($A152="",$B152=""),"",'OddsRatio_working_2-way'!M151)</f>
        <v>1.8774964387392123</v>
      </c>
      <c r="I152" s="30">
        <f>IF(OR($A152="",$B152=""),"",'OddsRatio_working_2-way'!N151)</f>
        <v>2.1396057645963795</v>
      </c>
      <c r="J152" s="30">
        <f>IF('Log_working_2-way'!$D151="","",A152^('Log_working_2-way'!$D151))</f>
        <v>1.874231287878281</v>
      </c>
      <c r="K152" s="32">
        <f>IF('Log_working_2-way'!$D151="","",B152^('Log_working_2-way'!$D151))</f>
        <v>2.1438620578535619</v>
      </c>
      <c r="L152" s="37">
        <f t="shared" si="26"/>
        <v>0.53050397877984079</v>
      </c>
      <c r="M152" s="37">
        <f t="shared" si="27"/>
        <v>0.4694960212201591</v>
      </c>
      <c r="N152" s="38">
        <v>248</v>
      </c>
      <c r="O152" s="38">
        <f t="shared" si="28"/>
        <v>107.88700564971751</v>
      </c>
      <c r="P152" s="38">
        <f t="shared" si="29"/>
        <v>124</v>
      </c>
      <c r="Q152" s="38">
        <f t="shared" si="30"/>
        <v>124</v>
      </c>
      <c r="R152" s="38">
        <f t="shared" si="31"/>
        <v>140.11299435028249</v>
      </c>
      <c r="S152" s="39">
        <f t="shared" si="32"/>
        <v>-16.112994350282491</v>
      </c>
      <c r="T152" s="39">
        <f t="shared" si="33"/>
        <v>-16.112994350282491</v>
      </c>
      <c r="U152" t="s">
        <v>320</v>
      </c>
      <c r="V152" t="s">
        <v>321</v>
      </c>
      <c r="W152" t="s">
        <v>79</v>
      </c>
      <c r="X152" s="64">
        <v>44512</v>
      </c>
      <c r="Y152" s="41"/>
    </row>
    <row r="153" spans="1:25" ht="15" x14ac:dyDescent="0.25">
      <c r="A153">
        <v>1.79</v>
      </c>
      <c r="B153">
        <v>2</v>
      </c>
      <c r="C153" s="29">
        <f t="shared" si="34"/>
        <v>5.8659217877095049E-2</v>
      </c>
      <c r="D153" s="30">
        <f>IF(OR($A153="",$B153=""),"",A153*'MPTO_working_2-way'!$G152)</f>
        <v>1.8950000000000002</v>
      </c>
      <c r="E153" s="32">
        <f>IF(OR($A153="",$B153=""),"",B153*'MPTO_working_2-way'!$G152)</f>
        <v>2.1173184357541901</v>
      </c>
      <c r="F153" s="30">
        <f>IF(OR($A153="",$B153=""),"",'MPTO_working_2-way'!D152)</f>
        <v>1.8891820580474936</v>
      </c>
      <c r="G153" s="32">
        <f>IF(OR($A153="",$B153=""),"",'MPTO_working_2-way'!E152)</f>
        <v>2.1246290801186944</v>
      </c>
      <c r="H153" s="30">
        <f>IF(OR($A153="",$B153=""),"",'OddsRatio_working_2-way'!M152)</f>
        <v>1.8888194417315589</v>
      </c>
      <c r="I153" s="30">
        <f>IF(OR($A153="",$B153=""),"",'OddsRatio_working_2-way'!N152)</f>
        <v>2.1250879009260242</v>
      </c>
      <c r="J153" s="30">
        <f>IF('Log_working_2-way'!$D152="","",A153^('Log_working_2-way'!$D152))</f>
        <v>1.8861242756957874</v>
      </c>
      <c r="K153" s="32">
        <f>IF('Log_working_2-way'!$D152="","",B153^('Log_working_2-way'!$D152))</f>
        <v>2.1285098799616855</v>
      </c>
      <c r="L153" s="37">
        <f t="shared" si="26"/>
        <v>0.52770448548812654</v>
      </c>
      <c r="M153" s="37">
        <f t="shared" si="27"/>
        <v>0.47229551451187329</v>
      </c>
      <c r="N153" s="38">
        <v>249</v>
      </c>
      <c r="O153" s="38">
        <f t="shared" si="28"/>
        <v>109.89385474860336</v>
      </c>
      <c r="P153" s="38">
        <f t="shared" si="29"/>
        <v>124.5</v>
      </c>
      <c r="Q153" s="38">
        <f t="shared" si="30"/>
        <v>124.5</v>
      </c>
      <c r="R153" s="38">
        <f t="shared" si="31"/>
        <v>139.10614525139664</v>
      </c>
      <c r="S153" s="39">
        <f t="shared" si="32"/>
        <v>-14.60614525139664</v>
      </c>
      <c r="T153" s="39">
        <f t="shared" si="33"/>
        <v>-14.60614525139664</v>
      </c>
      <c r="U153" t="s">
        <v>322</v>
      </c>
      <c r="V153" t="s">
        <v>117</v>
      </c>
      <c r="W153" t="s">
        <v>78</v>
      </c>
      <c r="X153" s="64">
        <v>44512</v>
      </c>
      <c r="Y153" s="41"/>
    </row>
    <row r="154" spans="1:25" s="35" customFormat="1" ht="15" x14ac:dyDescent="0.25">
      <c r="A154">
        <v>1.84</v>
      </c>
      <c r="B154">
        <v>1.94</v>
      </c>
      <c r="C154" s="29">
        <f t="shared" si="34"/>
        <v>5.8942178395338551E-2</v>
      </c>
      <c r="D154" s="30">
        <f>IF(OR($A154="",$B154=""),"",A154*'MPTO_working_2-way'!$G153)</f>
        <v>1.9484536082474231</v>
      </c>
      <c r="E154" s="32">
        <f>IF(OR($A154="",$B154=""),"",B154*'MPTO_working_2-way'!$G153)</f>
        <v>2.0543478260869565</v>
      </c>
      <c r="F154" s="30">
        <f>IF(OR($A154="",$B154=""),"",'MPTO_working_2-way'!D153)</f>
        <v>1.9454981469369963</v>
      </c>
      <c r="G154" s="32">
        <f>IF(OR($A154="",$B154=""),"",'MPTO_working_2-way'!E153)</f>
        <v>2.0576435323956654</v>
      </c>
      <c r="H154" s="30">
        <f>IF(OR($A154="",$B154=""),"",'OddsRatio_working_2-way'!M153)</f>
        <v>1.9453131868733222</v>
      </c>
      <c r="I154" s="30">
        <f>IF(OR($A154="",$B154=""),"",'OddsRatio_working_2-way'!N153)</f>
        <v>2.0578504710249081</v>
      </c>
      <c r="J154" s="30">
        <f>IF('Log_working_2-way'!$D153="","",A154^('Log_working_2-way'!$D153))</f>
        <v>1.9439408837089764</v>
      </c>
      <c r="K154" s="32">
        <f>IF('Log_working_2-way'!$D153="","",B154^('Log_working_2-way'!$D153))</f>
        <v>2.0593883761739007</v>
      </c>
      <c r="L154" s="37">
        <f t="shared" si="26"/>
        <v>0.51322751322751314</v>
      </c>
      <c r="M154" s="37">
        <f t="shared" si="27"/>
        <v>0.48677248677248675</v>
      </c>
      <c r="N154" s="38">
        <v>250</v>
      </c>
      <c r="O154" s="38">
        <f t="shared" si="28"/>
        <v>114.13043478260869</v>
      </c>
      <c r="P154" s="38">
        <f t="shared" si="29"/>
        <v>121.13402061855672</v>
      </c>
      <c r="Q154" s="38">
        <f t="shared" si="30"/>
        <v>128.86597938144331</v>
      </c>
      <c r="R154" s="38">
        <f t="shared" si="31"/>
        <v>135.86956521739128</v>
      </c>
      <c r="S154" s="39">
        <f t="shared" si="32"/>
        <v>-14.735544598834622</v>
      </c>
      <c r="T154" s="39">
        <f t="shared" si="33"/>
        <v>-14.735544598834565</v>
      </c>
      <c r="U154" t="s">
        <v>323</v>
      </c>
      <c r="V154" t="s">
        <v>324</v>
      </c>
      <c r="W154" t="s">
        <v>78</v>
      </c>
      <c r="X154" s="64">
        <v>44512</v>
      </c>
      <c r="Y154" s="41"/>
    </row>
    <row r="155" spans="1:25" ht="15" x14ac:dyDescent="0.25">
      <c r="A155">
        <v>1.68</v>
      </c>
      <c r="B155">
        <v>2.12</v>
      </c>
      <c r="C155" s="29">
        <f t="shared" si="34"/>
        <v>6.6936208445642409E-2</v>
      </c>
      <c r="D155" s="30">
        <f>IF(OR($A155="",$B155=""),"",A155*'MPTO_working_2-way'!$G154)</f>
        <v>1.7924528301886793</v>
      </c>
      <c r="E155" s="32">
        <f>IF(OR($A155="",$B155=""),"",B155*'MPTO_working_2-way'!$G154)</f>
        <v>2.2619047619047619</v>
      </c>
      <c r="F155" s="30">
        <f>IF(OR($A155="",$B155=""),"",'MPTO_working_2-way'!D154)</f>
        <v>1.7800879648140744</v>
      </c>
      <c r="G155" s="32">
        <f>IF(OR($A155="",$B155=""),"",'MPTO_working_2-way'!E154)</f>
        <v>2.2819067145053822</v>
      </c>
      <c r="H155" s="30">
        <f>IF(OR($A155="",$B155=""),"",'OddsRatio_working_2-way'!M154)</f>
        <v>1.7791937224739793</v>
      </c>
      <c r="I155" s="30">
        <f>IF(OR($A155="",$B155=""),"",'OddsRatio_working_2-way'!N154)</f>
        <v>2.2833778958394961</v>
      </c>
      <c r="J155" s="30">
        <f>IF('Log_working_2-way'!$D154="","",A155^('Log_working_2-way'!$D154))</f>
        <v>1.7734494961514899</v>
      </c>
      <c r="K155" s="32">
        <f>IF('Log_working_2-way'!$D154="","",B155^('Log_working_2-way'!$D154))</f>
        <v>2.2929092396651272</v>
      </c>
      <c r="L155" s="37">
        <f t="shared" si="26"/>
        <v>0.55789473684210522</v>
      </c>
      <c r="M155" s="37">
        <f t="shared" si="27"/>
        <v>0.44210526315789472</v>
      </c>
      <c r="N155" s="38">
        <v>251</v>
      </c>
      <c r="O155" s="38">
        <f t="shared" si="28"/>
        <v>101.5952380952381</v>
      </c>
      <c r="P155" s="38">
        <f t="shared" si="29"/>
        <v>132.60377358490564</v>
      </c>
      <c r="Q155" s="38">
        <f t="shared" si="30"/>
        <v>118.39622641509433</v>
      </c>
      <c r="R155" s="38">
        <f t="shared" si="31"/>
        <v>149.4047619047619</v>
      </c>
      <c r="S155" s="39">
        <f t="shared" si="32"/>
        <v>-16.800988319856231</v>
      </c>
      <c r="T155" s="39">
        <f t="shared" si="33"/>
        <v>-16.800988319856259</v>
      </c>
      <c r="U155" t="s">
        <v>118</v>
      </c>
      <c r="V155" t="s">
        <v>325</v>
      </c>
      <c r="W155" t="s">
        <v>78</v>
      </c>
      <c r="X155" s="64">
        <v>44512</v>
      </c>
      <c r="Y155" s="41"/>
    </row>
    <row r="156" spans="1:25" ht="15" x14ac:dyDescent="0.25">
      <c r="A156">
        <v>1.82</v>
      </c>
      <c r="B156">
        <v>1.97</v>
      </c>
      <c r="C156" s="29">
        <f t="shared" si="34"/>
        <v>5.7064762648519007E-2</v>
      </c>
      <c r="D156" s="30">
        <f>IF(OR($A156="",$B156=""),"",A156*'MPTO_working_2-way'!$G155)</f>
        <v>1.9238578680203047</v>
      </c>
      <c r="E156" s="32">
        <f>IF(OR($A156="",$B156=""),"",B156*'MPTO_working_2-way'!$G155)</f>
        <v>2.0824175824175826</v>
      </c>
      <c r="F156" s="30">
        <f>IF(OR($A156="",$B156=""),"",'MPTO_working_2-way'!D155)</f>
        <v>1.9196873159500991</v>
      </c>
      <c r="G156" s="32">
        <f>IF(OR($A156="",$B156=""),"",'MPTO_working_2-way'!E155)</f>
        <v>2.087326075566164</v>
      </c>
      <c r="H156" s="30">
        <f>IF(OR($A156="",$B156=""),"",'OddsRatio_working_2-way'!M155)</f>
        <v>1.9194350573815795</v>
      </c>
      <c r="I156" s="30">
        <f>IF(OR($A156="",$B156=""),"",'OddsRatio_working_2-way'!N155)</f>
        <v>2.0876243971465023</v>
      </c>
      <c r="J156" s="30">
        <f>IF('Log_working_2-way'!$D155="","",A156^('Log_working_2-way'!$D155))</f>
        <v>1.9175034618122917</v>
      </c>
      <c r="K156" s="32">
        <f>IF('Log_working_2-way'!$D155="","",B156^('Log_working_2-way'!$D155))</f>
        <v>2.0899141437810744</v>
      </c>
      <c r="L156" s="37">
        <f t="shared" si="26"/>
        <v>0.51978891820580475</v>
      </c>
      <c r="M156" s="37">
        <f t="shared" si="27"/>
        <v>0.48021108179419519</v>
      </c>
      <c r="N156" s="38">
        <v>252</v>
      </c>
      <c r="O156" s="38">
        <f t="shared" si="28"/>
        <v>113.53846153846155</v>
      </c>
      <c r="P156" s="38">
        <f t="shared" si="29"/>
        <v>124.08121827411166</v>
      </c>
      <c r="Q156" s="38">
        <f t="shared" si="30"/>
        <v>127.91878172588832</v>
      </c>
      <c r="R156" s="38">
        <f t="shared" si="31"/>
        <v>138.46153846153845</v>
      </c>
      <c r="S156" s="39">
        <f t="shared" si="32"/>
        <v>-14.380320187426776</v>
      </c>
      <c r="T156" s="39">
        <f t="shared" si="33"/>
        <v>-14.38032018742679</v>
      </c>
      <c r="U156" t="s">
        <v>326</v>
      </c>
      <c r="V156" t="s">
        <v>327</v>
      </c>
      <c r="W156" t="s">
        <v>78</v>
      </c>
      <c r="X156" s="64">
        <v>44512</v>
      </c>
      <c r="Y156" s="41"/>
    </row>
    <row r="157" spans="1:25" ht="15" x14ac:dyDescent="0.25">
      <c r="A157">
        <v>1.88</v>
      </c>
      <c r="B157">
        <v>1.9</v>
      </c>
      <c r="C157" s="29">
        <f t="shared" si="34"/>
        <v>5.8230683090705337E-2</v>
      </c>
      <c r="D157" s="30">
        <f>IF(OR($A157="",$B157=""),"",A157*'MPTO_working_2-way'!$G156)</f>
        <v>1.9894736842105258</v>
      </c>
      <c r="E157" s="32">
        <f>IF(OR($A157="",$B157=""),"",B157*'MPTO_working_2-way'!$G156)</f>
        <v>2.0106382978723398</v>
      </c>
      <c r="F157" s="30">
        <f>IF(OR($A157="",$B157=""),"",'MPTO_working_2-way'!D156)</f>
        <v>1.988864142538975</v>
      </c>
      <c r="G157" s="32">
        <f>IF(OR($A157="",$B157=""),"",'MPTO_working_2-way'!E156)</f>
        <v>2.0112612612612608</v>
      </c>
      <c r="H157" s="30">
        <f>IF(OR($A157="",$B157=""),"",'OddsRatio_working_2-way'!M156)</f>
        <v>1.9888264649460878</v>
      </c>
      <c r="I157" s="30">
        <f>IF(OR($A157="",$B157=""),"",'OddsRatio_working_2-way'!N156)</f>
        <v>2.0112997936948624</v>
      </c>
      <c r="J157" s="30">
        <f>IF('Log_working_2-way'!$D156="","",A157^('Log_working_2-way'!$D156))</f>
        <v>1.9885431022981777</v>
      </c>
      <c r="K157" s="32">
        <f>IF('Log_working_2-way'!$D156="","",B157^('Log_working_2-way'!$D156))</f>
        <v>2.0115896794708648</v>
      </c>
      <c r="L157" s="37">
        <f t="shared" si="26"/>
        <v>0.50264550264550278</v>
      </c>
      <c r="M157" s="37">
        <f t="shared" si="27"/>
        <v>0.49735449735449749</v>
      </c>
      <c r="N157" s="38">
        <v>253</v>
      </c>
      <c r="O157" s="38">
        <f t="shared" si="28"/>
        <v>118.42553191489361</v>
      </c>
      <c r="P157" s="38">
        <f t="shared" si="29"/>
        <v>119.84210526315788</v>
      </c>
      <c r="Q157" s="38">
        <f t="shared" si="30"/>
        <v>133.15789473684211</v>
      </c>
      <c r="R157" s="38">
        <f t="shared" si="31"/>
        <v>134.57446808510639</v>
      </c>
      <c r="S157" s="39">
        <f t="shared" si="32"/>
        <v>-14.732362821948499</v>
      </c>
      <c r="T157" s="39">
        <f t="shared" si="33"/>
        <v>-14.732362821948513</v>
      </c>
      <c r="U157" t="s">
        <v>328</v>
      </c>
      <c r="V157" t="s">
        <v>329</v>
      </c>
      <c r="W157" t="s">
        <v>78</v>
      </c>
      <c r="X157" s="64">
        <v>44512</v>
      </c>
      <c r="Y157" s="41"/>
    </row>
    <row r="158" spans="1:25" ht="15" x14ac:dyDescent="0.25">
      <c r="A158">
        <v>2.14</v>
      </c>
      <c r="B158">
        <v>1.78</v>
      </c>
      <c r="C158" s="29">
        <f t="shared" si="34"/>
        <v>2.908747243515708E-2</v>
      </c>
      <c r="D158" s="30">
        <f>IF(OR($A158="",$B158=""),"",A158*'MPTO_working_2-way'!$G157)</f>
        <v>2.2022471910112364</v>
      </c>
      <c r="E158" s="32">
        <f>IF(OR($A158="",$B158=""),"",B158*'MPTO_working_2-way'!$G157)</f>
        <v>1.8317757009345796</v>
      </c>
      <c r="F158" s="30">
        <f>IF(OR($A158="",$B158=""),"",'MPTO_working_2-way'!D157)</f>
        <v>2.2087440565928333</v>
      </c>
      <c r="G158" s="32">
        <f>IF(OR($A158="",$B158=""),"",'MPTO_working_2-way'!E157)</f>
        <v>1.8273049985608751</v>
      </c>
      <c r="H158" s="30">
        <f>IF(OR($A158="",$B158=""),"",'OddsRatio_working_2-way'!M157)</f>
        <v>2.2089410496539781</v>
      </c>
      <c r="I158" s="30">
        <f>IF(OR($A158="",$B158=""),"",'OddsRatio_working_2-way'!N157)</f>
        <v>1.8271701918685113</v>
      </c>
      <c r="J158" s="30">
        <f>IF('Log_working_2-way'!$D157="","",A158^('Log_working_2-way'!$D157))</f>
        <v>2.2119050245559748</v>
      </c>
      <c r="K158" s="32">
        <f>IF('Log_working_2-way'!$D157="","",B158^('Log_working_2-way'!$D157))</f>
        <v>1.8251471689098502</v>
      </c>
      <c r="L158" s="37">
        <f t="shared" si="26"/>
        <v>0.45408163265306112</v>
      </c>
      <c r="M158" s="37">
        <f t="shared" si="27"/>
        <v>0.54591836734693866</v>
      </c>
      <c r="N158" s="38">
        <v>254</v>
      </c>
      <c r="O158" s="38">
        <f t="shared" si="28"/>
        <v>135.30841121495331</v>
      </c>
      <c r="P158" s="38">
        <f t="shared" si="29"/>
        <v>111.30337078651687</v>
      </c>
      <c r="Q158" s="38">
        <f t="shared" si="30"/>
        <v>142.69662921348316</v>
      </c>
      <c r="R158" s="38">
        <f t="shared" si="31"/>
        <v>118.69158878504673</v>
      </c>
      <c r="S158" s="39">
        <f t="shared" si="32"/>
        <v>-7.3882179985298535</v>
      </c>
      <c r="T158" s="39">
        <f t="shared" si="33"/>
        <v>-7.3882179985298677</v>
      </c>
      <c r="U158" t="s">
        <v>330</v>
      </c>
      <c r="V158" t="s">
        <v>331</v>
      </c>
      <c r="W158" t="s">
        <v>487</v>
      </c>
      <c r="X158" s="64">
        <v>44512</v>
      </c>
      <c r="Y158" s="41"/>
    </row>
    <row r="159" spans="1:25" ht="15" x14ac:dyDescent="0.25">
      <c r="A159">
        <v>3</v>
      </c>
      <c r="B159">
        <v>1.43</v>
      </c>
      <c r="C159" s="29">
        <f t="shared" si="34"/>
        <v>3.2634032634032639E-2</v>
      </c>
      <c r="D159" s="30">
        <f>IF(OR($A159="",$B159=""),"",A159*'MPTO_working_2-way'!$G158)</f>
        <v>3.0979020979020979</v>
      </c>
      <c r="E159" s="32">
        <f>IF(OR($A159="",$B159=""),"",B159*'MPTO_working_2-way'!$G158)</f>
        <v>1.4766666666666666</v>
      </c>
      <c r="F159" s="30">
        <f>IF(OR($A159="",$B159=""),"",'MPTO_working_2-way'!D158)</f>
        <v>3.1544117647058822</v>
      </c>
      <c r="G159" s="32">
        <f>IF(OR($A159="",$B159=""),"",'MPTO_working_2-way'!E158)</f>
        <v>1.4641638225255973</v>
      </c>
      <c r="H159" s="30">
        <f>IF(OR($A159="",$B159=""),"",'OddsRatio_working_2-way'!M158)</f>
        <v>3.1566554640687685</v>
      </c>
      <c r="I159" s="30">
        <f>IF(OR($A159="",$B159=""),"",'OddsRatio_working_2-way'!N158)</f>
        <v>1.4636809247747851</v>
      </c>
      <c r="J159" s="30">
        <f>IF('Log_working_2-way'!$D158="","",A159^('Log_working_2-way'!$D158))</f>
        <v>3.1836990138800103</v>
      </c>
      <c r="K159" s="32">
        <f>IF('Log_working_2-way'!$D158="","",B159^('Log_working_2-way'!$D158))</f>
        <v>1.4579385682933017</v>
      </c>
      <c r="L159" s="37">
        <f t="shared" ref="L159:L222" si="35">(1/D159)</f>
        <v>0.32279909706546273</v>
      </c>
      <c r="M159" s="37">
        <f t="shared" ref="M159:M222" si="36">(1/E159)</f>
        <v>0.67720090293453727</v>
      </c>
      <c r="N159" s="38">
        <v>255</v>
      </c>
      <c r="O159" s="38">
        <f t="shared" ref="O159:O222" si="37">(1/A159)*((N159*A159)-N159)</f>
        <v>170</v>
      </c>
      <c r="P159" s="38">
        <f t="shared" ref="P159:P222" si="38">(1/B159)*((N159*B159)-N159)</f>
        <v>76.678321678321666</v>
      </c>
      <c r="Q159" s="38">
        <f t="shared" ref="Q159:Q222" si="39">(1/B159)*N159</f>
        <v>178.32167832167835</v>
      </c>
      <c r="R159" s="38">
        <f t="shared" ref="R159:R222" si="40">(1/A159)*N159</f>
        <v>85</v>
      </c>
      <c r="S159" s="39">
        <f t="shared" ref="S159:S222" si="41">O159-Q159</f>
        <v>-8.3216783216783483</v>
      </c>
      <c r="T159" s="39">
        <f t="shared" ref="T159:T222" si="42">P159-R159</f>
        <v>-8.3216783216783341</v>
      </c>
      <c r="U159" t="s">
        <v>332</v>
      </c>
      <c r="V159" t="s">
        <v>333</v>
      </c>
      <c r="W159" t="s">
        <v>487</v>
      </c>
      <c r="X159" s="64">
        <v>44512</v>
      </c>
      <c r="Y159" s="41"/>
    </row>
    <row r="160" spans="1:25" ht="15" x14ac:dyDescent="0.25">
      <c r="A160">
        <v>2.25</v>
      </c>
      <c r="B160">
        <v>1.71</v>
      </c>
      <c r="C160" s="29">
        <f t="shared" si="34"/>
        <v>2.9239766081871288E-2</v>
      </c>
      <c r="D160" s="30">
        <f>IF(OR($A160="",$B160=""),"",A160*'MPTO_working_2-way'!$G159)</f>
        <v>2.3157894736842106</v>
      </c>
      <c r="E160" s="32">
        <f>IF(OR($A160="",$B160=""),"",B160*'MPTO_working_2-way'!$G159)</f>
        <v>1.7599999999999998</v>
      </c>
      <c r="F160" s="30">
        <f>IF(OR($A160="",$B160=""),"",'MPTO_working_2-way'!D159)</f>
        <v>2.3265306122448979</v>
      </c>
      <c r="G160" s="32">
        <f>IF(OR($A160="",$B160=""),"",'MPTO_working_2-way'!E159)</f>
        <v>1.7538461538461536</v>
      </c>
      <c r="H160" s="30">
        <f>IF(OR($A160="",$B160=""),"",'OddsRatio_working_2-way'!M159)</f>
        <v>2.3268622310856886</v>
      </c>
      <c r="I160" s="30">
        <f>IF(OR($A160="",$B160=""),"",'OddsRatio_working_2-way'!N159)</f>
        <v>1.753657747256671</v>
      </c>
      <c r="J160" s="30">
        <f>IF('Log_working_2-way'!$D159="","",A160^('Log_working_2-way'!$D159))</f>
        <v>2.331784466562643</v>
      </c>
      <c r="K160" s="32">
        <f>IF('Log_working_2-way'!$D159="","",B160^('Log_working_2-way'!$D159))</f>
        <v>1.7508722508087184</v>
      </c>
      <c r="L160" s="37">
        <f t="shared" si="35"/>
        <v>0.43181818181818182</v>
      </c>
      <c r="M160" s="37">
        <f t="shared" si="36"/>
        <v>0.56818181818181823</v>
      </c>
      <c r="N160" s="38">
        <v>256</v>
      </c>
      <c r="O160" s="38">
        <f t="shared" si="37"/>
        <v>142.22222222222223</v>
      </c>
      <c r="P160" s="38">
        <f t="shared" si="38"/>
        <v>106.29239766081871</v>
      </c>
      <c r="Q160" s="38">
        <f t="shared" si="39"/>
        <v>149.70760233918128</v>
      </c>
      <c r="R160" s="38">
        <f t="shared" si="40"/>
        <v>113.77777777777777</v>
      </c>
      <c r="S160" s="39">
        <f t="shared" si="41"/>
        <v>-7.4853801169590497</v>
      </c>
      <c r="T160" s="39">
        <f t="shared" si="42"/>
        <v>-7.4853801169590639</v>
      </c>
      <c r="U160" t="s">
        <v>334</v>
      </c>
      <c r="V160" t="s">
        <v>335</v>
      </c>
      <c r="W160" t="s">
        <v>487</v>
      </c>
      <c r="X160" s="64">
        <v>44512</v>
      </c>
      <c r="Y160" s="41"/>
    </row>
    <row r="161" spans="1:25" ht="15" x14ac:dyDescent="0.25">
      <c r="A161">
        <v>2.59</v>
      </c>
      <c r="B161">
        <v>1.56</v>
      </c>
      <c r="C161" s="29">
        <f t="shared" si="34"/>
        <v>2.7126027126027186E-2</v>
      </c>
      <c r="D161" s="30">
        <f>IF(OR($A161="",$B161=""),"",A161*'MPTO_working_2-way'!$G160)</f>
        <v>2.6602564102564101</v>
      </c>
      <c r="E161" s="32">
        <f>IF(OR($A161="",$B161=""),"",B161*'MPTO_working_2-way'!$G160)</f>
        <v>1.6023166023166024</v>
      </c>
      <c r="F161" s="30">
        <f>IF(OR($A161="",$B161=""),"",'MPTO_working_2-way'!D160)</f>
        <v>2.6842944459208082</v>
      </c>
      <c r="G161" s="32">
        <f>IF(OR($A161="",$B161=""),"",'MPTO_working_2-way'!E160)</f>
        <v>1.5937204165351848</v>
      </c>
      <c r="H161" s="30">
        <f>IF(OR($A161="",$B161=""),"",'OddsRatio_working_2-way'!M160)</f>
        <v>2.685018016012207</v>
      </c>
      <c r="I161" s="30">
        <f>IF(OR($A161="",$B161=""),"",'OddsRatio_working_2-way'!N160)</f>
        <v>1.5934654647590165</v>
      </c>
      <c r="J161" s="30">
        <f>IF('Log_working_2-way'!$D160="","",A161^('Log_working_2-way'!$D160))</f>
        <v>2.6961730185132402</v>
      </c>
      <c r="K161" s="32">
        <f>IF('Log_working_2-way'!$D160="","",B161^('Log_working_2-way'!$D160))</f>
        <v>1.5895624969182185</v>
      </c>
      <c r="L161" s="37">
        <f t="shared" si="35"/>
        <v>0.37590361445783133</v>
      </c>
      <c r="M161" s="37">
        <f t="shared" si="36"/>
        <v>0.62409638554216862</v>
      </c>
      <c r="N161" s="38">
        <v>257</v>
      </c>
      <c r="O161" s="38">
        <f t="shared" si="37"/>
        <v>157.77220077220076</v>
      </c>
      <c r="P161" s="38">
        <f t="shared" si="38"/>
        <v>92.256410256410263</v>
      </c>
      <c r="Q161" s="38">
        <f t="shared" si="39"/>
        <v>164.74358974358972</v>
      </c>
      <c r="R161" s="38">
        <f t="shared" si="40"/>
        <v>99.227799227799224</v>
      </c>
      <c r="S161" s="39">
        <f t="shared" si="41"/>
        <v>-6.9713889713889614</v>
      </c>
      <c r="T161" s="39">
        <f t="shared" si="42"/>
        <v>-6.9713889713889614</v>
      </c>
      <c r="U161" t="s">
        <v>336</v>
      </c>
      <c r="V161" t="s">
        <v>337</v>
      </c>
      <c r="W161" t="s">
        <v>487</v>
      </c>
      <c r="X161" s="64">
        <v>44512</v>
      </c>
      <c r="Y161" s="41"/>
    </row>
    <row r="162" spans="1:25" ht="15" x14ac:dyDescent="0.25">
      <c r="A162">
        <v>2.69</v>
      </c>
      <c r="B162">
        <v>1.49</v>
      </c>
      <c r="C162" s="29">
        <f t="shared" si="34"/>
        <v>4.2888151493226223E-2</v>
      </c>
      <c r="D162" s="30">
        <f>IF(OR($A162="",$B162=""),"",A162*'MPTO_working_2-way'!$G161)</f>
        <v>2.8053691275167787</v>
      </c>
      <c r="E162" s="32">
        <f>IF(OR($A162="",$B162=""),"",B162*'MPTO_working_2-way'!$G161)</f>
        <v>1.553903345724907</v>
      </c>
      <c r="F162" s="30">
        <f>IF(OR($A162="",$B162=""),"",'MPTO_working_2-way'!D161)</f>
        <v>2.8546704177201665</v>
      </c>
      <c r="G162" s="32">
        <f>IF(OR($A162="",$B162=""),"",'MPTO_working_2-way'!E161)</f>
        <v>1.5391793552351145</v>
      </c>
      <c r="H162" s="30">
        <f>IF(OR($A162="",$B162=""),"",'OddsRatio_working_2-way'!M161)</f>
        <v>2.8571428571428568</v>
      </c>
      <c r="I162" s="30">
        <f>IF(OR($A162="",$B162=""),"",'OddsRatio_working_2-way'!N161)</f>
        <v>1.5384615384615383</v>
      </c>
      <c r="J162" s="30">
        <f>IF('Log_working_2-way'!$D161="","",A162^('Log_working_2-way'!$D161))</f>
        <v>2.880735278831422</v>
      </c>
      <c r="K162" s="32">
        <f>IF('Log_working_2-way'!$D161="","",B162^('Log_working_2-way'!$D161))</f>
        <v>1.5317069399687815</v>
      </c>
      <c r="L162" s="37">
        <f t="shared" si="35"/>
        <v>0.35645933014354064</v>
      </c>
      <c r="M162" s="37">
        <f t="shared" si="36"/>
        <v>0.64354066985645941</v>
      </c>
      <c r="N162" s="38">
        <v>258</v>
      </c>
      <c r="O162" s="38">
        <f t="shared" si="37"/>
        <v>162.08921933085503</v>
      </c>
      <c r="P162" s="38">
        <f t="shared" si="38"/>
        <v>84.845637583892625</v>
      </c>
      <c r="Q162" s="38">
        <f t="shared" si="39"/>
        <v>173.1543624161074</v>
      </c>
      <c r="R162" s="38">
        <f t="shared" si="40"/>
        <v>95.910780669144984</v>
      </c>
      <c r="S162" s="39">
        <f t="shared" si="41"/>
        <v>-11.065143085252373</v>
      </c>
      <c r="T162" s="39">
        <f t="shared" si="42"/>
        <v>-11.065143085252359</v>
      </c>
      <c r="U162" t="s">
        <v>338</v>
      </c>
      <c r="V162" t="s">
        <v>339</v>
      </c>
      <c r="W162" t="s">
        <v>488</v>
      </c>
      <c r="X162" s="64">
        <v>44512</v>
      </c>
      <c r="Y162" s="41"/>
    </row>
    <row r="163" spans="1:25" ht="15" x14ac:dyDescent="0.25">
      <c r="A163">
        <v>2.41</v>
      </c>
      <c r="B163">
        <v>1.59</v>
      </c>
      <c r="C163" s="29">
        <f t="shared" si="34"/>
        <v>4.3868576946162419E-2</v>
      </c>
      <c r="D163" s="30">
        <f>IF(OR($A163="",$B163=""),"",A163*'MPTO_working_2-way'!$G162)</f>
        <v>2.5157232704402515</v>
      </c>
      <c r="E163" s="32">
        <f>IF(OR($A163="",$B163=""),"",B163*'MPTO_working_2-way'!$G162)</f>
        <v>1.6597510373443984</v>
      </c>
      <c r="F163" s="30">
        <f>IF(OR($A163="",$B163=""),"",'MPTO_working_2-way'!D162)</f>
        <v>2.5445067897340552</v>
      </c>
      <c r="G163" s="32">
        <f>IF(OR($A163="",$B163=""),"",'MPTO_working_2-way'!E162)</f>
        <v>1.6474558782432986</v>
      </c>
      <c r="H163" s="30">
        <f>IF(OR($A163="",$B163=""),"",'OddsRatio_working_2-way'!M162)</f>
        <v>2.5459076649252292</v>
      </c>
      <c r="I163" s="30">
        <f>IF(OR($A163="",$B163=""),"",'OddsRatio_working_2-way'!N162)</f>
        <v>1.6468691647559472</v>
      </c>
      <c r="J163" s="30">
        <f>IF('Log_working_2-way'!$D162="","",A163^('Log_working_2-way'!$D162))</f>
        <v>2.5594636004021871</v>
      </c>
      <c r="K163" s="32">
        <f>IF('Log_working_2-way'!$D162="","",B163^('Log_working_2-way'!$D162))</f>
        <v>1.6412461308756345</v>
      </c>
      <c r="L163" s="37">
        <f t="shared" si="35"/>
        <v>0.39750000000000002</v>
      </c>
      <c r="M163" s="37">
        <f t="shared" si="36"/>
        <v>0.60249999999999992</v>
      </c>
      <c r="N163" s="38">
        <v>259</v>
      </c>
      <c r="O163" s="38">
        <f t="shared" si="37"/>
        <v>151.53112033195021</v>
      </c>
      <c r="P163" s="38">
        <f t="shared" si="38"/>
        <v>96.106918238993714</v>
      </c>
      <c r="Q163" s="38">
        <f t="shared" si="39"/>
        <v>162.89308176100627</v>
      </c>
      <c r="R163" s="38">
        <f t="shared" si="40"/>
        <v>107.46887966804978</v>
      </c>
      <c r="S163" s="39">
        <f t="shared" si="41"/>
        <v>-11.361961429056066</v>
      </c>
      <c r="T163" s="39">
        <f t="shared" si="42"/>
        <v>-11.361961429056066</v>
      </c>
      <c r="U163" t="s">
        <v>340</v>
      </c>
      <c r="V163" t="s">
        <v>341</v>
      </c>
      <c r="W163" t="s">
        <v>488</v>
      </c>
      <c r="X163" s="64">
        <v>44512</v>
      </c>
      <c r="Y163" s="41"/>
    </row>
    <row r="164" spans="1:25" ht="15" x14ac:dyDescent="0.25">
      <c r="A164">
        <v>2.13</v>
      </c>
      <c r="B164">
        <v>1.74</v>
      </c>
      <c r="C164" s="29">
        <f t="shared" si="34"/>
        <v>4.4196211753278369E-2</v>
      </c>
      <c r="D164" s="30">
        <f>IF(OR($A164="",$B164=""),"",A164*'MPTO_working_2-way'!$G163)</f>
        <v>2.2241379310344827</v>
      </c>
      <c r="E164" s="32">
        <f>IF(OR($A164="",$B164=""),"",B164*'MPTO_working_2-way'!$G163)</f>
        <v>1.8169014084507042</v>
      </c>
      <c r="F164" s="30">
        <f>IF(OR($A164="",$B164=""),"",'MPTO_working_2-way'!D163)</f>
        <v>2.2352089741270129</v>
      </c>
      <c r="G164" s="32">
        <f>IF(OR($A164="",$B164=""),"",'MPTO_working_2-way'!E163)</f>
        <v>1.8095796103705875</v>
      </c>
      <c r="H164" s="30">
        <f>IF(OR($A164="",$B164=""),"",'OddsRatio_working_2-way'!M163)</f>
        <v>2.235729350232901</v>
      </c>
      <c r="I164" s="30">
        <f>IF(OR($A164="",$B164=""),"",'OddsRatio_working_2-way'!N163)</f>
        <v>1.8092386895330501</v>
      </c>
      <c r="J164" s="30">
        <f>IF('Log_working_2-way'!$D163="","",A164^('Log_working_2-way'!$D163))</f>
        <v>2.2408640724077871</v>
      </c>
      <c r="K164" s="32">
        <f>IF('Log_working_2-way'!$D163="","",B164^('Log_working_2-way'!$D163))</f>
        <v>1.8058900424598134</v>
      </c>
      <c r="L164" s="37">
        <f t="shared" si="35"/>
        <v>0.44961240310077522</v>
      </c>
      <c r="M164" s="37">
        <f t="shared" si="36"/>
        <v>0.55038759689922478</v>
      </c>
      <c r="N164" s="38">
        <v>260</v>
      </c>
      <c r="O164" s="38">
        <f t="shared" si="37"/>
        <v>137.93427230046947</v>
      </c>
      <c r="P164" s="38">
        <f t="shared" si="38"/>
        <v>110.57471264367814</v>
      </c>
      <c r="Q164" s="38">
        <f t="shared" si="39"/>
        <v>149.42528735632183</v>
      </c>
      <c r="R164" s="38">
        <f t="shared" si="40"/>
        <v>122.06572769953051</v>
      </c>
      <c r="S164" s="39">
        <f t="shared" si="41"/>
        <v>-11.491015055852358</v>
      </c>
      <c r="T164" s="39">
        <f t="shared" si="42"/>
        <v>-11.491015055852372</v>
      </c>
      <c r="U164" t="s">
        <v>342</v>
      </c>
      <c r="V164" t="s">
        <v>343</v>
      </c>
      <c r="W164" t="s">
        <v>488</v>
      </c>
      <c r="X164" s="64">
        <v>44512</v>
      </c>
      <c r="Y164" s="41"/>
    </row>
    <row r="165" spans="1:25" ht="15" x14ac:dyDescent="0.25">
      <c r="A165">
        <v>2.2999999999999998</v>
      </c>
      <c r="B165">
        <v>1.65</v>
      </c>
      <c r="C165" s="29">
        <f t="shared" si="34"/>
        <v>4.0843214756258295E-2</v>
      </c>
      <c r="D165" s="30">
        <f>IF(OR($A165="",$B165=""),"",A165*'MPTO_working_2-way'!$G164)</f>
        <v>2.393939393939394</v>
      </c>
      <c r="E165" s="32">
        <f>IF(OR($A165="",$B165=""),"",B165*'MPTO_working_2-way'!$G164)</f>
        <v>1.7173913043478262</v>
      </c>
      <c r="F165" s="30">
        <f>IF(OR($A165="",$B165=""),"",'MPTO_working_2-way'!D164)</f>
        <v>2.4133545310015898</v>
      </c>
      <c r="G165" s="32">
        <f>IF(OR($A165="",$B165=""),"",'MPTO_working_2-way'!E164)</f>
        <v>1.7075365579302588</v>
      </c>
      <c r="H165" s="30">
        <f>IF(OR($A165="",$B165=""),"",'OddsRatio_working_2-way'!M164)</f>
        <v>2.4142135623730949</v>
      </c>
      <c r="I165" s="30">
        <f>IF(OR($A165="",$B165=""),"",'OddsRatio_working_2-way'!N164)</f>
        <v>1.7071067811865481</v>
      </c>
      <c r="J165" s="30">
        <f>IF('Log_working_2-way'!$D164="","",A165^('Log_working_2-way'!$D164))</f>
        <v>2.4232620837218128</v>
      </c>
      <c r="K165" s="32">
        <f>IF('Log_working_2-way'!$D164="","",B165^('Log_working_2-way'!$D164))</f>
        <v>1.7026112839208782</v>
      </c>
      <c r="L165" s="37">
        <f t="shared" si="35"/>
        <v>0.41772151898734178</v>
      </c>
      <c r="M165" s="37">
        <f t="shared" si="36"/>
        <v>0.58227848101265822</v>
      </c>
      <c r="N165" s="38">
        <v>261</v>
      </c>
      <c r="O165" s="38">
        <f t="shared" si="37"/>
        <v>147.52173913043478</v>
      </c>
      <c r="P165" s="38">
        <f t="shared" si="38"/>
        <v>102.81818181818181</v>
      </c>
      <c r="Q165" s="38">
        <f t="shared" si="39"/>
        <v>158.18181818181819</v>
      </c>
      <c r="R165" s="38">
        <f t="shared" si="40"/>
        <v>113.47826086956523</v>
      </c>
      <c r="S165" s="39">
        <f t="shared" si="41"/>
        <v>-10.660079051383406</v>
      </c>
      <c r="T165" s="39">
        <f t="shared" si="42"/>
        <v>-10.66007905138342</v>
      </c>
      <c r="U165" t="s">
        <v>344</v>
      </c>
      <c r="V165" t="s">
        <v>345</v>
      </c>
      <c r="W165" t="s">
        <v>488</v>
      </c>
      <c r="X165" s="64">
        <v>44512</v>
      </c>
      <c r="Y165" s="41"/>
    </row>
    <row r="166" spans="1:25" ht="15" x14ac:dyDescent="0.25">
      <c r="A166">
        <v>2.5299999999999998</v>
      </c>
      <c r="B166">
        <v>1.54</v>
      </c>
      <c r="C166" s="29">
        <f t="shared" si="34"/>
        <v>4.4607566346696714E-2</v>
      </c>
      <c r="D166" s="30">
        <f>IF(OR($A166="",$B166=""),"",A166*'MPTO_working_2-way'!$G165)</f>
        <v>2.6428571428571423</v>
      </c>
      <c r="E166" s="32">
        <f>IF(OR($A166="",$B166=""),"",B166*'MPTO_working_2-way'!$G165)</f>
        <v>1.6086956521739131</v>
      </c>
      <c r="F166" s="30">
        <f>IF(OR($A166="",$B166=""),"",'MPTO_working_2-way'!D165)</f>
        <v>2.6813020439061312</v>
      </c>
      <c r="G166" s="32">
        <f>IF(OR($A166="",$B166=""),"",'MPTO_working_2-way'!E165)</f>
        <v>1.594777127420081</v>
      </c>
      <c r="H166" s="30">
        <f>IF(OR($A166="",$B166=""),"",'OddsRatio_working_2-way'!M165)</f>
        <v>2.6832508230603458</v>
      </c>
      <c r="I166" s="30">
        <f>IF(OR($A166="",$B166=""),"",'OddsRatio_working_2-way'!N165)</f>
        <v>1.5940885257860045</v>
      </c>
      <c r="J166" s="30">
        <f>IF('Log_working_2-way'!$D165="","",A166^('Log_working_2-way'!$D165))</f>
        <v>2.7015124337025407</v>
      </c>
      <c r="K166" s="32">
        <f>IF('Log_working_2-way'!$D165="","",B166^('Log_working_2-way'!$D165))</f>
        <v>1.5877124258345114</v>
      </c>
      <c r="L166" s="37">
        <f t="shared" si="35"/>
        <v>0.37837837837837845</v>
      </c>
      <c r="M166" s="37">
        <f t="shared" si="36"/>
        <v>0.6216216216216216</v>
      </c>
      <c r="N166" s="38">
        <v>262</v>
      </c>
      <c r="O166" s="38">
        <f t="shared" si="37"/>
        <v>158.44268774703556</v>
      </c>
      <c r="P166" s="38">
        <f t="shared" si="38"/>
        <v>91.870129870129887</v>
      </c>
      <c r="Q166" s="38">
        <f t="shared" si="39"/>
        <v>170.12987012987014</v>
      </c>
      <c r="R166" s="38">
        <f t="shared" si="40"/>
        <v>103.55731225296444</v>
      </c>
      <c r="S166" s="39">
        <f t="shared" si="41"/>
        <v>-11.687182382834578</v>
      </c>
      <c r="T166" s="39">
        <f t="shared" si="42"/>
        <v>-11.68718238283455</v>
      </c>
      <c r="U166" t="s">
        <v>346</v>
      </c>
      <c r="V166" t="s">
        <v>347</v>
      </c>
      <c r="W166" t="s">
        <v>488</v>
      </c>
      <c r="X166" s="64">
        <v>44512</v>
      </c>
      <c r="Y166" s="41"/>
    </row>
    <row r="167" spans="1:25" s="35" customFormat="1" ht="15" x14ac:dyDescent="0.25">
      <c r="A167">
        <v>2.0099999999999998</v>
      </c>
      <c r="B167">
        <v>1.88</v>
      </c>
      <c r="C167" s="29">
        <f t="shared" si="34"/>
        <v>2.9427331427966497E-2</v>
      </c>
      <c r="D167" s="30">
        <f>IF(OR($A167="",$B167=""),"",A167*'MPTO_working_2-way'!$G166)</f>
        <v>2.0691489361702122</v>
      </c>
      <c r="E167" s="32">
        <f>IF(OR($A167="",$B167=""),"",B167*'MPTO_working_2-way'!$G166)</f>
        <v>1.9353233830845769</v>
      </c>
      <c r="F167" s="30">
        <f>IF(OR($A167="",$B167=""),"",'MPTO_working_2-way'!D166)</f>
        <v>2.0712563034422273</v>
      </c>
      <c r="G167" s="32">
        <f>IF(OR($A167="",$B167=""),"",'MPTO_working_2-way'!E166)</f>
        <v>1.9334834220221038</v>
      </c>
      <c r="H167" s="30">
        <f>IF(OR($A167="",$B167=""),"",'OddsRatio_working_2-way'!M166)</f>
        <v>2.0713203408538785</v>
      </c>
      <c r="I167" s="30">
        <f>IF(OR($A167="",$B167=""),"",'OddsRatio_working_2-way'!N166)</f>
        <v>1.9334276237142709</v>
      </c>
      <c r="J167" s="30">
        <f>IF('Log_working_2-way'!$D166="","",A167^('Log_working_2-way'!$D166))</f>
        <v>2.0722780043286777</v>
      </c>
      <c r="K167" s="32">
        <f>IF('Log_working_2-way'!$D166="","",B167^('Log_working_2-way'!$D166))</f>
        <v>1.9325939690668699</v>
      </c>
      <c r="L167" s="37">
        <f t="shared" si="35"/>
        <v>0.48329048843187672</v>
      </c>
      <c r="M167" s="37">
        <f t="shared" si="36"/>
        <v>0.5167095115681235</v>
      </c>
      <c r="N167" s="38">
        <v>263</v>
      </c>
      <c r="O167" s="38">
        <f t="shared" si="37"/>
        <v>132.15422885572141</v>
      </c>
      <c r="P167" s="38">
        <f t="shared" si="38"/>
        <v>123.1063829787234</v>
      </c>
      <c r="Q167" s="38">
        <f t="shared" si="39"/>
        <v>139.89361702127658</v>
      </c>
      <c r="R167" s="38">
        <f t="shared" si="40"/>
        <v>130.84577114427861</v>
      </c>
      <c r="S167" s="39">
        <f t="shared" si="41"/>
        <v>-7.7393881655551695</v>
      </c>
      <c r="T167" s="39">
        <f t="shared" si="42"/>
        <v>-7.7393881655552121</v>
      </c>
      <c r="U167" t="s">
        <v>348</v>
      </c>
      <c r="V167" t="s">
        <v>349</v>
      </c>
      <c r="W167" t="s">
        <v>489</v>
      </c>
      <c r="X167" s="64">
        <v>44512</v>
      </c>
      <c r="Y167" s="41"/>
    </row>
    <row r="168" spans="1:25" ht="15" x14ac:dyDescent="0.25">
      <c r="A168">
        <v>1.82</v>
      </c>
      <c r="B168">
        <v>2.0699999999999998</v>
      </c>
      <c r="C168" s="29">
        <f t="shared" si="34"/>
        <v>3.2542336890162948E-2</v>
      </c>
      <c r="D168" s="30">
        <f>IF(OR($A168="",$B168=""),"",A168*'MPTO_working_2-way'!$G167)</f>
        <v>1.8792270531400965</v>
      </c>
      <c r="E168" s="32">
        <f>IF(OR($A168="",$B168=""),"",B168*'MPTO_working_2-way'!$G167)</f>
        <v>2.1373626373626373</v>
      </c>
      <c r="F168" s="30">
        <f>IF(OR($A168="",$B168=""),"",'MPTO_working_2-way'!D167)</f>
        <v>1.8755413949320454</v>
      </c>
      <c r="G168" s="32">
        <f>IF(OR($A168="",$B168=""),"",'MPTO_working_2-way'!E167)</f>
        <v>2.1421504520384373</v>
      </c>
      <c r="H168" s="30">
        <f>IF(OR($A168="",$B168=""),"",'OddsRatio_working_2-way'!M167)</f>
        <v>1.8754171235399244</v>
      </c>
      <c r="I168" s="30">
        <f>IF(OR($A168="",$B168=""),"",'OddsRatio_working_2-way'!N167)</f>
        <v>2.1423125880338039</v>
      </c>
      <c r="J168" s="30">
        <f>IF('Log_working_2-way'!$D167="","",A168^('Log_working_2-way'!$D167))</f>
        <v>1.8737445050186454</v>
      </c>
      <c r="K168" s="32">
        <f>IF('Log_working_2-way'!$D167="","",B168^('Log_working_2-way'!$D167))</f>
        <v>2.1444993293304022</v>
      </c>
      <c r="L168" s="37">
        <f t="shared" si="35"/>
        <v>0.53213367609254503</v>
      </c>
      <c r="M168" s="37">
        <f t="shared" si="36"/>
        <v>0.46786632390745503</v>
      </c>
      <c r="N168" s="38">
        <v>264</v>
      </c>
      <c r="O168" s="38">
        <f t="shared" si="37"/>
        <v>118.94505494505493</v>
      </c>
      <c r="P168" s="38">
        <f t="shared" si="38"/>
        <v>136.463768115942</v>
      </c>
      <c r="Q168" s="38">
        <f t="shared" si="39"/>
        <v>127.53623188405798</v>
      </c>
      <c r="R168" s="38">
        <f t="shared" si="40"/>
        <v>145.05494505494505</v>
      </c>
      <c r="S168" s="39">
        <f t="shared" si="41"/>
        <v>-8.5911769390030486</v>
      </c>
      <c r="T168" s="39">
        <f t="shared" si="42"/>
        <v>-8.5911769390030486</v>
      </c>
      <c r="U168" t="s">
        <v>350</v>
      </c>
      <c r="V168" t="s">
        <v>351</v>
      </c>
      <c r="W168" t="s">
        <v>489</v>
      </c>
      <c r="X168" s="64">
        <v>44512</v>
      </c>
      <c r="Y168" s="41"/>
    </row>
    <row r="169" spans="1:25" ht="15" x14ac:dyDescent="0.25">
      <c r="A169">
        <v>1.86</v>
      </c>
      <c r="B169">
        <v>2.0299999999999998</v>
      </c>
      <c r="C169" s="29">
        <f t="shared" si="34"/>
        <v>3.0245246040574214E-2</v>
      </c>
      <c r="D169" s="30">
        <f>IF(OR($A169="",$B169=""),"",A169*'MPTO_working_2-way'!$G168)</f>
        <v>1.9162561576354682</v>
      </c>
      <c r="E169" s="32">
        <f>IF(OR($A169="",$B169=""),"",B169*'MPTO_working_2-way'!$G168)</f>
        <v>2.0913978494623655</v>
      </c>
      <c r="F169" s="30">
        <f>IF(OR($A169="",$B169=""),"",'MPTO_working_2-way'!D168)</f>
        <v>1.9138324294186226</v>
      </c>
      <c r="G169" s="32">
        <f>IF(OR($A169="",$B169=""),"",'MPTO_working_2-way'!E168)</f>
        <v>2.0942925287037548</v>
      </c>
      <c r="H169" s="30">
        <f>IF(OR($A169="",$B169=""),"",'OddsRatio_working_2-way'!M168)</f>
        <v>1.9137567818137824</v>
      </c>
      <c r="I169" s="30">
        <f>IF(OR($A169="",$B169=""),"",'OddsRatio_working_2-way'!N168)</f>
        <v>2.0943831224048783</v>
      </c>
      <c r="J169" s="30">
        <f>IF('Log_working_2-way'!$D168="","",A169^('Log_working_2-way'!$D168))</f>
        <v>1.9126582447390832</v>
      </c>
      <c r="K169" s="32">
        <f>IF('Log_working_2-way'!$D168="","",B169^('Log_working_2-way'!$D168))</f>
        <v>2.0957003958101184</v>
      </c>
      <c r="L169" s="37">
        <f t="shared" si="35"/>
        <v>0.52185089974293053</v>
      </c>
      <c r="M169" s="37">
        <f t="shared" si="36"/>
        <v>0.47814910025706941</v>
      </c>
      <c r="N169" s="38">
        <v>265</v>
      </c>
      <c r="O169" s="38">
        <f t="shared" si="37"/>
        <v>122.52688172043011</v>
      </c>
      <c r="P169" s="38">
        <f t="shared" si="38"/>
        <v>134.45812807881771</v>
      </c>
      <c r="Q169" s="38">
        <f t="shared" si="39"/>
        <v>130.54187192118229</v>
      </c>
      <c r="R169" s="38">
        <f t="shared" si="40"/>
        <v>142.47311827956989</v>
      </c>
      <c r="S169" s="39">
        <f t="shared" si="41"/>
        <v>-8.0149902007521803</v>
      </c>
      <c r="T169" s="39">
        <f t="shared" si="42"/>
        <v>-8.0149902007521803</v>
      </c>
      <c r="U169" t="s">
        <v>352</v>
      </c>
      <c r="V169" t="s">
        <v>353</v>
      </c>
      <c r="W169" t="s">
        <v>489</v>
      </c>
      <c r="X169" s="64">
        <v>44512</v>
      </c>
      <c r="Y169" s="41"/>
    </row>
    <row r="170" spans="1:25" ht="15" x14ac:dyDescent="0.25">
      <c r="A170">
        <v>1.87</v>
      </c>
      <c r="B170">
        <v>2.02</v>
      </c>
      <c r="C170" s="29">
        <f t="shared" si="34"/>
        <v>2.9808863239265015E-2</v>
      </c>
      <c r="D170" s="30">
        <f>IF(OR($A170="",$B170=""),"",A170*'MPTO_working_2-way'!$G169)</f>
        <v>1.9257425742574257</v>
      </c>
      <c r="E170" s="32">
        <f>IF(OR($A170="",$B170=""),"",B170*'MPTO_working_2-way'!$G169)</f>
        <v>2.0802139037433154</v>
      </c>
      <c r="F170" s="30">
        <f>IF(OR($A170="",$B170=""),"",'MPTO_working_2-way'!D169)</f>
        <v>1.9236135865967305</v>
      </c>
      <c r="G170" s="32">
        <f>IF(OR($A170="",$B170=""),"",'MPTO_working_2-way'!E169)</f>
        <v>2.082703865027292</v>
      </c>
      <c r="H170" s="30">
        <f>IF(OR($A170="",$B170=""),"",'OddsRatio_working_2-way'!M169)</f>
        <v>1.9235481451827992</v>
      </c>
      <c r="I170" s="30">
        <f>IF(OR($A170="",$B170=""),"",'OddsRatio_working_2-way'!N169)</f>
        <v>2.0827805840074194</v>
      </c>
      <c r="J170" s="30">
        <f>IF('Log_working_2-way'!$D169="","",A170^('Log_working_2-way'!$D169))</f>
        <v>1.9225833907877643</v>
      </c>
      <c r="K170" s="32">
        <f>IF('Log_working_2-way'!$D169="","",B170^('Log_working_2-way'!$D169))</f>
        <v>2.0839128581602959</v>
      </c>
      <c r="L170" s="37">
        <f t="shared" si="35"/>
        <v>0.51928020565552702</v>
      </c>
      <c r="M170" s="37">
        <f t="shared" si="36"/>
        <v>0.48071979434447304</v>
      </c>
      <c r="N170" s="38">
        <v>266</v>
      </c>
      <c r="O170" s="38">
        <f t="shared" si="37"/>
        <v>123.75401069518716</v>
      </c>
      <c r="P170" s="38">
        <f t="shared" si="38"/>
        <v>134.31683168316835</v>
      </c>
      <c r="Q170" s="38">
        <f t="shared" si="39"/>
        <v>131.68316831683168</v>
      </c>
      <c r="R170" s="38">
        <f t="shared" si="40"/>
        <v>142.24598930481281</v>
      </c>
      <c r="S170" s="39">
        <f t="shared" si="41"/>
        <v>-7.9291576216445208</v>
      </c>
      <c r="T170" s="39">
        <f t="shared" si="42"/>
        <v>-7.9291576216444639</v>
      </c>
      <c r="U170" t="s">
        <v>354</v>
      </c>
      <c r="V170" t="s">
        <v>355</v>
      </c>
      <c r="W170" t="s">
        <v>489</v>
      </c>
      <c r="X170" s="64">
        <v>44512</v>
      </c>
      <c r="Y170" s="41"/>
    </row>
    <row r="171" spans="1:25" ht="15" x14ac:dyDescent="0.25">
      <c r="A171">
        <v>1.79</v>
      </c>
      <c r="B171">
        <v>2.0499999999999998</v>
      </c>
      <c r="C171" s="29">
        <f t="shared" si="34"/>
        <v>4.6464095925875526E-2</v>
      </c>
      <c r="D171" s="30">
        <f>IF(OR($A171="",$B171=""),"",A171*'MPTO_working_2-way'!$G170)</f>
        <v>1.8731707317073172</v>
      </c>
      <c r="E171" s="32">
        <f>IF(OR($A171="",$B171=""),"",B171*'MPTO_working_2-way'!$G170)</f>
        <v>2.1452513966480447</v>
      </c>
      <c r="F171" s="30">
        <f>IF(OR($A171="",$B171=""),"",'MPTO_working_2-way'!D170)</f>
        <v>1.8676676421936633</v>
      </c>
      <c r="G171" s="32">
        <f>IF(OR($A171="",$B171=""),"",'MPTO_working_2-way'!E170)</f>
        <v>2.1525150315295498</v>
      </c>
      <c r="H171" s="30">
        <f>IF(OR($A171="",$B171=""),"",'OddsRatio_working_2-way'!M170)</f>
        <v>1.8673989580239028</v>
      </c>
      <c r="I171" s="30">
        <f>IF(OR($A171="",$B171=""),"",'OddsRatio_working_2-way'!N170)</f>
        <v>2.1528720328165796</v>
      </c>
      <c r="J171" s="30">
        <f>IF('Log_working_2-way'!$D170="","",A171^('Log_working_2-way'!$D170))</f>
        <v>1.8648753168978718</v>
      </c>
      <c r="K171" s="32">
        <f>IF('Log_working_2-way'!$D170="","",B171^('Log_working_2-way'!$D170))</f>
        <v>2.1562360266982945</v>
      </c>
      <c r="L171" s="37">
        <f t="shared" si="35"/>
        <v>0.53385416666666663</v>
      </c>
      <c r="M171" s="37">
        <f t="shared" si="36"/>
        <v>0.46614583333333331</v>
      </c>
      <c r="N171" s="38">
        <v>267</v>
      </c>
      <c r="O171" s="38">
        <f t="shared" si="37"/>
        <v>117.83798882681563</v>
      </c>
      <c r="P171" s="38">
        <f t="shared" si="38"/>
        <v>136.75609756097558</v>
      </c>
      <c r="Q171" s="38">
        <f t="shared" si="39"/>
        <v>130.2439024390244</v>
      </c>
      <c r="R171" s="38">
        <f t="shared" si="40"/>
        <v>149.16201117318434</v>
      </c>
      <c r="S171" s="39">
        <f t="shared" si="41"/>
        <v>-12.405913612208764</v>
      </c>
      <c r="T171" s="39">
        <f t="shared" si="42"/>
        <v>-12.405913612208764</v>
      </c>
      <c r="U171" t="s">
        <v>356</v>
      </c>
      <c r="V171" t="s">
        <v>357</v>
      </c>
      <c r="W171" t="s">
        <v>477</v>
      </c>
      <c r="X171" s="64">
        <v>44542</v>
      </c>
      <c r="Y171" s="41"/>
    </row>
    <row r="172" spans="1:25" ht="15" x14ac:dyDescent="0.25">
      <c r="A172">
        <v>1.53</v>
      </c>
      <c r="B172">
        <v>2.54</v>
      </c>
      <c r="C172" s="29">
        <f t="shared" si="34"/>
        <v>4.7295558643404956E-2</v>
      </c>
      <c r="D172" s="30">
        <f>IF(OR($A172="",$B172=""),"",A172*'MPTO_working_2-way'!$G171)</f>
        <v>1.6023622047244097</v>
      </c>
      <c r="E172" s="32">
        <f>IF(OR($A172="",$B172=""),"",B172*'MPTO_working_2-way'!$G171)</f>
        <v>2.6601307189542487</v>
      </c>
      <c r="F172" s="30">
        <f>IF(OR($A172="",$B172=""),"",'MPTO_working_2-way'!D171)</f>
        <v>1.5874351537927374</v>
      </c>
      <c r="G172" s="32">
        <f>IF(OR($A172="",$B172=""),"",'MPTO_working_2-way'!E171)</f>
        <v>2.7023155552465061</v>
      </c>
      <c r="H172" s="30">
        <f>IF(OR($A172="",$B172=""),"",'OddsRatio_working_2-way'!M171)</f>
        <v>1.5866479729410514</v>
      </c>
      <c r="I172" s="30">
        <f>IF(OR($A172="",$B172=""),"",'OddsRatio_working_2-way'!N171)</f>
        <v>2.704599770432488</v>
      </c>
      <c r="J172" s="30">
        <f>IF('Log_working_2-way'!$D171="","",A172^('Log_working_2-way'!$D171))</f>
        <v>1.5797988110439798</v>
      </c>
      <c r="K172" s="32">
        <f>IF('Log_working_2-way'!$D171="","",B172^('Log_working_2-way'!$D171))</f>
        <v>2.7247362032315912</v>
      </c>
      <c r="L172" s="37">
        <f t="shared" si="35"/>
        <v>0.62407862407862402</v>
      </c>
      <c r="M172" s="37">
        <f t="shared" si="36"/>
        <v>0.37592137592137587</v>
      </c>
      <c r="N172" s="38">
        <v>268</v>
      </c>
      <c r="O172" s="38">
        <f t="shared" si="37"/>
        <v>92.836601307189554</v>
      </c>
      <c r="P172" s="38">
        <f t="shared" si="38"/>
        <v>162.48818897637796</v>
      </c>
      <c r="Q172" s="38">
        <f t="shared" si="39"/>
        <v>105.51181102362204</v>
      </c>
      <c r="R172" s="38">
        <f t="shared" si="40"/>
        <v>175.16339869281046</v>
      </c>
      <c r="S172" s="39">
        <f t="shared" si="41"/>
        <v>-12.675209716432491</v>
      </c>
      <c r="T172" s="39">
        <f t="shared" si="42"/>
        <v>-12.675209716432505</v>
      </c>
      <c r="U172" t="s">
        <v>358</v>
      </c>
      <c r="V172" t="s">
        <v>359</v>
      </c>
      <c r="W172" t="s">
        <v>477</v>
      </c>
      <c r="X172" s="64">
        <v>44542</v>
      </c>
      <c r="Y172" s="41"/>
    </row>
    <row r="173" spans="1:25" ht="15" x14ac:dyDescent="0.25">
      <c r="A173">
        <v>1.71</v>
      </c>
      <c r="B173">
        <v>2.17</v>
      </c>
      <c r="C173" s="29">
        <f t="shared" si="34"/>
        <v>4.5624814724984475E-2</v>
      </c>
      <c r="D173" s="30">
        <f>IF(OR($A173="",$B173=""),"",A173*'MPTO_working_2-way'!$G172)</f>
        <v>1.7880184331797233</v>
      </c>
      <c r="E173" s="32">
        <f>IF(OR($A173="",$B173=""),"",B173*'MPTO_working_2-way'!$G172)</f>
        <v>2.269005847953216</v>
      </c>
      <c r="F173" s="30">
        <f>IF(OR($A173="",$B173=""),"",'MPTO_working_2-way'!D172)</f>
        <v>1.7794135277051812</v>
      </c>
      <c r="G173" s="32">
        <f>IF(OR($A173="",$B173=""),"",'MPTO_working_2-way'!E172)</f>
        <v>2.2830159657919831</v>
      </c>
      <c r="H173" s="30">
        <f>IF(OR($A173="",$B173=""),"",'OddsRatio_working_2-way'!M172)</f>
        <v>1.7789978221006826</v>
      </c>
      <c r="I173" s="30">
        <f>IF(OR($A173="",$B173=""),"",'OddsRatio_working_2-way'!N172)</f>
        <v>2.283700636419435</v>
      </c>
      <c r="J173" s="30">
        <f>IF('Log_working_2-way'!$D172="","",A173^('Log_working_2-way'!$D172))</f>
        <v>1.7750597125209804</v>
      </c>
      <c r="K173" s="32">
        <f>IF('Log_working_2-way'!$D172="","",B173^('Log_working_2-way'!$D172))</f>
        <v>2.2902231709951497</v>
      </c>
      <c r="L173" s="37">
        <f t="shared" si="35"/>
        <v>0.55927835051546393</v>
      </c>
      <c r="M173" s="37">
        <f t="shared" si="36"/>
        <v>0.44072164948453613</v>
      </c>
      <c r="N173" s="38">
        <v>269</v>
      </c>
      <c r="O173" s="38">
        <f t="shared" si="37"/>
        <v>111.69005847953217</v>
      </c>
      <c r="P173" s="38">
        <f t="shared" si="38"/>
        <v>145.036866359447</v>
      </c>
      <c r="Q173" s="38">
        <f t="shared" si="39"/>
        <v>123.963133640553</v>
      </c>
      <c r="R173" s="38">
        <f t="shared" si="40"/>
        <v>157.30994152046782</v>
      </c>
      <c r="S173" s="39">
        <f t="shared" si="41"/>
        <v>-12.273075161020827</v>
      </c>
      <c r="T173" s="39">
        <f t="shared" si="42"/>
        <v>-12.273075161020813</v>
      </c>
      <c r="U173" t="s">
        <v>360</v>
      </c>
      <c r="V173" t="s">
        <v>361</v>
      </c>
      <c r="W173" t="s">
        <v>477</v>
      </c>
      <c r="X173" s="64">
        <v>44542</v>
      </c>
      <c r="Y173" s="41"/>
    </row>
    <row r="174" spans="1:25" ht="15" x14ac:dyDescent="0.25">
      <c r="A174">
        <v>1.32</v>
      </c>
      <c r="B174">
        <v>3.35</v>
      </c>
      <c r="C174" s="29">
        <f t="shared" si="34"/>
        <v>5.6083220262324707E-2</v>
      </c>
      <c r="D174" s="30">
        <f>IF(OR($A174="",$B174=""),"",A174*'MPTO_working_2-way'!$G173)</f>
        <v>1.3940298507462687</v>
      </c>
      <c r="E174" s="32">
        <f>IF(OR($A174="",$B174=""),"",B174*'MPTO_working_2-way'!$G173)</f>
        <v>3.5378787878787881</v>
      </c>
      <c r="F174" s="30">
        <f>IF(OR($A174="",$B174=""),"",'MPTO_working_2-way'!D173)</f>
        <v>1.3707377557346561</v>
      </c>
      <c r="G174" s="32">
        <f>IF(OR($A174="",$B174=""),"",'MPTO_working_2-way'!E173)</f>
        <v>3.6973244147157187</v>
      </c>
      <c r="H174" s="30">
        <f>IF(OR($A174="",$B174=""),"",'OddsRatio_working_2-way'!M173)</f>
        <v>1.3690124832115542</v>
      </c>
      <c r="I174" s="30">
        <f>IF(OR($A174="",$B174=""),"",'OddsRatio_working_2-way'!N173)</f>
        <v>3.7099354235848501</v>
      </c>
      <c r="J174" s="30">
        <f>IF('Log_working_2-way'!$D173="","",A174^('Log_working_2-way'!$D173))</f>
        <v>1.3581305965333499</v>
      </c>
      <c r="K174" s="32">
        <f>IF('Log_working_2-way'!$D173="","",B174^('Log_working_2-way'!$D173))</f>
        <v>3.7922774809090312</v>
      </c>
      <c r="L174" s="37">
        <f t="shared" si="35"/>
        <v>0.71734475374732332</v>
      </c>
      <c r="M174" s="37">
        <f t="shared" si="36"/>
        <v>0.28265524625267663</v>
      </c>
      <c r="N174" s="38">
        <v>270</v>
      </c>
      <c r="O174" s="38">
        <f t="shared" si="37"/>
        <v>65.454545454545482</v>
      </c>
      <c r="P174" s="38">
        <f t="shared" si="38"/>
        <v>189.40298507462686</v>
      </c>
      <c r="Q174" s="38">
        <f t="shared" si="39"/>
        <v>80.597014925373131</v>
      </c>
      <c r="R174" s="38">
        <f t="shared" si="40"/>
        <v>204.54545454545453</v>
      </c>
      <c r="S174" s="39">
        <f t="shared" si="41"/>
        <v>-15.142469470827649</v>
      </c>
      <c r="T174" s="39">
        <f t="shared" si="42"/>
        <v>-15.142469470827677</v>
      </c>
      <c r="U174" t="s">
        <v>362</v>
      </c>
      <c r="V174" t="s">
        <v>363</v>
      </c>
      <c r="W174" t="s">
        <v>477</v>
      </c>
      <c r="X174" s="64">
        <v>44542</v>
      </c>
      <c r="Y174" s="41"/>
    </row>
    <row r="175" spans="1:25" ht="15" x14ac:dyDescent="0.25">
      <c r="A175">
        <v>1.79</v>
      </c>
      <c r="B175">
        <v>2.13</v>
      </c>
      <c r="C175" s="29">
        <f t="shared" si="34"/>
        <v>2.8142785952212312E-2</v>
      </c>
      <c r="D175" s="30">
        <f>IF(OR($A175="",$B175=""),"",A175*'MPTO_working_2-way'!$G174)</f>
        <v>1.84037558685446</v>
      </c>
      <c r="E175" s="32">
        <f>IF(OR($A175="",$B175=""),"",B175*'MPTO_working_2-way'!$G174)</f>
        <v>2.1899441340782122</v>
      </c>
      <c r="F175" s="30">
        <f>IF(OR($A175="",$B175=""),"",'MPTO_working_2-way'!D174)</f>
        <v>1.8362511137332338</v>
      </c>
      <c r="G175" s="32">
        <f>IF(OR($A175="",$B175=""),"",'MPTO_working_2-way'!E174)</f>
        <v>2.1958130561234772</v>
      </c>
      <c r="H175" s="30">
        <f>IF(OR($A175="",$B175=""),"",'OddsRatio_working_2-way'!M174)</f>
        <v>1.8361309970619364</v>
      </c>
      <c r="I175" s="30">
        <f>IF(OR($A175="",$B175=""),"",'OddsRatio_working_2-way'!N174)</f>
        <v>2.1959848438987186</v>
      </c>
      <c r="J175" s="30">
        <f>IF('Log_working_2-way'!$D174="","",A175^('Log_working_2-way'!$D174))</f>
        <v>1.8342658577685029</v>
      </c>
      <c r="K175" s="32">
        <f>IF('Log_working_2-way'!$D174="","",B175^('Log_working_2-way'!$D174))</f>
        <v>2.1986586658056355</v>
      </c>
      <c r="L175" s="37">
        <f t="shared" si="35"/>
        <v>0.54336734693877553</v>
      </c>
      <c r="M175" s="37">
        <f t="shared" si="36"/>
        <v>0.45663265306122452</v>
      </c>
      <c r="N175" s="38">
        <v>271</v>
      </c>
      <c r="O175" s="38">
        <f t="shared" si="37"/>
        <v>119.60335195530728</v>
      </c>
      <c r="P175" s="38">
        <f t="shared" si="38"/>
        <v>143.7699530516432</v>
      </c>
      <c r="Q175" s="38">
        <f t="shared" si="39"/>
        <v>127.23004694835682</v>
      </c>
      <c r="R175" s="38">
        <f t="shared" si="40"/>
        <v>151.39664804469274</v>
      </c>
      <c r="S175" s="39">
        <f t="shared" si="41"/>
        <v>-7.62669499304954</v>
      </c>
      <c r="T175" s="39">
        <f t="shared" si="42"/>
        <v>-7.62669499304954</v>
      </c>
      <c r="U175" t="s">
        <v>364</v>
      </c>
      <c r="V175" t="s">
        <v>365</v>
      </c>
      <c r="W175" t="s">
        <v>478</v>
      </c>
      <c r="X175" s="64">
        <v>44542</v>
      </c>
      <c r="Y175" s="41"/>
    </row>
    <row r="176" spans="1:25" ht="15" x14ac:dyDescent="0.25">
      <c r="A176">
        <v>1.65</v>
      </c>
      <c r="B176">
        <v>2.38</v>
      </c>
      <c r="C176" s="29">
        <f t="shared" si="34"/>
        <v>2.6228673287496784E-2</v>
      </c>
      <c r="D176" s="30">
        <f>IF(OR($A176="",$B176=""),"",A176*'MPTO_working_2-way'!$G175)</f>
        <v>1.6932773109243695</v>
      </c>
      <c r="E176" s="32">
        <f>IF(OR($A176="",$B176=""),"",B176*'MPTO_working_2-way'!$G175)</f>
        <v>2.4424242424242424</v>
      </c>
      <c r="F176" s="30">
        <f>IF(OR($A176="",$B176=""),"",'MPTO_working_2-way'!D175)</f>
        <v>1.686493450719347</v>
      </c>
      <c r="G176" s="32">
        <f>IF(OR($A176="",$B176=""),"",'MPTO_working_2-way'!E175)</f>
        <v>2.4566781357522673</v>
      </c>
      <c r="H176" s="30">
        <f>IF(OR($A176="",$B176=""),"",'OddsRatio_working_2-way'!M175)</f>
        <v>1.6863049560899459</v>
      </c>
      <c r="I176" s="30">
        <f>IF(OR($A176="",$B176=""),"",'OddsRatio_working_2-way'!N175)</f>
        <v>2.4570782144678858</v>
      </c>
      <c r="J176" s="30">
        <f>IF('Log_working_2-way'!$D175="","",A176^('Log_working_2-way'!$D175))</f>
        <v>1.6832366497868074</v>
      </c>
      <c r="K176" s="32">
        <f>IF('Log_working_2-way'!$D175="","",B176^('Log_working_2-way'!$D175))</f>
        <v>2.4636217192271848</v>
      </c>
      <c r="L176" s="37">
        <f t="shared" si="35"/>
        <v>0.5905707196029778</v>
      </c>
      <c r="M176" s="37">
        <f t="shared" si="36"/>
        <v>0.40942928039702237</v>
      </c>
      <c r="N176" s="38">
        <v>272</v>
      </c>
      <c r="O176" s="38">
        <f t="shared" si="37"/>
        <v>107.15151515151513</v>
      </c>
      <c r="P176" s="38">
        <f t="shared" si="38"/>
        <v>157.71428571428572</v>
      </c>
      <c r="Q176" s="38">
        <f t="shared" si="39"/>
        <v>114.28571428571429</v>
      </c>
      <c r="R176" s="38">
        <f t="shared" si="40"/>
        <v>164.84848484848484</v>
      </c>
      <c r="S176" s="39">
        <f t="shared" si="41"/>
        <v>-7.1341991341991644</v>
      </c>
      <c r="T176" s="39">
        <f t="shared" si="42"/>
        <v>-7.1341991341991218</v>
      </c>
      <c r="U176" t="s">
        <v>366</v>
      </c>
      <c r="V176" t="s">
        <v>367</v>
      </c>
      <c r="W176" t="s">
        <v>478</v>
      </c>
      <c r="X176" s="64">
        <v>44542</v>
      </c>
      <c r="Y176" s="41"/>
    </row>
    <row r="177" spans="1:25" ht="15" x14ac:dyDescent="0.25">
      <c r="A177">
        <v>2</v>
      </c>
      <c r="B177">
        <v>1.89</v>
      </c>
      <c r="C177" s="29">
        <f t="shared" si="34"/>
        <v>2.9100529100529293E-2</v>
      </c>
      <c r="D177" s="30">
        <f>IF(OR($A177="",$B177=""),"",A177*'MPTO_working_2-way'!$G176)</f>
        <v>2.0582010582010586</v>
      </c>
      <c r="E177" s="32">
        <f>IF(OR($A177="",$B177=""),"",B177*'MPTO_working_2-way'!$G176)</f>
        <v>1.9450000000000003</v>
      </c>
      <c r="F177" s="30">
        <f>IF(OR($A177="",$B177=""),"",'MPTO_working_2-way'!D176)</f>
        <v>2.0599455040871937</v>
      </c>
      <c r="G177" s="32">
        <f>IF(OR($A177="",$B177=""),"",'MPTO_working_2-way'!E176)</f>
        <v>1.9434447300771212</v>
      </c>
      <c r="H177" s="30">
        <f>IF(OR($A177="",$B177=""),"",'OddsRatio_working_2-way'!M176)</f>
        <v>2.0599978800063603</v>
      </c>
      <c r="I177" s="30">
        <f>IF(OR($A177="",$B177=""),"",'OddsRatio_working_2-way'!N176)</f>
        <v>1.9433981132056606</v>
      </c>
      <c r="J177" s="30">
        <f>IF('Log_working_2-way'!$D176="","",A177^('Log_working_2-way'!$D176))</f>
        <v>2.0607901501181232</v>
      </c>
      <c r="K177" s="32">
        <f>IF('Log_working_2-way'!$D176="","",B177^('Log_working_2-way'!$D176))</f>
        <v>1.9426935194379702</v>
      </c>
      <c r="L177" s="37">
        <f t="shared" si="35"/>
        <v>0.48586118251928012</v>
      </c>
      <c r="M177" s="37">
        <f t="shared" si="36"/>
        <v>0.51413881748071977</v>
      </c>
      <c r="N177" s="38">
        <v>273</v>
      </c>
      <c r="O177" s="38">
        <f t="shared" si="37"/>
        <v>136.5</v>
      </c>
      <c r="P177" s="38">
        <f t="shared" si="38"/>
        <v>128.5555555555556</v>
      </c>
      <c r="Q177" s="38">
        <f t="shared" si="39"/>
        <v>144.44444444444446</v>
      </c>
      <c r="R177" s="38">
        <f t="shared" si="40"/>
        <v>136.5</v>
      </c>
      <c r="S177" s="39">
        <f t="shared" si="41"/>
        <v>-7.9444444444444571</v>
      </c>
      <c r="T177" s="39">
        <f t="shared" si="42"/>
        <v>-7.9444444444444002</v>
      </c>
      <c r="U177" t="s">
        <v>368</v>
      </c>
      <c r="V177" t="s">
        <v>369</v>
      </c>
      <c r="W177" t="s">
        <v>479</v>
      </c>
      <c r="X177" s="64">
        <v>44542</v>
      </c>
      <c r="Y177" s="41"/>
    </row>
    <row r="178" spans="1:25" s="35" customFormat="1" ht="15" x14ac:dyDescent="0.25">
      <c r="A178">
        <v>1.61</v>
      </c>
      <c r="B178">
        <v>2.4300000000000002</v>
      </c>
      <c r="C178" s="29">
        <f t="shared" si="34"/>
        <v>3.2640646167216181E-2</v>
      </c>
      <c r="D178" s="30">
        <f>IF(OR($A178="",$B178=""),"",A178*'MPTO_working_2-way'!$G177)</f>
        <v>1.6625514403292181</v>
      </c>
      <c r="E178" s="32">
        <f>IF(OR($A178="",$B178=""),"",B178*'MPTO_working_2-way'!$G177)</f>
        <v>2.5093167701863357</v>
      </c>
      <c r="F178" s="30">
        <f>IF(OR($A178="",$B178=""),"",'MPTO_working_2-way'!D177)</f>
        <v>1.6534454704900365</v>
      </c>
      <c r="G178" s="32">
        <f>IF(OR($A178="",$B178=""),"",'MPTO_working_2-way'!E177)</f>
        <v>2.5303495779840248</v>
      </c>
      <c r="H178" s="30">
        <f>IF(OR($A178="",$B178=""),"",'OddsRatio_working_2-way'!M177)</f>
        <v>1.6531258887637414</v>
      </c>
      <c r="I178" s="30">
        <f>IF(OR($A178="",$B178=""),"",'OddsRatio_working_2-way'!N177)</f>
        <v>2.5310983949707371</v>
      </c>
      <c r="J178" s="30">
        <f>IF('Log_working_2-way'!$D177="","",A178^('Log_working_2-way'!$D177))</f>
        <v>1.6489884623355247</v>
      </c>
      <c r="K178" s="32">
        <f>IF('Log_working_2-way'!$D177="","",B178^('Log_working_2-way'!$D177))</f>
        <v>2.5408594420942658</v>
      </c>
      <c r="L178" s="37">
        <f t="shared" si="35"/>
        <v>0.60148514851485146</v>
      </c>
      <c r="M178" s="37">
        <f t="shared" si="36"/>
        <v>0.39851485148514848</v>
      </c>
      <c r="N178" s="38">
        <v>274</v>
      </c>
      <c r="O178" s="38">
        <f t="shared" si="37"/>
        <v>103.81366459627331</v>
      </c>
      <c r="P178" s="38">
        <f t="shared" si="38"/>
        <v>161.24279835390948</v>
      </c>
      <c r="Q178" s="38">
        <f t="shared" si="39"/>
        <v>112.75720164609052</v>
      </c>
      <c r="R178" s="38">
        <f t="shared" si="40"/>
        <v>170.1863354037267</v>
      </c>
      <c r="S178" s="39">
        <f t="shared" si="41"/>
        <v>-8.9435370498172091</v>
      </c>
      <c r="T178" s="39">
        <f t="shared" si="42"/>
        <v>-8.9435370498172233</v>
      </c>
      <c r="U178" t="s">
        <v>370</v>
      </c>
      <c r="V178" t="s">
        <v>371</v>
      </c>
      <c r="W178" t="s">
        <v>479</v>
      </c>
      <c r="X178" s="64">
        <v>44542</v>
      </c>
      <c r="Y178" s="41"/>
    </row>
    <row r="179" spans="1:25" ht="15" x14ac:dyDescent="0.25">
      <c r="A179">
        <v>1.88</v>
      </c>
      <c r="B179">
        <v>2.02</v>
      </c>
      <c r="C179" s="29">
        <f t="shared" si="34"/>
        <v>2.6964398567516312E-2</v>
      </c>
      <c r="D179" s="30">
        <f>IF(OR($A179="",$B179=""),"",A179*'MPTO_working_2-way'!$G178)</f>
        <v>1.9306930693069306</v>
      </c>
      <c r="E179" s="32">
        <f>IF(OR($A179="",$B179=""),"",B179*'MPTO_working_2-way'!$G178)</f>
        <v>2.0744680851063828</v>
      </c>
      <c r="F179" s="30">
        <f>IF(OR($A179="",$B179=""),"",'MPTO_working_2-way'!D178)</f>
        <v>1.9288906948394962</v>
      </c>
      <c r="G179" s="32">
        <f>IF(OR($A179="",$B179=""),"",'MPTO_working_2-way'!E178)</f>
        <v>2.0765529308836395</v>
      </c>
      <c r="H179" s="30">
        <f>IF(OR($A179="",$B179=""),"",'OddsRatio_working_2-way'!M178)</f>
        <v>1.9288407280256479</v>
      </c>
      <c r="I179" s="30">
        <f>IF(OR($A179="",$B179=""),"",'OddsRatio_working_2-way'!N178)</f>
        <v>2.0766108438479098</v>
      </c>
      <c r="J179" s="30">
        <f>IF('Log_working_2-way'!$D178="","",A179^('Log_working_2-way'!$D178))</f>
        <v>1.9280257534933587</v>
      </c>
      <c r="K179" s="32">
        <f>IF('Log_working_2-way'!$D178="","",B179^('Log_working_2-way'!$D178))</f>
        <v>2.0775563029751076</v>
      </c>
      <c r="L179" s="37">
        <f t="shared" si="35"/>
        <v>0.517948717948718</v>
      </c>
      <c r="M179" s="37">
        <f t="shared" si="36"/>
        <v>0.48205128205128212</v>
      </c>
      <c r="N179" s="38">
        <v>275</v>
      </c>
      <c r="O179" s="38">
        <f t="shared" si="37"/>
        <v>128.72340425531914</v>
      </c>
      <c r="P179" s="38">
        <f t="shared" si="38"/>
        <v>138.86138613861385</v>
      </c>
      <c r="Q179" s="38">
        <f t="shared" si="39"/>
        <v>136.13861386138615</v>
      </c>
      <c r="R179" s="38">
        <f t="shared" si="40"/>
        <v>146.27659574468086</v>
      </c>
      <c r="S179" s="39">
        <f t="shared" si="41"/>
        <v>-7.415209606067009</v>
      </c>
      <c r="T179" s="39">
        <f t="shared" si="42"/>
        <v>-7.415209606067009</v>
      </c>
      <c r="U179" t="s">
        <v>372</v>
      </c>
      <c r="V179" t="s">
        <v>373</v>
      </c>
      <c r="W179" t="s">
        <v>479</v>
      </c>
      <c r="X179" s="64">
        <v>44542</v>
      </c>
      <c r="Y179" s="41"/>
    </row>
    <row r="180" spans="1:25" ht="15" x14ac:dyDescent="0.25">
      <c r="A180">
        <v>1.83</v>
      </c>
      <c r="B180">
        <v>2.0699999999999998</v>
      </c>
      <c r="C180" s="29">
        <f t="shared" si="34"/>
        <v>2.9539874871307603E-2</v>
      </c>
      <c r="D180" s="30">
        <f>IF(OR($A180="",$B180=""),"",A180*'MPTO_working_2-way'!$G179)</f>
        <v>1.8840579710144929</v>
      </c>
      <c r="E180" s="32">
        <f>IF(OR($A180="",$B180=""),"",B180*'MPTO_working_2-way'!$G179)</f>
        <v>2.1311475409836067</v>
      </c>
      <c r="F180" s="30">
        <f>IF(OR($A180="",$B180=""),"",'MPTO_working_2-way'!D179)</f>
        <v>1.8808371192373576</v>
      </c>
      <c r="G180" s="32">
        <f>IF(OR($A180="",$B180=""),"",'MPTO_working_2-way'!E179)</f>
        <v>2.1352836729517204</v>
      </c>
      <c r="H180" s="30">
        <f>IF(OR($A180="",$B180=""),"",'OddsRatio_working_2-way'!M179)</f>
        <v>1.8807388571985679</v>
      </c>
      <c r="I180" s="30">
        <f>IF(OR($A180="",$B180=""),"",'OddsRatio_working_2-way'!N179)</f>
        <v>2.1354103339788768</v>
      </c>
      <c r="J180" s="30">
        <f>IF('Log_working_2-way'!$D179="","",A180^('Log_working_2-way'!$D179))</f>
        <v>1.8792804075818812</v>
      </c>
      <c r="K180" s="32">
        <f>IF('Log_working_2-way'!$D179="","",B180^('Log_working_2-way'!$D179))</f>
        <v>2.137293622577233</v>
      </c>
      <c r="L180" s="37">
        <f t="shared" si="35"/>
        <v>0.53076923076923077</v>
      </c>
      <c r="M180" s="37">
        <f t="shared" si="36"/>
        <v>0.46923076923076917</v>
      </c>
      <c r="N180" s="38">
        <v>276</v>
      </c>
      <c r="O180" s="38">
        <f t="shared" si="37"/>
        <v>125.18032786885247</v>
      </c>
      <c r="P180" s="38">
        <f t="shared" si="38"/>
        <v>142.66666666666666</v>
      </c>
      <c r="Q180" s="38">
        <f t="shared" si="39"/>
        <v>133.33333333333334</v>
      </c>
      <c r="R180" s="38">
        <f t="shared" si="40"/>
        <v>150.81967213114751</v>
      </c>
      <c r="S180" s="39">
        <f t="shared" si="41"/>
        <v>-8.15300546448087</v>
      </c>
      <c r="T180" s="39">
        <f t="shared" si="42"/>
        <v>-8.1530054644808558</v>
      </c>
      <c r="U180" t="s">
        <v>374</v>
      </c>
      <c r="V180" t="s">
        <v>375</v>
      </c>
      <c r="W180" t="s">
        <v>480</v>
      </c>
      <c r="X180" s="64">
        <v>44542</v>
      </c>
      <c r="Y180" s="41"/>
    </row>
    <row r="181" spans="1:25" s="35" customFormat="1" ht="15" x14ac:dyDescent="0.25">
      <c r="A181">
        <v>1.6</v>
      </c>
      <c r="B181">
        <v>2.48</v>
      </c>
      <c r="C181" s="29">
        <f t="shared" si="34"/>
        <v>2.8225806451612989E-2</v>
      </c>
      <c r="D181" s="30">
        <f>IF(OR($A181="",$B181=""),"",A181*'MPTO_working_2-way'!$G180)</f>
        <v>1.645161290322581</v>
      </c>
      <c r="E181" s="32">
        <f>IF(OR($A181="",$B181=""),"",B181*'MPTO_working_2-way'!$G180)</f>
        <v>2.5500000000000003</v>
      </c>
      <c r="F181" s="30">
        <f>IF(OR($A181="",$B181=""),"",'MPTO_working_2-way'!D180)</f>
        <v>1.6369636963696372</v>
      </c>
      <c r="G181" s="32">
        <f>IF(OR($A181="",$B181=""),"",'MPTO_working_2-way'!E180)</f>
        <v>2.5699481865284977</v>
      </c>
      <c r="H181" s="30">
        <f>IF(OR($A181="",$B181=""),"",'OddsRatio_working_2-way'!M180)</f>
        <v>1.6367145399670135</v>
      </c>
      <c r="I181" s="30">
        <f>IF(OR($A181="",$B181=""),"",'OddsRatio_working_2-way'!N180)</f>
        <v>2.5705625319186329</v>
      </c>
      <c r="J181" s="30">
        <f>IF('Log_working_2-way'!$D180="","",A181^('Log_working_2-way'!$D180))</f>
        <v>1.6329971102948844</v>
      </c>
      <c r="K181" s="32">
        <f>IF('Log_working_2-way'!$D180="","",B181^('Log_working_2-way'!$D180))</f>
        <v>2.5797860428369455</v>
      </c>
      <c r="L181" s="37">
        <f t="shared" si="35"/>
        <v>0.6078431372549018</v>
      </c>
      <c r="M181" s="37">
        <f t="shared" si="36"/>
        <v>0.39215686274509798</v>
      </c>
      <c r="N181" s="38">
        <v>277</v>
      </c>
      <c r="O181" s="38">
        <f t="shared" si="37"/>
        <v>103.87500000000003</v>
      </c>
      <c r="P181" s="38">
        <f t="shared" si="38"/>
        <v>165.30645161290326</v>
      </c>
      <c r="Q181" s="38">
        <f t="shared" si="39"/>
        <v>111.69354838709678</v>
      </c>
      <c r="R181" s="38">
        <f t="shared" si="40"/>
        <v>173.125</v>
      </c>
      <c r="S181" s="39">
        <f t="shared" si="41"/>
        <v>-7.8185483870967545</v>
      </c>
      <c r="T181" s="39">
        <f t="shared" si="42"/>
        <v>-7.8185483870967403</v>
      </c>
      <c r="U181" t="s">
        <v>376</v>
      </c>
      <c r="V181" t="s">
        <v>377</v>
      </c>
      <c r="W181" t="s">
        <v>480</v>
      </c>
      <c r="X181" s="64">
        <v>44542</v>
      </c>
      <c r="Y181" s="41"/>
    </row>
    <row r="182" spans="1:25" ht="15" x14ac:dyDescent="0.25">
      <c r="A182">
        <v>2.37</v>
      </c>
      <c r="B182">
        <v>1.65</v>
      </c>
      <c r="C182" s="29">
        <f t="shared" si="34"/>
        <v>2.8001534330648337E-2</v>
      </c>
      <c r="D182" s="30">
        <f>IF(OR($A182="",$B182=""),"",A182*'MPTO_working_2-way'!$G181)</f>
        <v>2.4363636363636365</v>
      </c>
      <c r="E182" s="32">
        <f>IF(OR($A182="",$B182=""),"",B182*'MPTO_working_2-way'!$G181)</f>
        <v>1.6962025316455696</v>
      </c>
      <c r="F182" s="30">
        <f>IF(OR($A182="",$B182=""),"",'MPTO_working_2-way'!D181)</f>
        <v>2.4513399153737665</v>
      </c>
      <c r="G182" s="32">
        <f>IF(OR($A182="",$B182=""),"",'MPTO_working_2-way'!E181)</f>
        <v>1.6890184645286688</v>
      </c>
      <c r="H182" s="30">
        <f>IF(OR($A182="",$B182=""),"",'OddsRatio_working_2-way'!M181)</f>
        <v>2.4517893468724408</v>
      </c>
      <c r="I182" s="30">
        <f>IF(OR($A182="",$B182=""),"",'OddsRatio_working_2-way'!N181)</f>
        <v>1.6888051645745159</v>
      </c>
      <c r="J182" s="30">
        <f>IF('Log_working_2-way'!$D181="","",A182^('Log_working_2-way'!$D181))</f>
        <v>2.4586772337716281</v>
      </c>
      <c r="K182" s="32">
        <f>IF('Log_working_2-way'!$D181="","",B182^('Log_working_2-way'!$D181))</f>
        <v>1.685552620448002</v>
      </c>
      <c r="L182" s="37">
        <f t="shared" si="35"/>
        <v>0.41044776119402981</v>
      </c>
      <c r="M182" s="37">
        <f t="shared" si="36"/>
        <v>0.58955223880597019</v>
      </c>
      <c r="N182" s="38">
        <v>278</v>
      </c>
      <c r="O182" s="38">
        <f t="shared" si="37"/>
        <v>160.70042194092827</v>
      </c>
      <c r="P182" s="38">
        <f t="shared" si="38"/>
        <v>109.51515151515152</v>
      </c>
      <c r="Q182" s="38">
        <f t="shared" si="39"/>
        <v>168.4848484848485</v>
      </c>
      <c r="R182" s="38">
        <f t="shared" si="40"/>
        <v>117.29957805907172</v>
      </c>
      <c r="S182" s="39">
        <f t="shared" si="41"/>
        <v>-7.7844265439202331</v>
      </c>
      <c r="T182" s="39">
        <f t="shared" si="42"/>
        <v>-7.7844265439202047</v>
      </c>
      <c r="U182" t="s">
        <v>378</v>
      </c>
      <c r="V182" t="s">
        <v>379</v>
      </c>
      <c r="W182" t="s">
        <v>480</v>
      </c>
      <c r="X182" s="64">
        <v>44542</v>
      </c>
      <c r="Y182" s="41"/>
    </row>
    <row r="183" spans="1:25" ht="15" x14ac:dyDescent="0.25">
      <c r="A183">
        <v>1.72</v>
      </c>
      <c r="B183">
        <v>2.2400000000000002</v>
      </c>
      <c r="C183" s="29">
        <f t="shared" si="34"/>
        <v>2.7823920265780622E-2</v>
      </c>
      <c r="D183" s="30">
        <f>IF(OR($A183="",$B183=""),"",A183*'MPTO_working_2-way'!$G182)</f>
        <v>1.7678571428571426</v>
      </c>
      <c r="E183" s="32">
        <f>IF(OR($A183="",$B183=""),"",B183*'MPTO_working_2-way'!$G182)</f>
        <v>2.3023255813953489</v>
      </c>
      <c r="F183" s="30">
        <f>IF(OR($A183="",$B183=""),"",'MPTO_working_2-way'!D182)</f>
        <v>1.762166117819246</v>
      </c>
      <c r="G183" s="32">
        <f>IF(OR($A183="",$B183=""),"",'MPTO_working_2-way'!E182)</f>
        <v>2.3120499279884781</v>
      </c>
      <c r="H183" s="30">
        <f>IF(OR($A183="",$B183=""),"",'OddsRatio_working_2-way'!M182)</f>
        <v>1.7620007620011424</v>
      </c>
      <c r="I183" s="30">
        <f>IF(OR($A183="",$B183=""),"",'OddsRatio_working_2-way'!N182)</f>
        <v>2.3123346456686344</v>
      </c>
      <c r="J183" s="30">
        <f>IF('Log_working_2-way'!$D182="","",A183^('Log_working_2-way'!$D182))</f>
        <v>1.7594273311587105</v>
      </c>
      <c r="K183" s="32">
        <f>IF('Log_working_2-way'!$D182="","",B183^('Log_working_2-way'!$D182))</f>
        <v>2.3167816840015738</v>
      </c>
      <c r="L183" s="37">
        <f t="shared" si="35"/>
        <v>0.56565656565656575</v>
      </c>
      <c r="M183" s="37">
        <f t="shared" si="36"/>
        <v>0.43434343434343431</v>
      </c>
      <c r="N183" s="38">
        <v>279</v>
      </c>
      <c r="O183" s="38">
        <f t="shared" si="37"/>
        <v>116.79069767441861</v>
      </c>
      <c r="P183" s="38">
        <f t="shared" si="38"/>
        <v>154.44642857142858</v>
      </c>
      <c r="Q183" s="38">
        <f t="shared" si="39"/>
        <v>124.55357142857142</v>
      </c>
      <c r="R183" s="38">
        <f t="shared" si="40"/>
        <v>162.2093023255814</v>
      </c>
      <c r="S183" s="39">
        <f t="shared" si="41"/>
        <v>-7.7628737541528068</v>
      </c>
      <c r="T183" s="39">
        <f t="shared" si="42"/>
        <v>-7.762873754152821</v>
      </c>
      <c r="U183" t="s">
        <v>380</v>
      </c>
      <c r="V183" t="s">
        <v>381</v>
      </c>
      <c r="W183" t="s">
        <v>481</v>
      </c>
      <c r="X183" s="64">
        <v>44542</v>
      </c>
      <c r="Y183" s="41"/>
    </row>
    <row r="184" spans="1:25" ht="15" x14ac:dyDescent="0.25">
      <c r="A184">
        <v>2.12</v>
      </c>
      <c r="B184">
        <v>1.79</v>
      </c>
      <c r="C184" s="29">
        <f t="shared" si="34"/>
        <v>3.0357331084642114E-2</v>
      </c>
      <c r="D184" s="30">
        <f>IF(OR($A184="",$B184=""),"",A184*'MPTO_working_2-way'!$G183)</f>
        <v>2.1843575418994412</v>
      </c>
      <c r="E184" s="32">
        <f>IF(OR($A184="",$B184=""),"",B184*'MPTO_working_2-way'!$G183)</f>
        <v>1.8443396226415094</v>
      </c>
      <c r="F184" s="30">
        <f>IF(OR($A184="",$B184=""),"",'MPTO_working_2-way'!D183)</f>
        <v>2.1904871854075272</v>
      </c>
      <c r="G184" s="32">
        <f>IF(OR($A184="",$B184=""),"",'MPTO_working_2-way'!E183)</f>
        <v>1.8399922420480992</v>
      </c>
      <c r="H184" s="30">
        <f>IF(OR($A184="",$B184=""),"",'OddsRatio_working_2-way'!M183)</f>
        <v>2.1906811155751749</v>
      </c>
      <c r="I184" s="30">
        <f>IF(OR($A184="",$B184=""),"",'OddsRatio_working_2-way'!N183)</f>
        <v>1.8398554297360612</v>
      </c>
      <c r="J184" s="30">
        <f>IF('Log_working_2-way'!$D183="","",A184^('Log_working_2-way'!$D183))</f>
        <v>2.1934793420182777</v>
      </c>
      <c r="K184" s="32">
        <f>IF('Log_working_2-way'!$D183="","",B184^('Log_working_2-way'!$D183))</f>
        <v>1.8378863083703576</v>
      </c>
      <c r="L184" s="37">
        <f t="shared" si="35"/>
        <v>0.45780051150895146</v>
      </c>
      <c r="M184" s="37">
        <f t="shared" si="36"/>
        <v>0.5421994884910486</v>
      </c>
      <c r="N184" s="38">
        <v>280</v>
      </c>
      <c r="O184" s="38">
        <f t="shared" si="37"/>
        <v>147.9245283018868</v>
      </c>
      <c r="P184" s="38">
        <f t="shared" si="38"/>
        <v>123.5754189944134</v>
      </c>
      <c r="Q184" s="38">
        <f t="shared" si="39"/>
        <v>156.42458100558659</v>
      </c>
      <c r="R184" s="38">
        <f t="shared" si="40"/>
        <v>132.0754716981132</v>
      </c>
      <c r="S184" s="39">
        <f t="shared" si="41"/>
        <v>-8.5000527036997937</v>
      </c>
      <c r="T184" s="39">
        <f t="shared" si="42"/>
        <v>-8.5000527036998079</v>
      </c>
      <c r="U184" t="s">
        <v>382</v>
      </c>
      <c r="V184" t="s">
        <v>383</v>
      </c>
      <c r="W184" t="s">
        <v>481</v>
      </c>
      <c r="X184" s="64">
        <v>44542</v>
      </c>
      <c r="Y184" s="41"/>
    </row>
    <row r="185" spans="1:25" ht="15" x14ac:dyDescent="0.25">
      <c r="A185">
        <v>2.1800000000000002</v>
      </c>
      <c r="B185">
        <v>1.75</v>
      </c>
      <c r="C185" s="29">
        <f t="shared" si="34"/>
        <v>3.0144167758846541E-2</v>
      </c>
      <c r="D185" s="30">
        <f>IF(OR($A185="",$B185=""),"",A185*'MPTO_working_2-way'!$G184)</f>
        <v>2.2457142857142856</v>
      </c>
      <c r="E185" s="32">
        <f>IF(OR($A185="",$B185=""),"",B185*'MPTO_working_2-way'!$G184)</f>
        <v>1.8027522935779814</v>
      </c>
      <c r="F185" s="30">
        <f>IF(OR($A185="",$B185=""),"",'MPTO_working_2-way'!D184)</f>
        <v>2.2540620384047267</v>
      </c>
      <c r="G185" s="32">
        <f>IF(OR($A185="",$B185=""),"",'MPTO_working_2-way'!E184)</f>
        <v>1.797408716136631</v>
      </c>
      <c r="H185" s="30">
        <f>IF(OR($A185="",$B185=""),"",'OddsRatio_working_2-way'!M184)</f>
        <v>2.2543258481484516</v>
      </c>
      <c r="I185" s="30">
        <f>IF(OR($A185="",$B185=""),"",'OddsRatio_working_2-way'!N184)</f>
        <v>1.797241005179101</v>
      </c>
      <c r="J185" s="30">
        <f>IF('Log_working_2-way'!$D184="","",A185^('Log_working_2-way'!$D184))</f>
        <v>2.2581444657647705</v>
      </c>
      <c r="K185" s="32">
        <f>IF('Log_working_2-way'!$D184="","",B185^('Log_working_2-way'!$D184))</f>
        <v>1.7948212842092994</v>
      </c>
      <c r="L185" s="37">
        <f t="shared" si="35"/>
        <v>0.44529262086513999</v>
      </c>
      <c r="M185" s="37">
        <f t="shared" si="36"/>
        <v>0.55470737913486012</v>
      </c>
      <c r="N185" s="38">
        <v>281</v>
      </c>
      <c r="O185" s="38">
        <f t="shared" si="37"/>
        <v>152.10091743119267</v>
      </c>
      <c r="P185" s="38">
        <f t="shared" si="38"/>
        <v>120.42857142857142</v>
      </c>
      <c r="Q185" s="38">
        <f t="shared" si="39"/>
        <v>160.57142857142856</v>
      </c>
      <c r="R185" s="38">
        <f t="shared" si="40"/>
        <v>128.89908256880733</v>
      </c>
      <c r="S185" s="39">
        <f t="shared" si="41"/>
        <v>-8.4705111402358853</v>
      </c>
      <c r="T185" s="39">
        <f t="shared" si="42"/>
        <v>-8.4705111402359137</v>
      </c>
      <c r="U185" t="s">
        <v>384</v>
      </c>
      <c r="V185" t="s">
        <v>385</v>
      </c>
      <c r="W185" t="s">
        <v>481</v>
      </c>
      <c r="X185" s="64">
        <v>44542</v>
      </c>
      <c r="Y185" s="41"/>
    </row>
    <row r="186" spans="1:25" s="35" customFormat="1" ht="15" x14ac:dyDescent="0.25">
      <c r="A186">
        <v>1.91</v>
      </c>
      <c r="B186">
        <v>1.99</v>
      </c>
      <c r="C186" s="29">
        <f t="shared" si="34"/>
        <v>2.6072772238153963E-2</v>
      </c>
      <c r="D186" s="30">
        <f>IF(OR($A186="",$B186=""),"",A186*'MPTO_working_2-way'!$G185)</f>
        <v>1.959798994974874</v>
      </c>
      <c r="E186" s="32">
        <f>IF(OR($A186="",$B186=""),"",B186*'MPTO_working_2-way'!$G185)</f>
        <v>2.0418848167539263</v>
      </c>
      <c r="F186" s="30">
        <f>IF(OR($A186="",$B186=""),"",'MPTO_working_2-way'!D185)</f>
        <v>1.9587724496895047</v>
      </c>
      <c r="G186" s="32">
        <f>IF(OR($A186="",$B186=""),"",'MPTO_working_2-way'!E185)</f>
        <v>2.0430003493778384</v>
      </c>
      <c r="H186" s="30">
        <f>IF(OR($A186="",$B186=""),"",'OddsRatio_working_2-way'!M185)</f>
        <v>1.9587449708822042</v>
      </c>
      <c r="I186" s="30">
        <f>IF(OR($A186="",$B186=""),"",'OddsRatio_working_2-way'!N185)</f>
        <v>2.043030243047673</v>
      </c>
      <c r="J186" s="30">
        <f>IF('Log_working_2-way'!$D185="","",A186^('Log_working_2-way'!$D185))</f>
        <v>1.9582809328895501</v>
      </c>
      <c r="K186" s="32">
        <f>IF('Log_working_2-way'!$D185="","",B186^('Log_working_2-way'!$D185))</f>
        <v>2.0435353200492536</v>
      </c>
      <c r="L186" s="37">
        <f t="shared" si="35"/>
        <v>0.51025641025641033</v>
      </c>
      <c r="M186" s="37">
        <f t="shared" si="36"/>
        <v>0.48974358974358984</v>
      </c>
      <c r="N186" s="38">
        <v>282</v>
      </c>
      <c r="O186" s="38">
        <f t="shared" si="37"/>
        <v>134.35602094240838</v>
      </c>
      <c r="P186" s="38">
        <f t="shared" si="38"/>
        <v>140.29145728643212</v>
      </c>
      <c r="Q186" s="38">
        <f t="shared" si="39"/>
        <v>141.70854271356782</v>
      </c>
      <c r="R186" s="38">
        <f t="shared" si="40"/>
        <v>147.64397905759162</v>
      </c>
      <c r="S186" s="39">
        <f t="shared" si="41"/>
        <v>-7.3525217711594451</v>
      </c>
      <c r="T186" s="39">
        <f t="shared" si="42"/>
        <v>-7.3525217711595019</v>
      </c>
      <c r="U186" t="s">
        <v>386</v>
      </c>
      <c r="V186" t="s">
        <v>387</v>
      </c>
      <c r="W186" t="s">
        <v>481</v>
      </c>
      <c r="X186" s="64">
        <v>44542</v>
      </c>
      <c r="Y186" s="41"/>
    </row>
    <row r="187" spans="1:25" ht="15" x14ac:dyDescent="0.25">
      <c r="A187">
        <v>1.82</v>
      </c>
      <c r="B187">
        <v>2.08</v>
      </c>
      <c r="C187" s="29">
        <f t="shared" si="34"/>
        <v>3.0219780219780112E-2</v>
      </c>
      <c r="D187" s="30">
        <f>IF(OR($A187="",$B187=""),"",A187*'MPTO_working_2-way'!$G186)</f>
        <v>1.8749999999999998</v>
      </c>
      <c r="E187" s="32">
        <f>IF(OR($A187="",$B187=""),"",B187*'MPTO_working_2-way'!$G186)</f>
        <v>2.1428571428571428</v>
      </c>
      <c r="F187" s="30">
        <f>IF(OR($A187="",$B187=""),"",'MPTO_working_2-way'!D186)</f>
        <v>1.8714652956298199</v>
      </c>
      <c r="G187" s="32">
        <f>IF(OR($A187="",$B187=""),"",'MPTO_working_2-way'!E186)</f>
        <v>2.1474926253687316</v>
      </c>
      <c r="H187" s="30">
        <f>IF(OR($A187="",$B187=""),"",'OddsRatio_working_2-way'!M186)</f>
        <v>1.8713548411865626</v>
      </c>
      <c r="I187" s="30">
        <f>IF(OR($A187="",$B187=""),"",'OddsRatio_working_2-way'!N186)</f>
        <v>2.1476380835140083</v>
      </c>
      <c r="J187" s="30">
        <f>IF('Log_working_2-way'!$D186="","",A187^('Log_working_2-way'!$D186))</f>
        <v>1.8697536002386808</v>
      </c>
      <c r="K187" s="32">
        <f>IF('Log_working_2-way'!$D186="","",B187^('Log_working_2-way'!$D186))</f>
        <v>2.1497509176455911</v>
      </c>
      <c r="L187" s="37">
        <f t="shared" si="35"/>
        <v>0.53333333333333344</v>
      </c>
      <c r="M187" s="37">
        <f t="shared" si="36"/>
        <v>0.46666666666666667</v>
      </c>
      <c r="N187" s="38">
        <v>283</v>
      </c>
      <c r="O187" s="38">
        <f t="shared" si="37"/>
        <v>127.50549450549453</v>
      </c>
      <c r="P187" s="38">
        <f t="shared" si="38"/>
        <v>146.94230769230768</v>
      </c>
      <c r="Q187" s="38">
        <f t="shared" si="39"/>
        <v>136.05769230769229</v>
      </c>
      <c r="R187" s="38">
        <f t="shared" si="40"/>
        <v>155.49450549450549</v>
      </c>
      <c r="S187" s="39">
        <f t="shared" si="41"/>
        <v>-8.5521978021977674</v>
      </c>
      <c r="T187" s="39">
        <f t="shared" si="42"/>
        <v>-8.55219780219781</v>
      </c>
      <c r="U187" t="s">
        <v>388</v>
      </c>
      <c r="V187" t="s">
        <v>389</v>
      </c>
      <c r="W187" t="s">
        <v>481</v>
      </c>
      <c r="X187" s="64">
        <v>44542</v>
      </c>
      <c r="Y187" s="41"/>
    </row>
    <row r="188" spans="1:25" s="35" customFormat="1" ht="15" x14ac:dyDescent="0.25">
      <c r="A188">
        <v>1.98</v>
      </c>
      <c r="B188">
        <v>1.93</v>
      </c>
      <c r="C188" s="29">
        <f t="shared" si="34"/>
        <v>2.3185220076411994E-2</v>
      </c>
      <c r="D188" s="30">
        <f>IF(OR($A188="",$B188=""),"",A188*'MPTO_working_2-way'!$G187)</f>
        <v>2.0259067357512959</v>
      </c>
      <c r="E188" s="32">
        <f>IF(OR($A188="",$B188=""),"",B188*'MPTO_working_2-way'!$G187)</f>
        <v>1.9747474747474751</v>
      </c>
      <c r="F188" s="30">
        <f>IF(OR($A188="",$B188=""),"",'MPTO_working_2-way'!D187)</f>
        <v>2.0265153523890338</v>
      </c>
      <c r="G188" s="32">
        <f>IF(OR($A188="",$B188=""),"",'MPTO_working_2-way'!E187)</f>
        <v>1.974169551066798</v>
      </c>
      <c r="H188" s="30">
        <f>IF(OR($A188="",$B188=""),"",'OddsRatio_working_2-way'!M187)</f>
        <v>2.0265298051494733</v>
      </c>
      <c r="I188" s="30">
        <f>IF(OR($A188="",$B188=""),"",'OddsRatio_working_2-way'!N187)</f>
        <v>1.9741558354989901</v>
      </c>
      <c r="J188" s="30">
        <f>IF('Log_working_2-way'!$D187="","",A188^('Log_working_2-way'!$D187))</f>
        <v>2.0268045830085555</v>
      </c>
      <c r="K188" s="32">
        <f>IF('Log_working_2-way'!$D187="","",B188^('Log_working_2-way'!$D187))</f>
        <v>1.9738951466986834</v>
      </c>
      <c r="L188" s="37">
        <f t="shared" si="35"/>
        <v>0.49360613810741677</v>
      </c>
      <c r="M188" s="37">
        <f t="shared" si="36"/>
        <v>0.50639386189258306</v>
      </c>
      <c r="N188" s="38">
        <v>284</v>
      </c>
      <c r="O188" s="38">
        <f t="shared" si="37"/>
        <v>140.56565656565661</v>
      </c>
      <c r="P188" s="38">
        <f t="shared" si="38"/>
        <v>136.8497409326425</v>
      </c>
      <c r="Q188" s="38">
        <f t="shared" si="39"/>
        <v>147.15025906735752</v>
      </c>
      <c r="R188" s="38">
        <f t="shared" si="40"/>
        <v>143.43434343434345</v>
      </c>
      <c r="S188" s="39">
        <f t="shared" si="41"/>
        <v>-6.584602501700914</v>
      </c>
      <c r="T188" s="39">
        <f t="shared" si="42"/>
        <v>-6.5846025017009424</v>
      </c>
      <c r="U188" t="s">
        <v>390</v>
      </c>
      <c r="V188" t="s">
        <v>391</v>
      </c>
      <c r="W188" t="s">
        <v>481</v>
      </c>
      <c r="X188" s="64">
        <v>44542</v>
      </c>
      <c r="Y188" s="41"/>
    </row>
    <row r="189" spans="1:25" s="35" customFormat="1" ht="15" x14ac:dyDescent="0.25">
      <c r="A189">
        <v>1.54</v>
      </c>
      <c r="B189">
        <v>2.64</v>
      </c>
      <c r="C189" s="29">
        <f t="shared" si="34"/>
        <v>2.813852813852824E-2</v>
      </c>
      <c r="D189" s="30">
        <f>IF(OR($A189="",$B189=""),"",A189*'MPTO_working_2-way'!$G188)</f>
        <v>1.5833333333333335</v>
      </c>
      <c r="E189" s="32">
        <f>IF(OR($A189="",$B189=""),"",B189*'MPTO_working_2-way'!$G188)</f>
        <v>2.7142857142857149</v>
      </c>
      <c r="F189" s="30">
        <f>IF(OR($A189="",$B189=""),"",'MPTO_working_2-way'!D188)</f>
        <v>1.5741056218057923</v>
      </c>
      <c r="G189" s="32">
        <f>IF(OR($A189="",$B189=""),"",'MPTO_working_2-way'!E188)</f>
        <v>2.7418397626112765</v>
      </c>
      <c r="H189" s="30">
        <f>IF(OR($A189="",$B189=""),"",'OddsRatio_working_2-way'!M188)</f>
        <v>1.5738190417570046</v>
      </c>
      <c r="I189" s="30">
        <f>IF(OR($A189="",$B189=""),"",'OddsRatio_working_2-way'!N188)</f>
        <v>2.7427096823731243</v>
      </c>
      <c r="J189" s="30">
        <f>IF('Log_working_2-way'!$D188="","",A189^('Log_working_2-way'!$D188))</f>
        <v>1.5696230042233144</v>
      </c>
      <c r="K189" s="32">
        <f>IF('Log_working_2-way'!$D188="","",B189^('Log_working_2-way'!$D188))</f>
        <v>2.7555470769012813</v>
      </c>
      <c r="L189" s="37">
        <f t="shared" si="35"/>
        <v>0.63157894736842102</v>
      </c>
      <c r="M189" s="37">
        <f t="shared" si="36"/>
        <v>0.36842105263157887</v>
      </c>
      <c r="N189" s="38">
        <v>285</v>
      </c>
      <c r="O189" s="38">
        <f t="shared" si="37"/>
        <v>99.935064935064958</v>
      </c>
      <c r="P189" s="38">
        <f t="shared" si="38"/>
        <v>177.04545454545459</v>
      </c>
      <c r="Q189" s="38">
        <f t="shared" si="39"/>
        <v>107.95454545454545</v>
      </c>
      <c r="R189" s="38">
        <f t="shared" si="40"/>
        <v>185.06493506493507</v>
      </c>
      <c r="S189" s="39">
        <f t="shared" si="41"/>
        <v>-8.0194805194804957</v>
      </c>
      <c r="T189" s="39">
        <f t="shared" si="42"/>
        <v>-8.0194805194804815</v>
      </c>
      <c r="U189" t="s">
        <v>392</v>
      </c>
      <c r="V189" t="s">
        <v>393</v>
      </c>
      <c r="W189" t="s">
        <v>481</v>
      </c>
      <c r="X189" s="64">
        <v>44542</v>
      </c>
      <c r="Y189" s="41"/>
    </row>
    <row r="190" spans="1:25" s="35" customFormat="1" ht="15" x14ac:dyDescent="0.25">
      <c r="A190">
        <v>2.37</v>
      </c>
      <c r="B190">
        <v>1.57</v>
      </c>
      <c r="C190" s="29">
        <f t="shared" si="34"/>
        <v>5.8883603429277898E-2</v>
      </c>
      <c r="D190" s="30">
        <f>IF(OR($A190="",$B190=""),"",A190*'MPTO_working_2-way'!$G189)</f>
        <v>2.5095541401273889</v>
      </c>
      <c r="E190" s="32">
        <f>IF(OR($A190="",$B190=""),"",B190*'MPTO_working_2-way'!$G189)</f>
        <v>1.6624472573839664</v>
      </c>
      <c r="F190" s="30">
        <f>IF(OR($A190="",$B190=""),"",'MPTO_working_2-way'!D189)</f>
        <v>2.5477763702968264</v>
      </c>
      <c r="G190" s="32">
        <f>IF(OR($A190="",$B190=""),"",'MPTO_working_2-way'!E189)</f>
        <v>1.6460881682850761</v>
      </c>
      <c r="H190" s="30">
        <f>IF(OR($A190="",$B190=""),"",'OddsRatio_working_2-way'!M189)</f>
        <v>2.5503253761484475</v>
      </c>
      <c r="I190" s="30">
        <f>IF(OR($A190="",$B190=""),"",'OddsRatio_working_2-way'!N189)</f>
        <v>1.6450258864267262</v>
      </c>
      <c r="J190" s="30">
        <f>IF('Log_working_2-way'!$D189="","",A190^('Log_working_2-way'!$D189))</f>
        <v>2.5686789280908098</v>
      </c>
      <c r="K190" s="32">
        <f>IF('Log_working_2-way'!$D189="","",B190^('Log_working_2-way'!$D189))</f>
        <v>1.6374790800626331</v>
      </c>
      <c r="L190" s="37">
        <f t="shared" si="35"/>
        <v>0.39847715736040606</v>
      </c>
      <c r="M190" s="37">
        <f t="shared" si="36"/>
        <v>0.60152284263959388</v>
      </c>
      <c r="N190" s="38">
        <v>286</v>
      </c>
      <c r="O190" s="38">
        <f t="shared" si="37"/>
        <v>165.32489451476795</v>
      </c>
      <c r="P190" s="38">
        <f t="shared" si="38"/>
        <v>103.83439490445862</v>
      </c>
      <c r="Q190" s="38">
        <f t="shared" si="39"/>
        <v>182.16560509554139</v>
      </c>
      <c r="R190" s="38">
        <f t="shared" si="40"/>
        <v>120.67510548523205</v>
      </c>
      <c r="S190" s="39">
        <f t="shared" si="41"/>
        <v>-16.840710580773447</v>
      </c>
      <c r="T190" s="39">
        <f t="shared" si="42"/>
        <v>-16.840710580773433</v>
      </c>
      <c r="U190" t="s">
        <v>394</v>
      </c>
      <c r="V190" t="s">
        <v>395</v>
      </c>
      <c r="W190" t="s">
        <v>492</v>
      </c>
      <c r="X190" s="64">
        <v>44542</v>
      </c>
      <c r="Y190" s="41"/>
    </row>
    <row r="191" spans="1:25" ht="15" x14ac:dyDescent="0.25">
      <c r="A191">
        <v>1.68</v>
      </c>
      <c r="B191">
        <v>2.14</v>
      </c>
      <c r="C191" s="29">
        <f t="shared" si="34"/>
        <v>6.2527814864263398E-2</v>
      </c>
      <c r="D191" s="30">
        <f>IF(OR($A191="",$B191=""),"",A191*'MPTO_working_2-way'!$G190)</f>
        <v>1.7850467289719625</v>
      </c>
      <c r="E191" s="32">
        <f>IF(OR($A191="",$B191=""),"",B191*'MPTO_working_2-way'!$G190)</f>
        <v>2.2738095238095237</v>
      </c>
      <c r="F191" s="30">
        <f>IF(OR($A191="",$B191=""),"",'MPTO_working_2-way'!D190)</f>
        <v>1.773130795028605</v>
      </c>
      <c r="G191" s="32">
        <f>IF(OR($A191="",$B191=""),"",'MPTO_working_2-way'!E190)</f>
        <v>2.2934422046440419</v>
      </c>
      <c r="H191" s="30">
        <f>IF(OR($A191="",$B191=""),"",'OddsRatio_working_2-way'!M190)</f>
        <v>1.7723284457212325</v>
      </c>
      <c r="I191" s="30">
        <f>IF(OR($A191="",$B191=""),"",'OddsRatio_working_2-way'!N190)</f>
        <v>2.2947859237091257</v>
      </c>
      <c r="J191" s="30">
        <f>IF('Log_working_2-way'!$D190="","",A191^('Log_working_2-way'!$D190))</f>
        <v>1.7668109958841693</v>
      </c>
      <c r="K191" s="32">
        <f>IF('Log_working_2-way'!$D190="","",B191^('Log_working_2-way'!$D190))</f>
        <v>2.3041023216419525</v>
      </c>
      <c r="L191" s="37">
        <f t="shared" si="35"/>
        <v>0.56020942408376972</v>
      </c>
      <c r="M191" s="37">
        <f t="shared" si="36"/>
        <v>0.43979057591623039</v>
      </c>
      <c r="N191" s="38">
        <v>287</v>
      </c>
      <c r="O191" s="38">
        <f t="shared" si="37"/>
        <v>116.16666666666664</v>
      </c>
      <c r="P191" s="38">
        <f t="shared" si="38"/>
        <v>152.88785046728975</v>
      </c>
      <c r="Q191" s="38">
        <f t="shared" si="39"/>
        <v>134.11214953271028</v>
      </c>
      <c r="R191" s="38">
        <f t="shared" si="40"/>
        <v>170.83333333333334</v>
      </c>
      <c r="S191" s="39">
        <f t="shared" si="41"/>
        <v>-17.945482866043633</v>
      </c>
      <c r="T191" s="39">
        <f t="shared" si="42"/>
        <v>-17.945482866043591</v>
      </c>
      <c r="U191" t="s">
        <v>396</v>
      </c>
      <c r="V191" t="s">
        <v>397</v>
      </c>
      <c r="W191" t="s">
        <v>492</v>
      </c>
      <c r="X191" s="64">
        <v>44542</v>
      </c>
      <c r="Y191" s="41"/>
    </row>
    <row r="192" spans="1:25" s="35" customFormat="1" ht="15" x14ac:dyDescent="0.25">
      <c r="A192">
        <v>1.71</v>
      </c>
      <c r="B192">
        <v>2.11</v>
      </c>
      <c r="C192" s="29">
        <f t="shared" si="34"/>
        <v>5.8728970926526403E-2</v>
      </c>
      <c r="D192" s="30">
        <f>IF(OR($A192="",$B192=""),"",A192*'MPTO_working_2-way'!$G191)</f>
        <v>1.81042654028436</v>
      </c>
      <c r="E192" s="32">
        <f>IF(OR($A192="",$B192=""),"",B192*'MPTO_working_2-way'!$G191)</f>
        <v>2.2339181286549707</v>
      </c>
      <c r="F192" s="30">
        <f>IF(OR($A192="",$B192=""),"",'MPTO_working_2-way'!D191)</f>
        <v>1.8004041815323968</v>
      </c>
      <c r="G192" s="32">
        <f>IF(OR($A192="",$B192=""),"",'MPTO_working_2-way'!E191)</f>
        <v>2.2493687852623045</v>
      </c>
      <c r="H192" s="30">
        <f>IF(OR($A192="",$B192=""),"",'OddsRatio_working_2-way'!M191)</f>
        <v>1.7997747430618447</v>
      </c>
      <c r="I192" s="30">
        <f>IF(OR($A192="",$B192=""),"",'OddsRatio_working_2-way'!N191)</f>
        <v>2.2503520630966865</v>
      </c>
      <c r="J192" s="30">
        <f>IF('Log_working_2-way'!$D191="","",A192^('Log_working_2-way'!$D191))</f>
        <v>1.7951436584601121</v>
      </c>
      <c r="K192" s="32">
        <f>IF('Log_working_2-way'!$D191="","",B192^('Log_working_2-way'!$D191))</f>
        <v>2.25763437758234</v>
      </c>
      <c r="L192" s="37">
        <f t="shared" si="35"/>
        <v>0.55235602094240843</v>
      </c>
      <c r="M192" s="37">
        <f t="shared" si="36"/>
        <v>0.44764397905759162</v>
      </c>
      <c r="N192" s="38">
        <v>288</v>
      </c>
      <c r="O192" s="38">
        <f t="shared" si="37"/>
        <v>119.57894736842105</v>
      </c>
      <c r="P192" s="38">
        <f t="shared" si="38"/>
        <v>151.50710900473931</v>
      </c>
      <c r="Q192" s="38">
        <f t="shared" si="39"/>
        <v>136.49289099526067</v>
      </c>
      <c r="R192" s="38">
        <f t="shared" si="40"/>
        <v>168.42105263157893</v>
      </c>
      <c r="S192" s="39">
        <f t="shared" si="41"/>
        <v>-16.913943626839611</v>
      </c>
      <c r="T192" s="39">
        <f t="shared" si="42"/>
        <v>-16.913943626839625</v>
      </c>
      <c r="U192" t="s">
        <v>398</v>
      </c>
      <c r="V192" t="s">
        <v>399</v>
      </c>
      <c r="W192" t="s">
        <v>492</v>
      </c>
      <c r="X192" s="64">
        <v>44542</v>
      </c>
      <c r="Y192" s="41"/>
    </row>
    <row r="193" spans="1:25" s="35" customFormat="1" ht="15" x14ac:dyDescent="0.25">
      <c r="A193">
        <v>2.14</v>
      </c>
      <c r="B193">
        <v>1.78</v>
      </c>
      <c r="C193" s="29">
        <f t="shared" si="34"/>
        <v>2.908747243515708E-2</v>
      </c>
      <c r="D193" s="30">
        <f>IF(OR($A193="",$B193=""),"",A193*'MPTO_working_2-way'!$G192)</f>
        <v>2.2022471910112364</v>
      </c>
      <c r="E193" s="32">
        <f>IF(OR($A193="",$B193=""),"",B193*'MPTO_working_2-way'!$G192)</f>
        <v>1.8317757009345796</v>
      </c>
      <c r="F193" s="30">
        <f>IF(OR($A193="",$B193=""),"",'MPTO_working_2-way'!D192)</f>
        <v>2.2087440565928333</v>
      </c>
      <c r="G193" s="32">
        <f>IF(OR($A193="",$B193=""),"",'MPTO_working_2-way'!E192)</f>
        <v>1.8273049985608751</v>
      </c>
      <c r="H193" s="30">
        <f>IF(OR($A193="",$B193=""),"",'OddsRatio_working_2-way'!M192)</f>
        <v>2.2089410496539781</v>
      </c>
      <c r="I193" s="30">
        <f>IF(OR($A193="",$B193=""),"",'OddsRatio_working_2-way'!N192)</f>
        <v>1.8271701918685113</v>
      </c>
      <c r="J193" s="30">
        <f>IF('Log_working_2-way'!$D192="","",A193^('Log_working_2-way'!$D192))</f>
        <v>2.2119050245559748</v>
      </c>
      <c r="K193" s="32">
        <f>IF('Log_working_2-way'!$D192="","",B193^('Log_working_2-way'!$D192))</f>
        <v>1.8251471689098502</v>
      </c>
      <c r="L193" s="37">
        <f t="shared" si="35"/>
        <v>0.45408163265306112</v>
      </c>
      <c r="M193" s="37">
        <f t="shared" si="36"/>
        <v>0.54591836734693866</v>
      </c>
      <c r="N193" s="38">
        <v>289</v>
      </c>
      <c r="O193" s="38">
        <f t="shared" si="37"/>
        <v>153.95327102803739</v>
      </c>
      <c r="P193" s="38">
        <f t="shared" si="38"/>
        <v>126.64044943820224</v>
      </c>
      <c r="Q193" s="38">
        <f t="shared" si="39"/>
        <v>162.35955056179776</v>
      </c>
      <c r="R193" s="38">
        <f t="shared" si="40"/>
        <v>135.04672897196261</v>
      </c>
      <c r="S193" s="39">
        <f t="shared" si="41"/>
        <v>-8.4062795337603688</v>
      </c>
      <c r="T193" s="39">
        <f t="shared" si="42"/>
        <v>-8.4062795337603688</v>
      </c>
      <c r="U193" t="s">
        <v>400</v>
      </c>
      <c r="V193" t="s">
        <v>401</v>
      </c>
      <c r="W193" t="s">
        <v>482</v>
      </c>
      <c r="X193" s="64">
        <v>44542</v>
      </c>
      <c r="Y193" s="41"/>
    </row>
    <row r="194" spans="1:25" ht="15" x14ac:dyDescent="0.25">
      <c r="A194">
        <v>1.55</v>
      </c>
      <c r="B194">
        <v>2.61</v>
      </c>
      <c r="C194" s="29">
        <f t="shared" si="34"/>
        <v>2.830305277468792E-2</v>
      </c>
      <c r="D194" s="30">
        <f>IF(OR($A194="",$B194=""),"",A194*'MPTO_working_2-way'!$G193)</f>
        <v>1.5938697318007664</v>
      </c>
      <c r="E194" s="32">
        <f>IF(OR($A194="",$B194=""),"",B194*'MPTO_working_2-way'!$G193)</f>
        <v>2.6838709677419352</v>
      </c>
      <c r="F194" s="30">
        <f>IF(OR($A194="",$B194=""),"",'MPTO_working_2-way'!D193)</f>
        <v>1.58476153168152</v>
      </c>
      <c r="G194" s="32">
        <f>IF(OR($A194="",$B194=""),"",'MPTO_working_2-way'!E193)</f>
        <v>2.7100988109194435</v>
      </c>
      <c r="H194" s="30">
        <f>IF(OR($A194="",$B194=""),"",'OddsRatio_working_2-way'!M193)</f>
        <v>1.5844783202414772</v>
      </c>
      <c r="I194" s="30">
        <f>IF(OR($A194="",$B194=""),"",'OddsRatio_working_2-way'!N193)</f>
        <v>2.7109274465250492</v>
      </c>
      <c r="J194" s="30">
        <f>IF('Log_working_2-way'!$D193="","",A194^('Log_working_2-way'!$D193))</f>
        <v>1.5803386007882658</v>
      </c>
      <c r="K194" s="32">
        <f>IF('Log_working_2-way'!$D193="","",B194^('Log_working_2-way'!$D193))</f>
        <v>2.7231319761285588</v>
      </c>
      <c r="L194" s="37">
        <f t="shared" si="35"/>
        <v>0.62740384615384615</v>
      </c>
      <c r="M194" s="37">
        <f t="shared" si="36"/>
        <v>0.37259615384615385</v>
      </c>
      <c r="N194" s="38">
        <v>290</v>
      </c>
      <c r="O194" s="38">
        <f t="shared" si="37"/>
        <v>102.90322580645162</v>
      </c>
      <c r="P194" s="38">
        <f t="shared" si="38"/>
        <v>178.88888888888889</v>
      </c>
      <c r="Q194" s="38">
        <f t="shared" si="39"/>
        <v>111.11111111111111</v>
      </c>
      <c r="R194" s="38">
        <f t="shared" si="40"/>
        <v>187.09677419354838</v>
      </c>
      <c r="S194" s="39">
        <f t="shared" si="41"/>
        <v>-8.2078853046594986</v>
      </c>
      <c r="T194" s="39">
        <f t="shared" si="42"/>
        <v>-8.2078853046594986</v>
      </c>
      <c r="U194" t="s">
        <v>402</v>
      </c>
      <c r="V194" t="s">
        <v>403</v>
      </c>
      <c r="W194" t="s">
        <v>482</v>
      </c>
      <c r="X194" s="64">
        <v>44542</v>
      </c>
      <c r="Y194" s="41"/>
    </row>
    <row r="195" spans="1:25" ht="15" x14ac:dyDescent="0.25">
      <c r="A195">
        <v>1.5</v>
      </c>
      <c r="B195">
        <v>2.74</v>
      </c>
      <c r="C195" s="29">
        <f t="shared" ref="C195:C230" si="43">IF(OR($A195="",$B195=""),"",(1/A195)+(1/B195)-1)</f>
        <v>3.1630170316301776E-2</v>
      </c>
      <c r="D195" s="30">
        <f>IF(OR($A195="",$B195=""),"",A195*'MPTO_working_2-way'!$G194)</f>
        <v>1.5474452554744527</v>
      </c>
      <c r="E195" s="32">
        <f>IF(OR($A195="",$B195=""),"",B195*'MPTO_working_2-way'!$G194)</f>
        <v>2.8266666666666671</v>
      </c>
      <c r="F195" s="30">
        <f>IF(OR($A195="",$B195=""),"",'MPTO_working_2-way'!D194)</f>
        <v>1.5364485981308411</v>
      </c>
      <c r="G195" s="32">
        <f>IF(OR($A195="",$B195=""),"",'MPTO_working_2-way'!E194)</f>
        <v>2.8641114982578402</v>
      </c>
      <c r="H195" s="30">
        <f>IF(OR($A195="",$B195=""),"",'OddsRatio_working_2-way'!M194)</f>
        <v>1.5360562674188976</v>
      </c>
      <c r="I195" s="30">
        <f>IF(OR($A195="",$B195=""),"",'OddsRatio_working_2-way'!N194)</f>
        <v>2.8654758106177636</v>
      </c>
      <c r="J195" s="30">
        <f>IF('Log_working_2-way'!$D194="","",A195^('Log_working_2-way'!$D194))</f>
        <v>1.5310365299466371</v>
      </c>
      <c r="K195" s="32">
        <f>IF('Log_working_2-way'!$D194="","",B195^('Log_working_2-way'!$D194))</f>
        <v>2.8831096235514604</v>
      </c>
      <c r="L195" s="37">
        <f t="shared" si="35"/>
        <v>0.64622641509433953</v>
      </c>
      <c r="M195" s="37">
        <f t="shared" si="36"/>
        <v>0.3537735849056603</v>
      </c>
      <c r="N195" s="38">
        <v>291</v>
      </c>
      <c r="O195" s="38">
        <f t="shared" si="37"/>
        <v>97</v>
      </c>
      <c r="P195" s="38">
        <f t="shared" si="38"/>
        <v>184.79562043795622</v>
      </c>
      <c r="Q195" s="38">
        <f t="shared" si="39"/>
        <v>106.2043795620438</v>
      </c>
      <c r="R195" s="38">
        <f t="shared" si="40"/>
        <v>194</v>
      </c>
      <c r="S195" s="39">
        <f t="shared" si="41"/>
        <v>-9.2043795620437976</v>
      </c>
      <c r="T195" s="39">
        <f t="shared" si="42"/>
        <v>-9.2043795620437834</v>
      </c>
      <c r="U195" t="s">
        <v>404</v>
      </c>
      <c r="V195" t="s">
        <v>405</v>
      </c>
      <c r="W195" t="s">
        <v>482</v>
      </c>
      <c r="X195" s="64">
        <v>44542</v>
      </c>
      <c r="Y195" s="41"/>
    </row>
    <row r="196" spans="1:25" ht="15" x14ac:dyDescent="0.25">
      <c r="A196">
        <v>1.57</v>
      </c>
      <c r="B196">
        <v>2.54</v>
      </c>
      <c r="C196" s="29">
        <f t="shared" si="43"/>
        <v>3.0643462560810519E-2</v>
      </c>
      <c r="D196" s="30">
        <f>IF(OR($A196="",$B196=""),"",A196*'MPTO_working_2-way'!$G195)</f>
        <v>1.6181102362204727</v>
      </c>
      <c r="E196" s="32">
        <f>IF(OR($A196="",$B196=""),"",B196*'MPTO_working_2-way'!$G195)</f>
        <v>2.6178343949044587</v>
      </c>
      <c r="F196" s="30">
        <f>IF(OR($A196="",$B196=""),"",'MPTO_working_2-way'!D195)</f>
        <v>1.6086974061075479</v>
      </c>
      <c r="G196" s="32">
        <f>IF(OR($A196="",$B196=""),"",'MPTO_working_2-way'!E195)</f>
        <v>2.6428524090396981</v>
      </c>
      <c r="H196" s="30">
        <f>IF(OR($A196="",$B196=""),"",'OddsRatio_working_2-way'!M195)</f>
        <v>1.608382996253076</v>
      </c>
      <c r="I196" s="30">
        <f>IF(OR($A196="",$B196=""),"",'OddsRatio_working_2-way'!N195)</f>
        <v>2.6437014284732223</v>
      </c>
      <c r="J196" s="30">
        <f>IF('Log_working_2-way'!$D195="","",A196^('Log_working_2-way'!$D195))</f>
        <v>1.6041043788046649</v>
      </c>
      <c r="K196" s="32">
        <f>IF('Log_working_2-way'!$D195="","",B196^('Log_working_2-way'!$D195))</f>
        <v>2.6553430749478024</v>
      </c>
      <c r="L196" s="37">
        <f t="shared" si="35"/>
        <v>0.61800486618004857</v>
      </c>
      <c r="M196" s="37">
        <f t="shared" si="36"/>
        <v>0.38199513381995132</v>
      </c>
      <c r="N196" s="38">
        <v>292</v>
      </c>
      <c r="O196" s="38">
        <f t="shared" si="37"/>
        <v>106.01273885350318</v>
      </c>
      <c r="P196" s="38">
        <f t="shared" si="38"/>
        <v>177.03937007874018</v>
      </c>
      <c r="Q196" s="38">
        <f t="shared" si="39"/>
        <v>114.96062992125984</v>
      </c>
      <c r="R196" s="38">
        <f t="shared" si="40"/>
        <v>185.98726114649682</v>
      </c>
      <c r="S196" s="39">
        <f t="shared" si="41"/>
        <v>-8.9478910677566574</v>
      </c>
      <c r="T196" s="39">
        <f t="shared" si="42"/>
        <v>-8.9478910677566432</v>
      </c>
      <c r="U196" t="s">
        <v>406</v>
      </c>
      <c r="V196" t="s">
        <v>407</v>
      </c>
      <c r="W196" t="s">
        <v>482</v>
      </c>
      <c r="X196" s="64">
        <v>44542</v>
      </c>
      <c r="Y196" s="41"/>
    </row>
    <row r="197" spans="1:25" ht="15" x14ac:dyDescent="0.25">
      <c r="A197">
        <v>1.37</v>
      </c>
      <c r="B197">
        <v>3.25</v>
      </c>
      <c r="C197" s="29">
        <f t="shared" si="43"/>
        <v>3.7619314991577779E-2</v>
      </c>
      <c r="D197" s="30">
        <f>IF(OR($A197="",$B197=""),"",A197*'MPTO_working_2-way'!$G196)</f>
        <v>1.4215384615384616</v>
      </c>
      <c r="E197" s="32">
        <f>IF(OR($A197="",$B197=""),"",B197*'MPTO_working_2-way'!$G196)</f>
        <v>3.3722627737226278</v>
      </c>
      <c r="F197" s="30">
        <f>IF(OR($A197="",$B197=""),"",'MPTO_working_2-way'!D196)</f>
        <v>1.4062376628503752</v>
      </c>
      <c r="G197" s="32">
        <f>IF(OR($A197="",$B197=""),"",'MPTO_working_2-way'!E196)</f>
        <v>3.4616132167152576</v>
      </c>
      <c r="H197" s="30">
        <f>IF(OR($A197="",$B197=""),"",'OddsRatio_working_2-way'!M196)</f>
        <v>1.4055175020198816</v>
      </c>
      <c r="I197" s="30">
        <f>IF(OR($A197="",$B197=""),"",'OddsRatio_working_2-way'!N196)</f>
        <v>3.4659848095803589</v>
      </c>
      <c r="J197" s="30">
        <f>IF('Log_working_2-way'!$D196="","",A197^('Log_working_2-way'!$D196))</f>
        <v>1.3984341913641591</v>
      </c>
      <c r="K197" s="32">
        <f>IF('Log_working_2-way'!$D196="","",B197^('Log_working_2-way'!$D196))</f>
        <v>3.5098247632170274</v>
      </c>
      <c r="L197" s="37">
        <f t="shared" si="35"/>
        <v>0.70346320346320346</v>
      </c>
      <c r="M197" s="37">
        <f t="shared" si="36"/>
        <v>0.29653679653679654</v>
      </c>
      <c r="N197" s="38">
        <v>293</v>
      </c>
      <c r="O197" s="38">
        <f t="shared" si="37"/>
        <v>79.131386861313885</v>
      </c>
      <c r="P197" s="38">
        <f t="shared" si="38"/>
        <v>202.84615384615387</v>
      </c>
      <c r="Q197" s="38">
        <f t="shared" si="39"/>
        <v>90.15384615384616</v>
      </c>
      <c r="R197" s="38">
        <f t="shared" si="40"/>
        <v>213.86861313868613</v>
      </c>
      <c r="S197" s="39">
        <f t="shared" si="41"/>
        <v>-11.022459292532275</v>
      </c>
      <c r="T197" s="39">
        <f t="shared" si="42"/>
        <v>-11.022459292532261</v>
      </c>
      <c r="U197" t="s">
        <v>408</v>
      </c>
      <c r="V197" t="s">
        <v>409</v>
      </c>
      <c r="W197" t="s">
        <v>482</v>
      </c>
      <c r="X197" s="64">
        <v>44542</v>
      </c>
      <c r="Y197" s="41"/>
    </row>
    <row r="198" spans="1:25" s="35" customFormat="1" ht="15" x14ac:dyDescent="0.25">
      <c r="A198">
        <v>2.2200000000000002</v>
      </c>
      <c r="B198">
        <v>1.71</v>
      </c>
      <c r="C198" s="29">
        <f t="shared" si="43"/>
        <v>3.5245772087877381E-2</v>
      </c>
      <c r="D198" s="30">
        <f>IF(OR($A198="",$B198=""),"",A198*'MPTO_working_2-way'!$G197)</f>
        <v>2.2982456140350882</v>
      </c>
      <c r="E198" s="32">
        <f>IF(OR($A198="",$B198=""),"",B198*'MPTO_working_2-way'!$G197)</f>
        <v>1.7702702702702702</v>
      </c>
      <c r="F198" s="30">
        <f>IF(OR($A198="",$B198=""),"",'MPTO_working_2-way'!D197)</f>
        <v>2.3103888990323171</v>
      </c>
      <c r="G198" s="32">
        <f>IF(OR($A198="",$B198=""),"",'MPTO_working_2-way'!E197)</f>
        <v>1.7631322279503969</v>
      </c>
      <c r="H198" s="30">
        <f>IF(OR($A198="",$B198=""),"",'OddsRatio_working_2-way'!M197)</f>
        <v>2.310843186332725</v>
      </c>
      <c r="I198" s="30">
        <f>IF(OR($A198="",$B198=""),"",'OddsRatio_working_2-way'!N197)</f>
        <v>1.7628677559805201</v>
      </c>
      <c r="J198" s="30">
        <f>IF('Log_working_2-way'!$D197="","",A198^('Log_working_2-way'!$D197))</f>
        <v>2.3164405926032319</v>
      </c>
      <c r="K198" s="32">
        <f>IF('Log_working_2-way'!$D197="","",B198^('Log_working_2-way'!$D197))</f>
        <v>1.7596240997267032</v>
      </c>
      <c r="L198" s="37">
        <f t="shared" si="35"/>
        <v>0.43511450381679379</v>
      </c>
      <c r="M198" s="37">
        <f t="shared" si="36"/>
        <v>0.56488549618320616</v>
      </c>
      <c r="N198" s="38">
        <v>294</v>
      </c>
      <c r="O198" s="38">
        <f t="shared" si="37"/>
        <v>161.56756756756758</v>
      </c>
      <c r="P198" s="38">
        <f t="shared" si="38"/>
        <v>122.07017543859649</v>
      </c>
      <c r="Q198" s="38">
        <f t="shared" si="39"/>
        <v>171.92982456140351</v>
      </c>
      <c r="R198" s="38">
        <f t="shared" si="40"/>
        <v>132.43243243243242</v>
      </c>
      <c r="S198" s="39">
        <f t="shared" si="41"/>
        <v>-10.362256993835928</v>
      </c>
      <c r="T198" s="39">
        <f t="shared" si="42"/>
        <v>-10.362256993835928</v>
      </c>
      <c r="U198" t="s">
        <v>410</v>
      </c>
      <c r="V198" t="s">
        <v>411</v>
      </c>
      <c r="W198" t="s">
        <v>483</v>
      </c>
      <c r="X198" s="64">
        <v>44542</v>
      </c>
      <c r="Y198" s="41"/>
    </row>
    <row r="199" spans="1:25" ht="15" x14ac:dyDescent="0.25">
      <c r="A199">
        <v>2</v>
      </c>
      <c r="B199">
        <v>1.89</v>
      </c>
      <c r="C199" s="29">
        <f t="shared" si="43"/>
        <v>2.9100529100529293E-2</v>
      </c>
      <c r="D199" s="30">
        <f>IF(OR($A199="",$B199=""),"",A199*'MPTO_working_2-way'!$G198)</f>
        <v>2.0582010582010586</v>
      </c>
      <c r="E199" s="32">
        <f>IF(OR($A199="",$B199=""),"",B199*'MPTO_working_2-way'!$G198)</f>
        <v>1.9450000000000003</v>
      </c>
      <c r="F199" s="30">
        <f>IF(OR($A199="",$B199=""),"",'MPTO_working_2-way'!D198)</f>
        <v>2.0599455040871937</v>
      </c>
      <c r="G199" s="32">
        <f>IF(OR($A199="",$B199=""),"",'MPTO_working_2-way'!E198)</f>
        <v>1.9434447300771212</v>
      </c>
      <c r="H199" s="30">
        <f>IF(OR($A199="",$B199=""),"",'OddsRatio_working_2-way'!M198)</f>
        <v>2.0599978800063603</v>
      </c>
      <c r="I199" s="30">
        <f>IF(OR($A199="",$B199=""),"",'OddsRatio_working_2-way'!N198)</f>
        <v>1.9433981132056606</v>
      </c>
      <c r="J199" s="30">
        <f>IF('Log_working_2-way'!$D198="","",A199^('Log_working_2-way'!$D198))</f>
        <v>2.0607901501181232</v>
      </c>
      <c r="K199" s="32">
        <f>IF('Log_working_2-way'!$D198="","",B199^('Log_working_2-way'!$D198))</f>
        <v>1.9426935194379702</v>
      </c>
      <c r="L199" s="37">
        <f t="shared" si="35"/>
        <v>0.48586118251928012</v>
      </c>
      <c r="M199" s="37">
        <f t="shared" si="36"/>
        <v>0.51413881748071977</v>
      </c>
      <c r="N199" s="38">
        <v>295</v>
      </c>
      <c r="O199" s="38">
        <f t="shared" si="37"/>
        <v>147.5</v>
      </c>
      <c r="P199" s="38">
        <f t="shared" si="38"/>
        <v>138.91534391534393</v>
      </c>
      <c r="Q199" s="38">
        <f t="shared" si="39"/>
        <v>156.0846560846561</v>
      </c>
      <c r="R199" s="38">
        <f t="shared" si="40"/>
        <v>147.5</v>
      </c>
      <c r="S199" s="39">
        <f t="shared" si="41"/>
        <v>-8.5846560846561033</v>
      </c>
      <c r="T199" s="39">
        <f t="shared" si="42"/>
        <v>-8.5846560846560749</v>
      </c>
      <c r="U199" t="s">
        <v>412</v>
      </c>
      <c r="V199" t="s">
        <v>413</v>
      </c>
      <c r="W199" t="s">
        <v>483</v>
      </c>
      <c r="X199" s="64">
        <v>44542</v>
      </c>
      <c r="Y199" s="41"/>
    </row>
    <row r="200" spans="1:25" s="35" customFormat="1" ht="15" x14ac:dyDescent="0.25">
      <c r="A200">
        <v>2.2400000000000002</v>
      </c>
      <c r="B200">
        <v>1.7</v>
      </c>
      <c r="C200" s="29">
        <f t="shared" si="43"/>
        <v>3.4663865546218364E-2</v>
      </c>
      <c r="D200" s="30">
        <f>IF(OR($A200="",$B200=""),"",A200*'MPTO_working_2-way'!$G199)</f>
        <v>2.3176470588235292</v>
      </c>
      <c r="E200" s="32">
        <f>IF(OR($A200="",$B200=""),"",B200*'MPTO_working_2-way'!$G199)</f>
        <v>1.7589285714285712</v>
      </c>
      <c r="F200" s="30">
        <f>IF(OR($A200="",$B200=""),"",'MPTO_working_2-way'!D199)</f>
        <v>2.3304773561811505</v>
      </c>
      <c r="G200" s="32">
        <f>IF(OR($A200="",$B200=""),"",'MPTO_working_2-way'!E199)</f>
        <v>1.7516099356025756</v>
      </c>
      <c r="H200" s="30">
        <f>IF(OR($A200="",$B200=""),"",'OddsRatio_working_2-way'!M199)</f>
        <v>2.3309502512973848</v>
      </c>
      <c r="I200" s="30">
        <f>IF(OR($A200="",$B200=""),"",'OddsRatio_working_2-way'!N199)</f>
        <v>1.7513428837969105</v>
      </c>
      <c r="J200" s="30">
        <f>IF('Log_working_2-way'!$D199="","",A200^('Log_working_2-way'!$D199))</f>
        <v>2.3368656510313084</v>
      </c>
      <c r="K200" s="32">
        <f>IF('Log_working_2-way'!$D199="","",B200^('Log_working_2-way'!$D199))</f>
        <v>1.7480183212340654</v>
      </c>
      <c r="L200" s="37">
        <f t="shared" si="35"/>
        <v>0.43147208121827418</v>
      </c>
      <c r="M200" s="37">
        <f t="shared" si="36"/>
        <v>0.56852791878172593</v>
      </c>
      <c r="N200" s="38">
        <v>296</v>
      </c>
      <c r="O200" s="38">
        <f t="shared" si="37"/>
        <v>163.85714285714289</v>
      </c>
      <c r="P200" s="38">
        <f t="shared" si="38"/>
        <v>121.88235294117646</v>
      </c>
      <c r="Q200" s="38">
        <f t="shared" si="39"/>
        <v>174.11764705882354</v>
      </c>
      <c r="R200" s="38">
        <f t="shared" si="40"/>
        <v>132.14285714285714</v>
      </c>
      <c r="S200" s="39">
        <f t="shared" si="41"/>
        <v>-10.260504201680646</v>
      </c>
      <c r="T200" s="39">
        <f t="shared" si="42"/>
        <v>-10.260504201680675</v>
      </c>
      <c r="U200" t="s">
        <v>414</v>
      </c>
      <c r="V200" t="s">
        <v>415</v>
      </c>
      <c r="W200" t="s">
        <v>483</v>
      </c>
      <c r="X200" s="64">
        <v>44542</v>
      </c>
      <c r="Y200" s="41"/>
    </row>
    <row r="201" spans="1:25" s="35" customFormat="1" ht="15" x14ac:dyDescent="0.25">
      <c r="A201">
        <v>1.85</v>
      </c>
      <c r="B201">
        <v>2.0499999999999998</v>
      </c>
      <c r="C201" s="29">
        <f t="shared" si="43"/>
        <v>2.8345418589321048E-2</v>
      </c>
      <c r="D201" s="30">
        <f>IF(OR($A201="",$B201=""),"",A201*'MPTO_working_2-way'!$G200)</f>
        <v>1.902439024390244</v>
      </c>
      <c r="E201" s="32">
        <f>IF(OR($A201="",$B201=""),"",B201*'MPTO_working_2-way'!$G200)</f>
        <v>2.1081081081081079</v>
      </c>
      <c r="F201" s="30">
        <f>IF(OR($A201="",$B201=""),"",'MPTO_working_2-way'!D200)</f>
        <v>1.8998121477770822</v>
      </c>
      <c r="G201" s="32">
        <f>IF(OR($A201="",$B201=""),"",'MPTO_working_2-way'!E200)</f>
        <v>2.1113430758524703</v>
      </c>
      <c r="H201" s="30">
        <f>IF(OR($A201="",$B201=""),"",'OddsRatio_working_2-way'!M200)</f>
        <v>1.8997354108424378</v>
      </c>
      <c r="I201" s="30">
        <f>IF(OR($A201="",$B201=""),"",'OddsRatio_working_2-way'!N200)</f>
        <v>2.1114378604524222</v>
      </c>
      <c r="J201" s="30">
        <f>IF('Log_working_2-way'!$D200="","",A201^('Log_working_2-way'!$D200))</f>
        <v>1.8985467665018629</v>
      </c>
      <c r="K201" s="32">
        <f>IF('Log_working_2-way'!$D200="","",B201^('Log_working_2-way'!$D200))</f>
        <v>2.1129081281913611</v>
      </c>
      <c r="L201" s="37">
        <f t="shared" si="35"/>
        <v>0.52564102564102555</v>
      </c>
      <c r="M201" s="37">
        <f t="shared" si="36"/>
        <v>0.47435897435897439</v>
      </c>
      <c r="N201" s="38">
        <v>297</v>
      </c>
      <c r="O201" s="38">
        <f t="shared" si="37"/>
        <v>136.45945945945945</v>
      </c>
      <c r="P201" s="38">
        <f t="shared" si="38"/>
        <v>152.12195121951217</v>
      </c>
      <c r="Q201" s="38">
        <f t="shared" si="39"/>
        <v>144.87804878048783</v>
      </c>
      <c r="R201" s="38">
        <f t="shared" si="40"/>
        <v>160.54054054054052</v>
      </c>
      <c r="S201" s="39">
        <f t="shared" si="41"/>
        <v>-8.418589321028378</v>
      </c>
      <c r="T201" s="39">
        <f t="shared" si="42"/>
        <v>-8.4185893210283496</v>
      </c>
      <c r="U201" t="s">
        <v>416</v>
      </c>
      <c r="V201" t="s">
        <v>417</v>
      </c>
      <c r="W201" t="s">
        <v>484</v>
      </c>
      <c r="X201" s="64">
        <v>44542</v>
      </c>
      <c r="Y201" s="41"/>
    </row>
    <row r="202" spans="1:25" s="35" customFormat="1" ht="15" x14ac:dyDescent="0.25">
      <c r="A202">
        <v>1.76</v>
      </c>
      <c r="B202">
        <v>2.15</v>
      </c>
      <c r="C202" s="29">
        <f t="shared" si="43"/>
        <v>3.3298097251585723E-2</v>
      </c>
      <c r="D202" s="30">
        <f>IF(OR($A202="",$B202=""),"",A202*'MPTO_working_2-way'!$G201)</f>
        <v>1.8186046511627909</v>
      </c>
      <c r="E202" s="32">
        <f>IF(OR($A202="",$B202=""),"",B202*'MPTO_working_2-way'!$G201)</f>
        <v>2.2215909090909092</v>
      </c>
      <c r="F202" s="30">
        <f>IF(OR($A202="",$B202=""),"",'MPTO_working_2-way'!D201)</f>
        <v>1.8131288931480596</v>
      </c>
      <c r="G202" s="32">
        <f>IF(OR($A202="",$B202=""),"",'MPTO_working_2-way'!E201)</f>
        <v>2.2298173246906305</v>
      </c>
      <c r="H202" s="30">
        <f>IF(OR($A202="",$B202=""),"",'OddsRatio_working_2-way'!M201)</f>
        <v>1.8129388446970602</v>
      </c>
      <c r="I202" s="30">
        <f>IF(OR($A202="",$B202=""),"",'OddsRatio_working_2-way'!N201)</f>
        <v>2.2301048307916052</v>
      </c>
      <c r="J202" s="30">
        <f>IF('Log_working_2-way'!$D201="","",A202^('Log_working_2-way'!$D201))</f>
        <v>1.8104537322239227</v>
      </c>
      <c r="K202" s="32">
        <f>IF('Log_working_2-way'!$D201="","",B202^('Log_working_2-way'!$D201))</f>
        <v>2.2338767288490446</v>
      </c>
      <c r="L202" s="37">
        <f t="shared" si="35"/>
        <v>0.54987212276214825</v>
      </c>
      <c r="M202" s="37">
        <f t="shared" si="36"/>
        <v>0.45012787723785164</v>
      </c>
      <c r="N202" s="38">
        <v>298</v>
      </c>
      <c r="O202" s="38">
        <f t="shared" si="37"/>
        <v>128.68181818181822</v>
      </c>
      <c r="P202" s="38">
        <f t="shared" si="38"/>
        <v>159.39534883720927</v>
      </c>
      <c r="Q202" s="38">
        <f t="shared" si="39"/>
        <v>138.6046511627907</v>
      </c>
      <c r="R202" s="38">
        <f t="shared" si="40"/>
        <v>169.31818181818184</v>
      </c>
      <c r="S202" s="39">
        <f t="shared" si="41"/>
        <v>-9.9228329809724869</v>
      </c>
      <c r="T202" s="39">
        <f t="shared" si="42"/>
        <v>-9.9228329809725722</v>
      </c>
      <c r="U202" t="s">
        <v>418</v>
      </c>
      <c r="V202" t="s">
        <v>419</v>
      </c>
      <c r="W202" t="s">
        <v>484</v>
      </c>
      <c r="X202" s="64">
        <v>44542</v>
      </c>
      <c r="Y202" s="41"/>
    </row>
    <row r="203" spans="1:25" ht="15" x14ac:dyDescent="0.25">
      <c r="A203">
        <v>1.81</v>
      </c>
      <c r="B203">
        <v>2.09</v>
      </c>
      <c r="C203" s="29">
        <f t="shared" si="43"/>
        <v>3.0955087366835166E-2</v>
      </c>
      <c r="D203" s="30">
        <f>IF(OR($A203="",$B203=""),"",A203*'MPTO_working_2-way'!$G202)</f>
        <v>1.8660287081339717</v>
      </c>
      <c r="E203" s="32">
        <f>IF(OR($A203="",$B203=""),"",B203*'MPTO_working_2-way'!$G202)</f>
        <v>2.1546961325966851</v>
      </c>
      <c r="F203" s="30">
        <f>IF(OR($A203="",$B203=""),"",'MPTO_working_2-way'!D202)</f>
        <v>1.8621674173619833</v>
      </c>
      <c r="G203" s="32">
        <f>IF(OR($A203="",$B203=""),"",'MPTO_working_2-way'!E202)</f>
        <v>2.159867538325388</v>
      </c>
      <c r="H203" s="30">
        <f>IF(OR($A203="",$B203=""),"",'OddsRatio_working_2-way'!M202)</f>
        <v>1.8620436566990362</v>
      </c>
      <c r="I203" s="30">
        <f>IF(OR($A203="",$B203=""),"",'OddsRatio_working_2-way'!N202)</f>
        <v>2.1600340565456171</v>
      </c>
      <c r="J203" s="30">
        <f>IF('Log_working_2-way'!$D202="","",A203^('Log_working_2-way'!$D202))</f>
        <v>1.8602936584659731</v>
      </c>
      <c r="K203" s="32">
        <f>IF('Log_working_2-way'!$D202="","",B203^('Log_working_2-way'!$D202))</f>
        <v>2.1623937828196005</v>
      </c>
      <c r="L203" s="37">
        <f t="shared" si="35"/>
        <v>0.53589743589743577</v>
      </c>
      <c r="M203" s="37">
        <f t="shared" si="36"/>
        <v>0.46410256410256412</v>
      </c>
      <c r="N203" s="38">
        <v>299</v>
      </c>
      <c r="O203" s="38">
        <f t="shared" si="37"/>
        <v>133.80662983425418</v>
      </c>
      <c r="P203" s="38">
        <f t="shared" si="38"/>
        <v>155.9377990430622</v>
      </c>
      <c r="Q203" s="38">
        <f t="shared" si="39"/>
        <v>143.06220095693783</v>
      </c>
      <c r="R203" s="38">
        <f t="shared" si="40"/>
        <v>165.19337016574588</v>
      </c>
      <c r="S203" s="39">
        <f t="shared" si="41"/>
        <v>-9.2555711226836479</v>
      </c>
      <c r="T203" s="39">
        <f t="shared" si="42"/>
        <v>-9.2555711226836763</v>
      </c>
      <c r="U203" t="s">
        <v>420</v>
      </c>
      <c r="V203" t="s">
        <v>421</v>
      </c>
      <c r="W203" t="s">
        <v>484</v>
      </c>
      <c r="X203" s="64">
        <v>44542</v>
      </c>
      <c r="Y203" s="41"/>
    </row>
    <row r="204" spans="1:25" ht="15" x14ac:dyDescent="0.25">
      <c r="A204">
        <v>1.36</v>
      </c>
      <c r="B204">
        <v>3.24</v>
      </c>
      <c r="C204" s="29">
        <f t="shared" si="43"/>
        <v>4.3936092955700667E-2</v>
      </c>
      <c r="D204" s="30">
        <f>IF(OR($A204="",$B204=""),"",A204*'MPTO_working_2-way'!$G203)</f>
        <v>1.419753086419753</v>
      </c>
      <c r="E204" s="32">
        <f>IF(OR($A204="",$B204=""),"",B204*'MPTO_working_2-way'!$G203)</f>
        <v>3.3823529411764706</v>
      </c>
      <c r="F204" s="30">
        <f>IF(OR($A204="",$B204=""),"",'MPTO_working_2-way'!D203)</f>
        <v>1.4018834308984474</v>
      </c>
      <c r="G204" s="32">
        <f>IF(OR($A204="",$B204=""),"",'MPTO_working_2-way'!E203)</f>
        <v>3.4882837238758704</v>
      </c>
      <c r="H204" s="30">
        <f>IF(OR($A204="",$B204=""),"",'OddsRatio_working_2-way'!M203)</f>
        <v>1.4008918628686367</v>
      </c>
      <c r="I204" s="30">
        <f>IF(OR($A204="",$B204=""),"",'OddsRatio_working_2-way'!N203)</f>
        <v>3.4944382578492936</v>
      </c>
      <c r="J204" s="30">
        <f>IF('Log_working_2-way'!$D203="","",A204^('Log_working_2-way'!$D203))</f>
        <v>1.3926000277526307</v>
      </c>
      <c r="K204" s="32">
        <f>IF('Log_working_2-way'!$D203="","",B204^('Log_working_2-way'!$D203))</f>
        <v>3.5471215723481495</v>
      </c>
      <c r="L204" s="37">
        <f t="shared" si="35"/>
        <v>0.70434782608695656</v>
      </c>
      <c r="M204" s="37">
        <f t="shared" si="36"/>
        <v>0.29565217391304349</v>
      </c>
      <c r="N204" s="38">
        <v>300</v>
      </c>
      <c r="O204" s="38">
        <f t="shared" si="37"/>
        <v>79.411764705882391</v>
      </c>
      <c r="P204" s="38">
        <f t="shared" si="38"/>
        <v>207.40740740740742</v>
      </c>
      <c r="Q204" s="38">
        <f t="shared" si="39"/>
        <v>92.592592592592581</v>
      </c>
      <c r="R204" s="38">
        <f t="shared" si="40"/>
        <v>220.58823529411762</v>
      </c>
      <c r="S204" s="39">
        <f t="shared" si="41"/>
        <v>-13.18082788671019</v>
      </c>
      <c r="T204" s="39">
        <f t="shared" si="42"/>
        <v>-13.180827886710205</v>
      </c>
      <c r="U204" t="s">
        <v>422</v>
      </c>
      <c r="V204" t="s">
        <v>423</v>
      </c>
      <c r="W204" t="s">
        <v>484</v>
      </c>
      <c r="X204" s="64">
        <v>44542</v>
      </c>
      <c r="Y204" s="41"/>
    </row>
    <row r="205" spans="1:25" s="35" customFormat="1" ht="15" x14ac:dyDescent="0.25">
      <c r="A205">
        <v>1.57</v>
      </c>
      <c r="B205">
        <v>2.5099999999999998</v>
      </c>
      <c r="C205" s="29">
        <f t="shared" si="43"/>
        <v>3.5349049661227649E-2</v>
      </c>
      <c r="D205" s="30">
        <f>IF(OR($A205="",$B205=""),"",A205*'MPTO_working_2-way'!$G204)</f>
        <v>1.6254980079681274</v>
      </c>
      <c r="E205" s="32">
        <f>IF(OR($A205="",$B205=""),"",B205*'MPTO_working_2-way'!$G204)</f>
        <v>2.5987261146496814</v>
      </c>
      <c r="F205" s="30">
        <f>IF(OR($A205="",$B205=""),"",'MPTO_working_2-way'!D204)</f>
        <v>1.6148093511176675</v>
      </c>
      <c r="G205" s="32">
        <f>IF(OR($A205="",$B205=""),"",'MPTO_working_2-way'!E204)</f>
        <v>2.6265204785550034</v>
      </c>
      <c r="H205" s="30">
        <f>IF(OR($A205="",$B205=""),"",'OddsRatio_working_2-way'!M204)</f>
        <v>1.6143968129056414</v>
      </c>
      <c r="I205" s="30">
        <f>IF(OR($A205="",$B205=""),"",'OddsRatio_working_2-way'!N204)</f>
        <v>2.6276126096272243</v>
      </c>
      <c r="J205" s="30">
        <f>IF('Log_working_2-way'!$D204="","",A205^('Log_working_2-way'!$D204))</f>
        <v>1.6095273078692256</v>
      </c>
      <c r="K205" s="32">
        <f>IF('Log_working_2-way'!$D204="","",B205^('Log_working_2-way'!$D204))</f>
        <v>2.6406155837309813</v>
      </c>
      <c r="L205" s="37">
        <f t="shared" si="35"/>
        <v>0.61519607843137258</v>
      </c>
      <c r="M205" s="37">
        <f t="shared" si="36"/>
        <v>0.38480392156862747</v>
      </c>
      <c r="N205" s="38">
        <v>301</v>
      </c>
      <c r="O205" s="38">
        <f t="shared" si="37"/>
        <v>109.28025477707006</v>
      </c>
      <c r="P205" s="38">
        <f t="shared" si="38"/>
        <v>181.07968127490042</v>
      </c>
      <c r="Q205" s="38">
        <f t="shared" si="39"/>
        <v>119.92031872509961</v>
      </c>
      <c r="R205" s="38">
        <f t="shared" si="40"/>
        <v>191.71974522292993</v>
      </c>
      <c r="S205" s="39">
        <f t="shared" si="41"/>
        <v>-10.64006394802955</v>
      </c>
      <c r="T205" s="39">
        <f t="shared" si="42"/>
        <v>-10.640063948029507</v>
      </c>
      <c r="U205" t="s">
        <v>424</v>
      </c>
      <c r="V205" t="s">
        <v>425</v>
      </c>
      <c r="W205" t="s">
        <v>484</v>
      </c>
      <c r="X205" s="64">
        <v>44542</v>
      </c>
      <c r="Y205" s="41"/>
    </row>
    <row r="206" spans="1:25" ht="15" x14ac:dyDescent="0.25">
      <c r="A206">
        <v>2.17</v>
      </c>
      <c r="B206">
        <v>1.68</v>
      </c>
      <c r="C206" s="29">
        <f t="shared" si="43"/>
        <v>5.6067588325652729E-2</v>
      </c>
      <c r="D206" s="30">
        <f>IF(OR($A206="",$B206=""),"",A206*'MPTO_working_2-way'!$G205)</f>
        <v>2.2916666666666665</v>
      </c>
      <c r="E206" s="32">
        <f>IF(OR($A206="",$B206=""),"",B206*'MPTO_working_2-way'!$G205)</f>
        <v>1.7741935483870965</v>
      </c>
      <c r="F206" s="30">
        <f>IF(OR($A206="",$B206=""),"",'MPTO_working_2-way'!D205)</f>
        <v>2.3105590062111796</v>
      </c>
      <c r="G206" s="32">
        <f>IF(OR($A206="",$B206=""),"",'MPTO_working_2-way'!E205)</f>
        <v>1.76303317535545</v>
      </c>
      <c r="H206" s="30">
        <f>IF(OR($A206="",$B206=""),"",'OddsRatio_working_2-way'!M205)</f>
        <v>2.311711948292809</v>
      </c>
      <c r="I206" s="30">
        <f>IF(OR($A206="",$B206=""),"",'OddsRatio_working_2-way'!N205)</f>
        <v>1.7623624998624872</v>
      </c>
      <c r="J206" s="30">
        <f>IF('Log_working_2-way'!$D205="","",A206^('Log_working_2-way'!$D205))</f>
        <v>2.3206218174677646</v>
      </c>
      <c r="K206" s="32">
        <f>IF('Log_working_2-way'!$D205="","",B206^('Log_working_2-way'!$D205))</f>
        <v>1.7572190514877359</v>
      </c>
      <c r="L206" s="37">
        <f t="shared" si="35"/>
        <v>0.4363636363636364</v>
      </c>
      <c r="M206" s="37">
        <f t="shared" si="36"/>
        <v>0.56363636363636371</v>
      </c>
      <c r="N206" s="38">
        <v>302</v>
      </c>
      <c r="O206" s="38">
        <f t="shared" si="37"/>
        <v>162.82949308755761</v>
      </c>
      <c r="P206" s="38">
        <f t="shared" si="38"/>
        <v>122.23809523809521</v>
      </c>
      <c r="Q206" s="38">
        <f t="shared" si="39"/>
        <v>179.76190476190476</v>
      </c>
      <c r="R206" s="38">
        <f t="shared" si="40"/>
        <v>139.17050691244239</v>
      </c>
      <c r="S206" s="39">
        <f t="shared" si="41"/>
        <v>-16.932411674347151</v>
      </c>
      <c r="T206" s="39">
        <f t="shared" si="42"/>
        <v>-16.932411674347179</v>
      </c>
      <c r="U206" t="s">
        <v>426</v>
      </c>
      <c r="V206" t="s">
        <v>427</v>
      </c>
      <c r="W206" t="s">
        <v>485</v>
      </c>
      <c r="X206" s="64">
        <v>44542</v>
      </c>
      <c r="Y206" s="41"/>
    </row>
    <row r="207" spans="1:25" ht="15" x14ac:dyDescent="0.25">
      <c r="A207">
        <v>2.42</v>
      </c>
      <c r="B207">
        <v>1.61</v>
      </c>
      <c r="C207" s="29">
        <f t="shared" si="43"/>
        <v>3.4341152918228035E-2</v>
      </c>
      <c r="D207" s="30">
        <f>IF(OR($A207="",$B207=""),"",A207*'MPTO_working_2-way'!$G206)</f>
        <v>2.5031055900621118</v>
      </c>
      <c r="E207" s="32">
        <f>IF(OR($A207="",$B207=""),"",B207*'MPTO_working_2-way'!$G206)</f>
        <v>1.6652892561983472</v>
      </c>
      <c r="F207" s="30">
        <f>IF(OR($A207="",$B207=""),"",'MPTO_working_2-way'!D206)</f>
        <v>2.5249173741170372</v>
      </c>
      <c r="G207" s="32">
        <f>IF(OR($A207="",$B207=""),"",'MPTO_working_2-way'!E206)</f>
        <v>1.655773235306617</v>
      </c>
      <c r="H207" s="30">
        <f>IF(OR($A207="",$B207=""),"",'OddsRatio_working_2-way'!M206)</f>
        <v>2.5257355119610394</v>
      </c>
      <c r="I207" s="30">
        <f>IF(OR($A207="",$B207=""),"",'OddsRatio_working_2-way'!N206)</f>
        <v>1.6554215931663621</v>
      </c>
      <c r="J207" s="30">
        <f>IF('Log_working_2-way'!$D206="","",A207^('Log_working_2-way'!$D206))</f>
        <v>2.5358767096666233</v>
      </c>
      <c r="K207" s="32">
        <f>IF('Log_working_2-way'!$D206="","",B207^('Log_working_2-way'!$D206))</f>
        <v>1.6510939281167687</v>
      </c>
      <c r="L207" s="37">
        <f t="shared" si="35"/>
        <v>0.39950372208436724</v>
      </c>
      <c r="M207" s="37">
        <f t="shared" si="36"/>
        <v>0.60049627791563276</v>
      </c>
      <c r="N207" s="38">
        <v>303</v>
      </c>
      <c r="O207" s="38">
        <f t="shared" si="37"/>
        <v>177.79338842975207</v>
      </c>
      <c r="P207" s="38">
        <f t="shared" si="38"/>
        <v>114.80124223602486</v>
      </c>
      <c r="Q207" s="38">
        <f t="shared" si="39"/>
        <v>188.19875776397515</v>
      </c>
      <c r="R207" s="38">
        <f t="shared" si="40"/>
        <v>125.20661157024794</v>
      </c>
      <c r="S207" s="39">
        <f t="shared" si="41"/>
        <v>-10.405369334223082</v>
      </c>
      <c r="T207" s="39">
        <f t="shared" si="42"/>
        <v>-10.405369334223082</v>
      </c>
      <c r="U207" t="s">
        <v>428</v>
      </c>
      <c r="V207" t="s">
        <v>429</v>
      </c>
      <c r="W207" t="s">
        <v>485</v>
      </c>
      <c r="X207" s="64">
        <v>44542</v>
      </c>
      <c r="Y207" s="41"/>
    </row>
    <row r="208" spans="1:25" ht="15" x14ac:dyDescent="0.25">
      <c r="A208">
        <v>1.74</v>
      </c>
      <c r="B208">
        <v>2.1800000000000002</v>
      </c>
      <c r="C208" s="29">
        <f t="shared" si="43"/>
        <v>3.3428240008436028E-2</v>
      </c>
      <c r="D208" s="30">
        <f>IF(OR($A208="",$B208=""),"",A208*'MPTO_working_2-way'!$G207)</f>
        <v>1.7981651376146788</v>
      </c>
      <c r="E208" s="32">
        <f>IF(OR($A208="",$B208=""),"",B208*'MPTO_working_2-way'!$G207)</f>
        <v>2.2528735632183907</v>
      </c>
      <c r="F208" s="30">
        <f>IF(OR($A208="",$B208=""),"",'MPTO_working_2-way'!D207)</f>
        <v>1.7921194368326561</v>
      </c>
      <c r="G208" s="32">
        <f>IF(OR($A208="",$B208=""),"",'MPTO_working_2-way'!E207)</f>
        <v>2.2624358821424311</v>
      </c>
      <c r="H208" s="30">
        <f>IF(OR($A208="",$B208=""),"",'OddsRatio_working_2-way'!M207)</f>
        <v>1.7919082295744857</v>
      </c>
      <c r="I208" s="30">
        <f>IF(OR($A208="",$B208=""),"",'OddsRatio_working_2-way'!N207)</f>
        <v>2.26277258229445</v>
      </c>
      <c r="J208" s="30">
        <f>IF('Log_working_2-way'!$D207="","",A208^('Log_working_2-way'!$D207))</f>
        <v>1.7891643629660847</v>
      </c>
      <c r="K208" s="32">
        <f>IF('Log_working_2-way'!$D207="","",B208^('Log_working_2-way'!$D207))</f>
        <v>2.2671631499443738</v>
      </c>
      <c r="L208" s="37">
        <f t="shared" si="35"/>
        <v>0.55612244897959184</v>
      </c>
      <c r="M208" s="37">
        <f t="shared" si="36"/>
        <v>0.44387755102040816</v>
      </c>
      <c r="N208" s="38">
        <v>304</v>
      </c>
      <c r="O208" s="38">
        <f t="shared" si="37"/>
        <v>129.2873563218391</v>
      </c>
      <c r="P208" s="38">
        <f t="shared" si="38"/>
        <v>164.55045871559633</v>
      </c>
      <c r="Q208" s="38">
        <f t="shared" si="39"/>
        <v>139.44954128440367</v>
      </c>
      <c r="R208" s="38">
        <f t="shared" si="40"/>
        <v>174.7126436781609</v>
      </c>
      <c r="S208" s="39">
        <f t="shared" si="41"/>
        <v>-10.162184962564567</v>
      </c>
      <c r="T208" s="39">
        <f t="shared" si="42"/>
        <v>-10.162184962564567</v>
      </c>
      <c r="U208" t="s">
        <v>430</v>
      </c>
      <c r="V208" t="s">
        <v>431</v>
      </c>
      <c r="W208" t="s">
        <v>485</v>
      </c>
      <c r="X208" s="64">
        <v>44542</v>
      </c>
      <c r="Y208" s="41"/>
    </row>
    <row r="209" spans="1:25" ht="15" x14ac:dyDescent="0.25">
      <c r="A209">
        <v>1.72</v>
      </c>
      <c r="B209">
        <v>2.21</v>
      </c>
      <c r="C209" s="29">
        <f t="shared" si="43"/>
        <v>3.3884036620014824E-2</v>
      </c>
      <c r="D209" s="30">
        <f>IF(OR($A209="",$B209=""),"",A209*'MPTO_working_2-way'!$G208)</f>
        <v>1.7782805429864255</v>
      </c>
      <c r="E209" s="32">
        <f>IF(OR($A209="",$B209=""),"",B209*'MPTO_working_2-way'!$G208)</f>
        <v>2.2848837209302326</v>
      </c>
      <c r="F209" s="30">
        <f>IF(OR($A209="",$B209=""),"",'MPTO_working_2-way'!D208)</f>
        <v>1.7716256524981358</v>
      </c>
      <c r="G209" s="32">
        <f>IF(OR($A209="",$B209=""),"",'MPTO_working_2-way'!E208)</f>
        <v>2.2959652089876781</v>
      </c>
      <c r="H209" s="30">
        <f>IF(OR($A209="",$B209=""),"",'OddsRatio_working_2-way'!M208)</f>
        <v>1.7713892158398703</v>
      </c>
      <c r="I209" s="30">
        <f>IF(OR($A209="",$B209=""),"",'OddsRatio_working_2-way'!N208)</f>
        <v>2.2963624321753371</v>
      </c>
      <c r="J209" s="30">
        <f>IF('Log_working_2-way'!$D208="","",A209^('Log_working_2-way'!$D208))</f>
        <v>1.7683679149287428</v>
      </c>
      <c r="K209" s="32">
        <f>IF('Log_working_2-way'!$D208="","",B209^('Log_working_2-way'!$D208))</f>
        <v>2.3014598613122459</v>
      </c>
      <c r="L209" s="37">
        <f t="shared" si="35"/>
        <v>0.56234096692111957</v>
      </c>
      <c r="M209" s="37">
        <f t="shared" si="36"/>
        <v>0.43765903307888038</v>
      </c>
      <c r="N209" s="38">
        <v>305</v>
      </c>
      <c r="O209" s="38">
        <f t="shared" si="37"/>
        <v>127.67441860465118</v>
      </c>
      <c r="P209" s="38">
        <f t="shared" si="38"/>
        <v>166.99095022624434</v>
      </c>
      <c r="Q209" s="38">
        <f t="shared" si="39"/>
        <v>138.00904977375566</v>
      </c>
      <c r="R209" s="38">
        <f t="shared" si="40"/>
        <v>177.32558139534885</v>
      </c>
      <c r="S209" s="39">
        <f t="shared" si="41"/>
        <v>-10.334631169104483</v>
      </c>
      <c r="T209" s="39">
        <f t="shared" si="42"/>
        <v>-10.334631169104512</v>
      </c>
      <c r="U209" t="s">
        <v>432</v>
      </c>
      <c r="V209" t="s">
        <v>433</v>
      </c>
      <c r="W209" t="s">
        <v>485</v>
      </c>
      <c r="X209" s="64">
        <v>44542</v>
      </c>
      <c r="Y209" s="41"/>
    </row>
    <row r="210" spans="1:25" ht="15" x14ac:dyDescent="0.25">
      <c r="A210">
        <v>1.69</v>
      </c>
      <c r="B210">
        <v>2.25</v>
      </c>
      <c r="C210" s="29">
        <f t="shared" si="43"/>
        <v>3.6160420775805502E-2</v>
      </c>
      <c r="D210" s="30">
        <f>IF(OR($A210="",$B210=""),"",A210*'MPTO_working_2-way'!$G209)</f>
        <v>1.7511111111111113</v>
      </c>
      <c r="E210" s="32">
        <f>IF(OR($A210="",$B210=""),"",B210*'MPTO_working_2-way'!$G209)</f>
        <v>2.3313609467455625</v>
      </c>
      <c r="F210" s="30">
        <f>IF(OR($A210="",$B210=""),"",'MPTO_working_2-way'!D209)</f>
        <v>1.7432664756446994</v>
      </c>
      <c r="G210" s="32">
        <f>IF(OR($A210="",$B210=""),"",'MPTO_working_2-way'!E209)</f>
        <v>2.3454124903623752</v>
      </c>
      <c r="H210" s="30">
        <f>IF(OR($A210="",$B210=""),"",'OddsRatio_working_2-way'!M209)</f>
        <v>1.7429670248402687</v>
      </c>
      <c r="I210" s="30">
        <f>IF(OR($A210="",$B210=""),"",'OddsRatio_working_2-way'!N209)</f>
        <v>2.3459547551454145</v>
      </c>
      <c r="J210" s="30">
        <f>IF('Log_working_2-way'!$D209="","",A210^('Log_working_2-way'!$D209))</f>
        <v>1.7393999014212567</v>
      </c>
      <c r="K210" s="32">
        <f>IF('Log_working_2-way'!$D209="","",B210^('Log_working_2-way'!$D209))</f>
        <v>2.3524481110664444</v>
      </c>
      <c r="L210" s="37">
        <f t="shared" si="35"/>
        <v>0.57106598984771573</v>
      </c>
      <c r="M210" s="37">
        <f t="shared" si="36"/>
        <v>0.42893401015228422</v>
      </c>
      <c r="N210" s="38">
        <v>306</v>
      </c>
      <c r="O210" s="38">
        <f t="shared" si="37"/>
        <v>124.93491124260355</v>
      </c>
      <c r="P210" s="38">
        <f t="shared" si="38"/>
        <v>170</v>
      </c>
      <c r="Q210" s="38">
        <f t="shared" si="39"/>
        <v>136</v>
      </c>
      <c r="R210" s="38">
        <f t="shared" si="40"/>
        <v>181.06508875739647</v>
      </c>
      <c r="S210" s="39">
        <f t="shared" si="41"/>
        <v>-11.065088757396452</v>
      </c>
      <c r="T210" s="39">
        <f t="shared" si="42"/>
        <v>-11.065088757396467</v>
      </c>
      <c r="U210" t="s">
        <v>434</v>
      </c>
      <c r="V210" t="s">
        <v>435</v>
      </c>
      <c r="W210" t="s">
        <v>74</v>
      </c>
      <c r="X210" s="64">
        <v>44542</v>
      </c>
      <c r="Y210" s="41"/>
    </row>
    <row r="211" spans="1:25" ht="15" x14ac:dyDescent="0.25">
      <c r="A211">
        <v>1.52</v>
      </c>
      <c r="B211">
        <v>2.61</v>
      </c>
      <c r="C211" s="29">
        <f t="shared" si="43"/>
        <v>4.1036499294212714E-2</v>
      </c>
      <c r="D211" s="30">
        <f>IF(OR($A211="",$B211=""),"",A211*'MPTO_working_2-way'!$G210)</f>
        <v>1.5823754789272033</v>
      </c>
      <c r="E211" s="32">
        <f>IF(OR($A211="",$B211=""),"",B211*'MPTO_working_2-way'!$G210)</f>
        <v>2.7171052631578951</v>
      </c>
      <c r="F211" s="30">
        <f>IF(OR($A211="",$B211=""),"",'MPTO_working_2-way'!D210)</f>
        <v>1.5689314245036781</v>
      </c>
      <c r="G211" s="32">
        <f>IF(OR($A211="",$B211=""),"",'MPTO_working_2-way'!E210)</f>
        <v>2.7576810788266375</v>
      </c>
      <c r="H211" s="30">
        <f>IF(OR($A211="",$B211=""),"",'OddsRatio_working_2-way'!M210)</f>
        <v>1.5683144960843667</v>
      </c>
      <c r="I211" s="30">
        <f>IF(OR($A211="",$B211=""),"",'OddsRatio_working_2-way'!N210)</f>
        <v>2.7595891128765966</v>
      </c>
      <c r="J211" s="30">
        <f>IF('Log_working_2-way'!$D210="","",A211^('Log_working_2-way'!$D210))</f>
        <v>1.5621610312258727</v>
      </c>
      <c r="K211" s="32">
        <f>IF('Log_working_2-way'!$D210="","",B211^('Log_working_2-way'!$D210))</f>
        <v>2.7788497324666475</v>
      </c>
      <c r="L211" s="37">
        <f t="shared" si="35"/>
        <v>0.63196125907990308</v>
      </c>
      <c r="M211" s="37">
        <f t="shared" si="36"/>
        <v>0.36803874092009681</v>
      </c>
      <c r="N211" s="38">
        <v>307</v>
      </c>
      <c r="O211" s="38">
        <f t="shared" si="37"/>
        <v>105.02631578947368</v>
      </c>
      <c r="P211" s="38">
        <f t="shared" si="38"/>
        <v>189.37547892720306</v>
      </c>
      <c r="Q211" s="38">
        <f t="shared" si="39"/>
        <v>117.62452107279694</v>
      </c>
      <c r="R211" s="38">
        <f t="shared" si="40"/>
        <v>201.97368421052633</v>
      </c>
      <c r="S211" s="39">
        <f t="shared" si="41"/>
        <v>-12.598205283323253</v>
      </c>
      <c r="T211" s="39">
        <f t="shared" si="42"/>
        <v>-12.598205283323267</v>
      </c>
      <c r="U211" t="s">
        <v>436</v>
      </c>
      <c r="V211" t="s">
        <v>437</v>
      </c>
      <c r="W211" t="s">
        <v>74</v>
      </c>
      <c r="X211" s="64">
        <v>44542</v>
      </c>
      <c r="Y211" s="41"/>
    </row>
    <row r="212" spans="1:25" ht="15" x14ac:dyDescent="0.25">
      <c r="A212">
        <v>1.96</v>
      </c>
      <c r="B212">
        <v>1.94</v>
      </c>
      <c r="C212" s="29">
        <f t="shared" si="43"/>
        <v>2.5667999158426325E-2</v>
      </c>
      <c r="D212" s="30">
        <f>IF(OR($A212="",$B212=""),"",A212*'MPTO_working_2-way'!$G211)</f>
        <v>2.0103092783505154</v>
      </c>
      <c r="E212" s="32">
        <f>IF(OR($A212="",$B212=""),"",B212*'MPTO_working_2-way'!$G211)</f>
        <v>1.989795918367347</v>
      </c>
      <c r="F212" s="30">
        <f>IF(OR($A212="",$B212=""),"",'MPTO_working_2-way'!D211)</f>
        <v>2.0105752961082914</v>
      </c>
      <c r="G212" s="32">
        <f>IF(OR($A212="",$B212=""),"",'MPTO_working_2-way'!E211)</f>
        <v>1.9895353704478862</v>
      </c>
      <c r="H212" s="30">
        <f>IF(OR($A212="",$B212=""),"",'OddsRatio_working_2-way'!M211)</f>
        <v>2.0105823052798226</v>
      </c>
      <c r="I212" s="30">
        <f>IF(OR($A212="",$B212=""),"",'OddsRatio_working_2-way'!N211)</f>
        <v>1.9895285072531594</v>
      </c>
      <c r="J212" s="30">
        <f>IF('Log_working_2-way'!$D211="","",A212^('Log_working_2-way'!$D211))</f>
        <v>2.0107026250536491</v>
      </c>
      <c r="K212" s="32">
        <f>IF('Log_working_2-way'!$D211="","",B212^('Log_working_2-way'!$D211))</f>
        <v>1.9894107081664238</v>
      </c>
      <c r="L212" s="37">
        <f t="shared" si="35"/>
        <v>0.49743589743589745</v>
      </c>
      <c r="M212" s="37">
        <f t="shared" si="36"/>
        <v>0.50256410256410255</v>
      </c>
      <c r="N212" s="38">
        <v>308</v>
      </c>
      <c r="O212" s="38">
        <f t="shared" si="37"/>
        <v>150.85714285714283</v>
      </c>
      <c r="P212" s="38">
        <f t="shared" si="38"/>
        <v>149.23711340206185</v>
      </c>
      <c r="Q212" s="38">
        <f t="shared" si="39"/>
        <v>158.76288659793815</v>
      </c>
      <c r="R212" s="38">
        <f t="shared" si="40"/>
        <v>157.14285714285714</v>
      </c>
      <c r="S212" s="39">
        <f t="shared" si="41"/>
        <v>-7.9057437407953159</v>
      </c>
      <c r="T212" s="39">
        <f t="shared" si="42"/>
        <v>-7.9057437407952875</v>
      </c>
      <c r="U212" t="s">
        <v>438</v>
      </c>
      <c r="V212" t="s">
        <v>439</v>
      </c>
      <c r="W212" t="s">
        <v>487</v>
      </c>
      <c r="X212" s="64">
        <v>44542</v>
      </c>
      <c r="Y212" s="41"/>
    </row>
    <row r="213" spans="1:25" ht="15" x14ac:dyDescent="0.25">
      <c r="A213">
        <v>2.11</v>
      </c>
      <c r="B213">
        <v>1.8</v>
      </c>
      <c r="C213" s="29">
        <f t="shared" si="43"/>
        <v>2.9489204844655115E-2</v>
      </c>
      <c r="D213" s="30">
        <f>IF(OR($A213="",$B213=""),"",A213*'MPTO_working_2-way'!$G212)</f>
        <v>2.1722222222222221</v>
      </c>
      <c r="E213" s="32">
        <f>IF(OR($A213="",$B213=""),"",B213*'MPTO_working_2-way'!$G212)</f>
        <v>1.8530805687203793</v>
      </c>
      <c r="F213" s="30">
        <f>IF(OR($A213="",$B213=""),"",'MPTO_working_2-way'!D212)</f>
        <v>2.1777522935779814</v>
      </c>
      <c r="G213" s="32">
        <f>IF(OR($A213="",$B213=""),"",'MPTO_working_2-way'!E212)</f>
        <v>1.8490749756572542</v>
      </c>
      <c r="H213" s="30">
        <f>IF(OR($A213="",$B213=""),"",'OddsRatio_working_2-way'!M212)</f>
        <v>2.1779218989389744</v>
      </c>
      <c r="I213" s="30">
        <f>IF(OR($A213="",$B213=""),"",'OddsRatio_working_2-way'!N212)</f>
        <v>1.8489527199560174</v>
      </c>
      <c r="J213" s="30">
        <f>IF('Log_working_2-way'!$D212="","",A213^('Log_working_2-way'!$D212))</f>
        <v>2.1804431814833727</v>
      </c>
      <c r="K213" s="32">
        <f>IF('Log_working_2-way'!$D212="","",B213^('Log_working_2-way'!$D212))</f>
        <v>1.847139460573918</v>
      </c>
      <c r="L213" s="37">
        <f t="shared" si="35"/>
        <v>0.46035805626598469</v>
      </c>
      <c r="M213" s="37">
        <f t="shared" si="36"/>
        <v>0.53964194373401531</v>
      </c>
      <c r="N213" s="38">
        <v>309</v>
      </c>
      <c r="O213" s="38">
        <f t="shared" si="37"/>
        <v>162.55450236966826</v>
      </c>
      <c r="P213" s="38">
        <f t="shared" si="38"/>
        <v>137.33333333333337</v>
      </c>
      <c r="Q213" s="38">
        <f t="shared" si="39"/>
        <v>171.66666666666669</v>
      </c>
      <c r="R213" s="38">
        <f t="shared" si="40"/>
        <v>146.44549763033174</v>
      </c>
      <c r="S213" s="39">
        <f t="shared" si="41"/>
        <v>-9.1121642969984293</v>
      </c>
      <c r="T213" s="39">
        <f t="shared" si="42"/>
        <v>-9.1121642969983725</v>
      </c>
      <c r="U213" t="s">
        <v>440</v>
      </c>
      <c r="V213" t="s">
        <v>441</v>
      </c>
      <c r="W213" t="s">
        <v>487</v>
      </c>
      <c r="X213" s="64">
        <v>44542</v>
      </c>
      <c r="Y213" s="41"/>
    </row>
    <row r="214" spans="1:25" ht="15" x14ac:dyDescent="0.25">
      <c r="A214">
        <v>2.09</v>
      </c>
      <c r="B214">
        <v>1.83</v>
      </c>
      <c r="C214" s="29">
        <f t="shared" si="43"/>
        <v>2.4916986953225084E-2</v>
      </c>
      <c r="D214" s="30">
        <f>IF(OR($A214="",$B214=""),"",A214*'MPTO_working_2-way'!$G213)</f>
        <v>2.1420765027322402</v>
      </c>
      <c r="E214" s="32">
        <f>IF(OR($A214="",$B214=""),"",B214*'MPTO_working_2-way'!$G213)</f>
        <v>1.8755980861244019</v>
      </c>
      <c r="F214" s="30">
        <f>IF(OR($A214="",$B214=""),"",'MPTO_working_2-way'!D213)</f>
        <v>2.1458748281762841</v>
      </c>
      <c r="G214" s="32">
        <f>IF(OR($A214="",$B214=""),"",'MPTO_working_2-way'!E213)</f>
        <v>1.8726956692045928</v>
      </c>
      <c r="H214" s="30">
        <f>IF(OR($A214="",$B214=""),"",'OddsRatio_working_2-way'!M213)</f>
        <v>2.145972518016114</v>
      </c>
      <c r="I214" s="30">
        <f>IF(OR($A214="",$B214=""),"",'OddsRatio_working_2-way'!N213)</f>
        <v>1.8726212751865827</v>
      </c>
      <c r="J214" s="30">
        <f>IF('Log_working_2-way'!$D213="","",A214^('Log_working_2-way'!$D213))</f>
        <v>2.1476949656411697</v>
      </c>
      <c r="K214" s="32">
        <f>IF('Log_working_2-way'!$D213="","",B214^('Log_working_2-way'!$D213))</f>
        <v>1.8713116550453253</v>
      </c>
      <c r="L214" s="37">
        <f t="shared" si="35"/>
        <v>0.4668367346938776</v>
      </c>
      <c r="M214" s="37">
        <f t="shared" si="36"/>
        <v>0.53316326530612246</v>
      </c>
      <c r="N214" s="38">
        <v>310</v>
      </c>
      <c r="O214" s="38">
        <f t="shared" si="37"/>
        <v>161.67464114832538</v>
      </c>
      <c r="P214" s="38">
        <f t="shared" si="38"/>
        <v>140.60109289617489</v>
      </c>
      <c r="Q214" s="38">
        <f t="shared" si="39"/>
        <v>169.39890710382511</v>
      </c>
      <c r="R214" s="38">
        <f t="shared" si="40"/>
        <v>148.32535885167465</v>
      </c>
      <c r="S214" s="39">
        <f t="shared" si="41"/>
        <v>-7.7242659554997317</v>
      </c>
      <c r="T214" s="39">
        <f t="shared" si="42"/>
        <v>-7.7242659554997601</v>
      </c>
      <c r="U214" t="s">
        <v>442</v>
      </c>
      <c r="V214" t="s">
        <v>443</v>
      </c>
      <c r="W214" t="s">
        <v>487</v>
      </c>
      <c r="X214" s="64">
        <v>44542</v>
      </c>
      <c r="Y214" s="41"/>
    </row>
    <row r="215" spans="1:25" ht="15" x14ac:dyDescent="0.25">
      <c r="A215">
        <v>1.99</v>
      </c>
      <c r="B215">
        <v>1.92</v>
      </c>
      <c r="C215" s="29">
        <f t="shared" si="43"/>
        <v>2.3345896147403788E-2</v>
      </c>
      <c r="D215" s="30">
        <f>IF(OR($A215="",$B215=""),"",A215*'MPTO_working_2-way'!$G214)</f>
        <v>2.0364583333333335</v>
      </c>
      <c r="E215" s="32">
        <f>IF(OR($A215="",$B215=""),"",B215*'MPTO_working_2-way'!$G214)</f>
        <v>1.9648241206030153</v>
      </c>
      <c r="F215" s="30">
        <f>IF(OR($A215="",$B215=""),"",'MPTO_working_2-way'!D214)</f>
        <v>2.0373253705876082</v>
      </c>
      <c r="G215" s="32">
        <f>IF(OR($A215="",$B215=""),"",'MPTO_working_2-way'!E214)</f>
        <v>1.9640176827387685</v>
      </c>
      <c r="H215" s="30">
        <f>IF(OR($A215="",$B215=""),"",'OddsRatio_working_2-way'!M214)</f>
        <v>2.0373461122121879</v>
      </c>
      <c r="I215" s="30">
        <f>IF(OR($A215="",$B215=""),"",'OddsRatio_working_2-way'!N214)</f>
        <v>1.9639984073082948</v>
      </c>
      <c r="J215" s="30">
        <f>IF('Log_working_2-way'!$D214="","",A215^('Log_working_2-way'!$D214))</f>
        <v>2.0377376988644484</v>
      </c>
      <c r="K215" s="32">
        <f>IF('Log_working_2-way'!$D214="","",B215^('Log_working_2-way'!$D214))</f>
        <v>1.9636346459170313</v>
      </c>
      <c r="L215" s="37">
        <f t="shared" si="35"/>
        <v>0.49104859335038359</v>
      </c>
      <c r="M215" s="37">
        <f t="shared" si="36"/>
        <v>0.50895140664961636</v>
      </c>
      <c r="N215" s="38">
        <v>311</v>
      </c>
      <c r="O215" s="38">
        <f t="shared" si="37"/>
        <v>154.7185929648241</v>
      </c>
      <c r="P215" s="38">
        <f t="shared" si="38"/>
        <v>149.02083333333334</v>
      </c>
      <c r="Q215" s="38">
        <f t="shared" si="39"/>
        <v>161.97916666666669</v>
      </c>
      <c r="R215" s="38">
        <f t="shared" si="40"/>
        <v>156.28140703517587</v>
      </c>
      <c r="S215" s="39">
        <f t="shared" si="41"/>
        <v>-7.2605737018425884</v>
      </c>
      <c r="T215" s="39">
        <f t="shared" si="42"/>
        <v>-7.2605737018425316</v>
      </c>
      <c r="U215" t="s">
        <v>444</v>
      </c>
      <c r="V215" t="s">
        <v>445</v>
      </c>
      <c r="W215" t="s">
        <v>487</v>
      </c>
      <c r="X215" s="64">
        <v>44542</v>
      </c>
      <c r="Y215" s="41"/>
    </row>
    <row r="216" spans="1:25" ht="15" x14ac:dyDescent="0.25">
      <c r="A216">
        <v>2.59</v>
      </c>
      <c r="B216">
        <v>1.52</v>
      </c>
      <c r="C216" s="29">
        <f t="shared" si="43"/>
        <v>4.3995122942491527E-2</v>
      </c>
      <c r="D216" s="30">
        <f>IF(OR($A216="",$B216=""),"",A216*'MPTO_working_2-way'!$G215)</f>
        <v>2.7039473684210531</v>
      </c>
      <c r="E216" s="32">
        <f>IF(OR($A216="",$B216=""),"",B216*'MPTO_working_2-way'!$G215)</f>
        <v>1.586872586872587</v>
      </c>
      <c r="F216" s="30">
        <f>IF(OR($A216="",$B216=""),"",'MPTO_working_2-way'!D215)</f>
        <v>2.7464769080507887</v>
      </c>
      <c r="G216" s="32">
        <f>IF(OR($A216="",$B216=""),"",'MPTO_working_2-way'!E215)</f>
        <v>1.5725812894463531</v>
      </c>
      <c r="H216" s="30">
        <f>IF(OR($A216="",$B216=""),"",'OddsRatio_working_2-way'!M215)</f>
        <v>2.7486258341029703</v>
      </c>
      <c r="I216" s="30">
        <f>IF(OR($A216="",$B216=""),"",'OddsRatio_working_2-way'!N215)</f>
        <v>1.5718776312789586</v>
      </c>
      <c r="J216" s="30">
        <f>IF('Log_working_2-way'!$D215="","",A216^('Log_working_2-way'!$D215))</f>
        <v>2.7688852952666907</v>
      </c>
      <c r="K216" s="32">
        <f>IF('Log_working_2-way'!$D215="","",B216^('Log_working_2-way'!$D215))</f>
        <v>1.5653277816683351</v>
      </c>
      <c r="L216" s="37">
        <f t="shared" si="35"/>
        <v>0.36982968369829677</v>
      </c>
      <c r="M216" s="37">
        <f t="shared" si="36"/>
        <v>0.63017031630170306</v>
      </c>
      <c r="N216" s="38">
        <v>312</v>
      </c>
      <c r="O216" s="38">
        <f t="shared" si="37"/>
        <v>191.53667953667951</v>
      </c>
      <c r="P216" s="38">
        <f t="shared" si="38"/>
        <v>106.73684210526316</v>
      </c>
      <c r="Q216" s="38">
        <f t="shared" si="39"/>
        <v>205.26315789473685</v>
      </c>
      <c r="R216" s="38">
        <f t="shared" si="40"/>
        <v>120.46332046332047</v>
      </c>
      <c r="S216" s="39">
        <f t="shared" si="41"/>
        <v>-13.726478358057335</v>
      </c>
      <c r="T216" s="39">
        <f t="shared" si="42"/>
        <v>-13.726478358057307</v>
      </c>
      <c r="U216" t="s">
        <v>446</v>
      </c>
      <c r="V216" t="s">
        <v>447</v>
      </c>
      <c r="W216" t="s">
        <v>488</v>
      </c>
      <c r="X216" s="64">
        <v>44542</v>
      </c>
      <c r="Y216" s="41"/>
    </row>
    <row r="217" spans="1:25" ht="15" x14ac:dyDescent="0.25">
      <c r="A217">
        <v>2.15</v>
      </c>
      <c r="B217">
        <v>1.73</v>
      </c>
      <c r="C217" s="29">
        <f t="shared" si="43"/>
        <v>4.3150961150692391E-2</v>
      </c>
      <c r="D217" s="30">
        <f>IF(OR($A217="",$B217=""),"",A217*'MPTO_working_2-way'!$G216)</f>
        <v>2.2427745664739884</v>
      </c>
      <c r="E217" s="32">
        <f>IF(OR($A217="",$B217=""),"",B217*'MPTO_working_2-way'!$G216)</f>
        <v>1.8046511627906978</v>
      </c>
      <c r="F217" s="30">
        <f>IF(OR($A217="",$B217=""),"",'MPTO_working_2-way'!D216)</f>
        <v>2.2545840278830127</v>
      </c>
      <c r="G217" s="32">
        <f>IF(OR($A217="",$B217=""),"",'MPTO_working_2-way'!E216)</f>
        <v>1.7970769416596208</v>
      </c>
      <c r="H217" s="30">
        <f>IF(OR($A217="",$B217=""),"",'OddsRatio_working_2-way'!M216)</f>
        <v>2.2551264740070716</v>
      </c>
      <c r="I217" s="30">
        <f>IF(OR($A217="",$B217=""),"",'OddsRatio_working_2-way'!N216)</f>
        <v>1.7967324574131842</v>
      </c>
      <c r="J217" s="30">
        <f>IF('Log_working_2-way'!$D216="","",A217^('Log_working_2-way'!$D216))</f>
        <v>2.2606025771636125</v>
      </c>
      <c r="K217" s="32">
        <f>IF('Log_working_2-way'!$D216="","",B217^('Log_working_2-way'!$D216))</f>
        <v>1.7932714228219797</v>
      </c>
      <c r="L217" s="37">
        <f t="shared" si="35"/>
        <v>0.44587628865979384</v>
      </c>
      <c r="M217" s="37">
        <f t="shared" si="36"/>
        <v>0.5541237113402061</v>
      </c>
      <c r="N217" s="38">
        <v>313</v>
      </c>
      <c r="O217" s="38">
        <f t="shared" si="37"/>
        <v>167.41860465116275</v>
      </c>
      <c r="P217" s="38">
        <f t="shared" si="38"/>
        <v>132.07514450867055</v>
      </c>
      <c r="Q217" s="38">
        <f t="shared" si="39"/>
        <v>180.92485549132948</v>
      </c>
      <c r="R217" s="38">
        <f t="shared" si="40"/>
        <v>145.58139534883722</v>
      </c>
      <c r="S217" s="39">
        <f t="shared" si="41"/>
        <v>-13.506250840166729</v>
      </c>
      <c r="T217" s="39">
        <f t="shared" si="42"/>
        <v>-13.506250840166672</v>
      </c>
      <c r="U217" t="s">
        <v>448</v>
      </c>
      <c r="V217" t="s">
        <v>449</v>
      </c>
      <c r="W217" t="s">
        <v>488</v>
      </c>
      <c r="X217" s="64">
        <v>44542</v>
      </c>
      <c r="Y217" s="41"/>
    </row>
    <row r="218" spans="1:25" ht="15" x14ac:dyDescent="0.25">
      <c r="A218">
        <v>2.61</v>
      </c>
      <c r="B218">
        <v>1.52</v>
      </c>
      <c r="C218" s="29">
        <f t="shared" si="43"/>
        <v>4.1036499294212714E-2</v>
      </c>
      <c r="D218" s="30">
        <f>IF(OR($A218="",$B218=""),"",A218*'MPTO_working_2-way'!$G217)</f>
        <v>2.7171052631578951</v>
      </c>
      <c r="E218" s="32">
        <f>IF(OR($A218="",$B218=""),"",B218*'MPTO_working_2-way'!$G217)</f>
        <v>1.5823754789272033</v>
      </c>
      <c r="F218" s="30">
        <f>IF(OR($A218="",$B218=""),"",'MPTO_working_2-way'!D217)</f>
        <v>2.7576810788266375</v>
      </c>
      <c r="G218" s="32">
        <f>IF(OR($A218="",$B218=""),"",'MPTO_working_2-way'!E217)</f>
        <v>1.5689314245036781</v>
      </c>
      <c r="H218" s="30">
        <f>IF(OR($A218="",$B218=""),"",'OddsRatio_working_2-way'!M217)</f>
        <v>2.7595891128765966</v>
      </c>
      <c r="I218" s="30">
        <f>IF(OR($A218="",$B218=""),"",'OddsRatio_working_2-way'!N217)</f>
        <v>1.5683144960843667</v>
      </c>
      <c r="J218" s="30">
        <f>IF('Log_working_2-way'!$D217="","",A218^('Log_working_2-way'!$D217))</f>
        <v>2.7788497324666475</v>
      </c>
      <c r="K218" s="32">
        <f>IF('Log_working_2-way'!$D217="","",B218^('Log_working_2-way'!$D217))</f>
        <v>1.5621610312258727</v>
      </c>
      <c r="L218" s="37">
        <f t="shared" si="35"/>
        <v>0.36803874092009681</v>
      </c>
      <c r="M218" s="37">
        <f t="shared" si="36"/>
        <v>0.63196125907990308</v>
      </c>
      <c r="N218" s="38">
        <v>314</v>
      </c>
      <c r="O218" s="38">
        <f t="shared" si="37"/>
        <v>193.6934865900383</v>
      </c>
      <c r="P218" s="38">
        <f t="shared" si="38"/>
        <v>107.42105263157897</v>
      </c>
      <c r="Q218" s="38">
        <f t="shared" si="39"/>
        <v>206.57894736842107</v>
      </c>
      <c r="R218" s="38">
        <f t="shared" si="40"/>
        <v>120.3065134099617</v>
      </c>
      <c r="S218" s="39">
        <f t="shared" si="41"/>
        <v>-12.885460778382765</v>
      </c>
      <c r="T218" s="39">
        <f t="shared" si="42"/>
        <v>-12.885460778382722</v>
      </c>
      <c r="U218" t="s">
        <v>450</v>
      </c>
      <c r="V218" t="s">
        <v>451</v>
      </c>
      <c r="W218" t="s">
        <v>488</v>
      </c>
      <c r="X218" s="64">
        <v>44542</v>
      </c>
      <c r="Y218" s="41"/>
    </row>
    <row r="219" spans="1:25" ht="15" x14ac:dyDescent="0.25">
      <c r="A219">
        <v>2.42</v>
      </c>
      <c r="B219">
        <v>1.59</v>
      </c>
      <c r="C219" s="29">
        <f t="shared" si="43"/>
        <v>4.21539581059307E-2</v>
      </c>
      <c r="D219" s="30">
        <f>IF(OR($A219="",$B219=""),"",A219*'MPTO_working_2-way'!$G218)</f>
        <v>2.5220125786163523</v>
      </c>
      <c r="E219" s="32">
        <f>IF(OR($A219="",$B219=""),"",B219*'MPTO_working_2-way'!$G218)</f>
        <v>1.6570247933884299</v>
      </c>
      <c r="F219" s="30">
        <f>IF(OR($A219="",$B219=""),"",'MPTO_working_2-way'!D218)</f>
        <v>2.5500695871164427</v>
      </c>
      <c r="G219" s="32">
        <f>IF(OR($A219="",$B219=""),"",'MPTO_working_2-way'!E218)</f>
        <v>1.6451323271623415</v>
      </c>
      <c r="H219" s="30">
        <f>IF(OR($A219="",$B219=""),"",'OddsRatio_working_2-way'!M218)</f>
        <v>2.5513799215591741</v>
      </c>
      <c r="I219" s="30">
        <f>IF(OR($A219="",$B219=""),"",'OddsRatio_working_2-way'!N218)</f>
        <v>1.6445874321971223</v>
      </c>
      <c r="J219" s="30">
        <f>IF('Log_working_2-way'!$D218="","",A219^('Log_working_2-way'!$D218))</f>
        <v>2.5645690601012014</v>
      </c>
      <c r="K219" s="32">
        <f>IF('Log_working_2-way'!$D218="","",B219^('Log_working_2-way'!$D218))</f>
        <v>1.6391536337391139</v>
      </c>
      <c r="L219" s="37">
        <f t="shared" si="35"/>
        <v>0.39650872817955113</v>
      </c>
      <c r="M219" s="37">
        <f t="shared" si="36"/>
        <v>0.60349127182044882</v>
      </c>
      <c r="N219" s="38">
        <v>315</v>
      </c>
      <c r="O219" s="38">
        <f t="shared" si="37"/>
        <v>184.83471074380165</v>
      </c>
      <c r="P219" s="38">
        <f t="shared" si="38"/>
        <v>116.88679245283019</v>
      </c>
      <c r="Q219" s="38">
        <f t="shared" si="39"/>
        <v>198.11320754716979</v>
      </c>
      <c r="R219" s="38">
        <f t="shared" si="40"/>
        <v>130.16528925619835</v>
      </c>
      <c r="S219" s="39">
        <f t="shared" si="41"/>
        <v>-13.278496803368142</v>
      </c>
      <c r="T219" s="39">
        <f t="shared" si="42"/>
        <v>-13.278496803368157</v>
      </c>
      <c r="U219" t="s">
        <v>452</v>
      </c>
      <c r="V219" t="s">
        <v>453</v>
      </c>
      <c r="W219" t="s">
        <v>488</v>
      </c>
      <c r="X219" s="64">
        <v>44542</v>
      </c>
      <c r="Y219" s="41"/>
    </row>
    <row r="220" spans="1:25" ht="15" x14ac:dyDescent="0.25">
      <c r="A220">
        <v>2</v>
      </c>
      <c r="B220">
        <v>1.89</v>
      </c>
      <c r="C220" s="29">
        <f t="shared" si="43"/>
        <v>2.9100529100529293E-2</v>
      </c>
      <c r="D220" s="30">
        <f>IF(OR($A220="",$B220=""),"",A220*'MPTO_working_2-way'!$G219)</f>
        <v>2.0582010582010586</v>
      </c>
      <c r="E220" s="32">
        <f>IF(OR($A220="",$B220=""),"",B220*'MPTO_working_2-way'!$G219)</f>
        <v>1.9450000000000003</v>
      </c>
      <c r="F220" s="30">
        <f>IF(OR($A220="",$B220=""),"",'MPTO_working_2-way'!D219)</f>
        <v>2.0599455040871937</v>
      </c>
      <c r="G220" s="32">
        <f>IF(OR($A220="",$B220=""),"",'MPTO_working_2-way'!E219)</f>
        <v>1.9434447300771212</v>
      </c>
      <c r="H220" s="30">
        <f>IF(OR($A220="",$B220=""),"",'OddsRatio_working_2-way'!M219)</f>
        <v>2.0599978800063603</v>
      </c>
      <c r="I220" s="30">
        <f>IF(OR($A220="",$B220=""),"",'OddsRatio_working_2-way'!N219)</f>
        <v>1.9433981132056606</v>
      </c>
      <c r="J220" s="30">
        <f>IF('Log_working_2-way'!$D219="","",A220^('Log_working_2-way'!$D219))</f>
        <v>2.0607901501181232</v>
      </c>
      <c r="K220" s="32">
        <f>IF('Log_working_2-way'!$D219="","",B220^('Log_working_2-way'!$D219))</f>
        <v>1.9426935194379702</v>
      </c>
      <c r="L220" s="37">
        <f t="shared" si="35"/>
        <v>0.48586118251928012</v>
      </c>
      <c r="M220" s="37">
        <f t="shared" si="36"/>
        <v>0.51413881748071977</v>
      </c>
      <c r="N220" s="38">
        <v>316</v>
      </c>
      <c r="O220" s="38">
        <f t="shared" si="37"/>
        <v>158</v>
      </c>
      <c r="P220" s="38">
        <f t="shared" si="38"/>
        <v>148.80423280423284</v>
      </c>
      <c r="Q220" s="38">
        <f t="shared" si="39"/>
        <v>167.19576719576722</v>
      </c>
      <c r="R220" s="38">
        <f t="shared" si="40"/>
        <v>158</v>
      </c>
      <c r="S220" s="39">
        <f t="shared" si="41"/>
        <v>-9.1957671957672176</v>
      </c>
      <c r="T220" s="39">
        <f t="shared" si="42"/>
        <v>-9.1957671957671607</v>
      </c>
      <c r="U220" t="s">
        <v>454</v>
      </c>
      <c r="V220" t="s">
        <v>455</v>
      </c>
      <c r="W220" t="s">
        <v>489</v>
      </c>
      <c r="X220" s="64">
        <v>44542</v>
      </c>
      <c r="Y220" s="41"/>
    </row>
    <row r="221" spans="1:25" ht="15" x14ac:dyDescent="0.25">
      <c r="A221">
        <v>2.0499999999999998</v>
      </c>
      <c r="B221">
        <v>1.85</v>
      </c>
      <c r="C221" s="29">
        <f t="shared" si="43"/>
        <v>2.8345418589321048E-2</v>
      </c>
      <c r="D221" s="30">
        <f>IF(OR($A221="",$B221=""),"",A221*'MPTO_working_2-way'!$G220)</f>
        <v>2.1081081081081079</v>
      </c>
      <c r="E221" s="32">
        <f>IF(OR($A221="",$B221=""),"",B221*'MPTO_working_2-way'!$G220)</f>
        <v>1.902439024390244</v>
      </c>
      <c r="F221" s="30">
        <f>IF(OR($A221="",$B221=""),"",'MPTO_working_2-way'!D220)</f>
        <v>2.1113430758524703</v>
      </c>
      <c r="G221" s="32">
        <f>IF(OR($A221="",$B221=""),"",'MPTO_working_2-way'!E220)</f>
        <v>1.8998121477770822</v>
      </c>
      <c r="H221" s="30">
        <f>IF(OR($A221="",$B221=""),"",'OddsRatio_working_2-way'!M220)</f>
        <v>2.1114378604524222</v>
      </c>
      <c r="I221" s="30">
        <f>IF(OR($A221="",$B221=""),"",'OddsRatio_working_2-way'!N220)</f>
        <v>1.8997354108424378</v>
      </c>
      <c r="J221" s="30">
        <f>IF('Log_working_2-way'!$D220="","",A221^('Log_working_2-way'!$D220))</f>
        <v>2.1129081281913611</v>
      </c>
      <c r="K221" s="32">
        <f>IF('Log_working_2-way'!$D220="","",B221^('Log_working_2-way'!$D220))</f>
        <v>1.8985467665018629</v>
      </c>
      <c r="L221" s="37">
        <f t="shared" si="35"/>
        <v>0.47435897435897439</v>
      </c>
      <c r="M221" s="37">
        <f t="shared" si="36"/>
        <v>0.52564102564102555</v>
      </c>
      <c r="N221" s="38">
        <v>317</v>
      </c>
      <c r="O221" s="38">
        <f t="shared" si="37"/>
        <v>162.36585365853657</v>
      </c>
      <c r="P221" s="38">
        <f t="shared" si="38"/>
        <v>145.64864864864865</v>
      </c>
      <c r="Q221" s="38">
        <f t="shared" si="39"/>
        <v>171.35135135135133</v>
      </c>
      <c r="R221" s="38">
        <f t="shared" si="40"/>
        <v>154.63414634146343</v>
      </c>
      <c r="S221" s="39">
        <f t="shared" si="41"/>
        <v>-8.9854976928147607</v>
      </c>
      <c r="T221" s="39">
        <f t="shared" si="42"/>
        <v>-8.9854976928147892</v>
      </c>
      <c r="U221" t="s">
        <v>456</v>
      </c>
      <c r="V221" t="s">
        <v>457</v>
      </c>
      <c r="W221" t="s">
        <v>489</v>
      </c>
      <c r="X221" s="64">
        <v>44542</v>
      </c>
      <c r="Y221" s="41"/>
    </row>
    <row r="222" spans="1:25" ht="15" x14ac:dyDescent="0.25">
      <c r="A222">
        <v>1.71</v>
      </c>
      <c r="B222">
        <v>2.2200000000000002</v>
      </c>
      <c r="C222" s="29">
        <f t="shared" si="43"/>
        <v>3.5245772087877381E-2</v>
      </c>
      <c r="D222" s="30">
        <f>IF(OR($A222="",$B222=""),"",A222*'MPTO_working_2-way'!$G221)</f>
        <v>1.7702702702702702</v>
      </c>
      <c r="E222" s="32">
        <f>IF(OR($A222="",$B222=""),"",B222*'MPTO_working_2-way'!$G221)</f>
        <v>2.2982456140350882</v>
      </c>
      <c r="F222" s="30">
        <f>IF(OR($A222="",$B222=""),"",'MPTO_working_2-way'!D221)</f>
        <v>1.7631322279503969</v>
      </c>
      <c r="G222" s="32">
        <f>IF(OR($A222="",$B222=""),"",'MPTO_working_2-way'!E221)</f>
        <v>2.3103888990323171</v>
      </c>
      <c r="H222" s="30">
        <f>IF(OR($A222="",$B222=""),"",'OddsRatio_working_2-way'!M221)</f>
        <v>1.7628677559805201</v>
      </c>
      <c r="I222" s="30">
        <f>IF(OR($A222="",$B222=""),"",'OddsRatio_working_2-way'!N221)</f>
        <v>2.310843186332725</v>
      </c>
      <c r="J222" s="30">
        <f>IF('Log_working_2-way'!$D221="","",A222^('Log_working_2-way'!$D221))</f>
        <v>1.7596240997267032</v>
      </c>
      <c r="K222" s="32">
        <f>IF('Log_working_2-way'!$D221="","",B222^('Log_working_2-way'!$D221))</f>
        <v>2.3164405926032319</v>
      </c>
      <c r="L222" s="37">
        <f t="shared" si="35"/>
        <v>0.56488549618320616</v>
      </c>
      <c r="M222" s="37">
        <f t="shared" si="36"/>
        <v>0.43511450381679379</v>
      </c>
      <c r="N222" s="38">
        <v>318</v>
      </c>
      <c r="O222" s="38">
        <f t="shared" si="37"/>
        <v>132.03508771929822</v>
      </c>
      <c r="P222" s="38">
        <f t="shared" si="38"/>
        <v>174.75675675675674</v>
      </c>
      <c r="Q222" s="38">
        <f t="shared" si="39"/>
        <v>143.24324324324323</v>
      </c>
      <c r="R222" s="38">
        <f t="shared" si="40"/>
        <v>185.96491228070175</v>
      </c>
      <c r="S222" s="39">
        <f t="shared" si="41"/>
        <v>-11.20815552394501</v>
      </c>
      <c r="T222" s="39">
        <f t="shared" si="42"/>
        <v>-11.20815552394501</v>
      </c>
      <c r="U222" t="s">
        <v>458</v>
      </c>
      <c r="V222" t="s">
        <v>459</v>
      </c>
      <c r="W222" t="s">
        <v>489</v>
      </c>
      <c r="X222" s="64">
        <v>44542</v>
      </c>
      <c r="Y222" s="41"/>
    </row>
    <row r="223" spans="1:25" ht="15" x14ac:dyDescent="0.25">
      <c r="A223">
        <v>1.88</v>
      </c>
      <c r="B223">
        <v>1.99</v>
      </c>
      <c r="C223" s="29">
        <f t="shared" si="43"/>
        <v>3.4427456431091574E-2</v>
      </c>
      <c r="D223" s="30">
        <f>IF(OR($A223="",$B223=""),"",A223*'MPTO_working_2-way'!$G222)</f>
        <v>1.9447236180904521</v>
      </c>
      <c r="E223" s="32">
        <f>IF(OR($A223="",$B223=""),"",B223*'MPTO_working_2-way'!$G222)</f>
        <v>2.0585106382978724</v>
      </c>
      <c r="F223" s="30">
        <f>IF(OR($A223="",$B223=""),"",'MPTO_working_2-way'!D222)</f>
        <v>1.9428749480681344</v>
      </c>
      <c r="G223" s="32">
        <f>IF(OR($A223="",$B223=""),"",'MPTO_working_2-way'!E222)</f>
        <v>2.0605860321656753</v>
      </c>
      <c r="H223" s="30">
        <f>IF(OR($A223="",$B223=""),"",'OddsRatio_working_2-way'!M222)</f>
        <v>1.9428090415820634</v>
      </c>
      <c r="I223" s="30">
        <f>IF(OR($A223="",$B223=""),"",'OddsRatio_working_2-way'!N222)</f>
        <v>2.0606601717798219</v>
      </c>
      <c r="J223" s="30">
        <f>IF('Log_working_2-way'!$D222="","",A223^('Log_working_2-way'!$D222))</f>
        <v>1.9419679246135251</v>
      </c>
      <c r="K223" s="32">
        <f>IF('Log_working_2-way'!$D222="","",B223^('Log_working_2-way'!$D222))</f>
        <v>2.0616072733158419</v>
      </c>
      <c r="L223" s="37">
        <f t="shared" ref="L223:L230" si="44">(1/D223)</f>
        <v>0.51421188630490955</v>
      </c>
      <c r="M223" s="37">
        <f t="shared" ref="M223:M230" si="45">(1/E223)</f>
        <v>0.48578811369509045</v>
      </c>
      <c r="N223" s="38">
        <v>319</v>
      </c>
      <c r="O223" s="38">
        <f t="shared" ref="O223:O230" si="46">(1/A223)*((N223*A223)-N223)</f>
        <v>149.31914893617017</v>
      </c>
      <c r="P223" s="38">
        <f t="shared" ref="P223:P230" si="47">(1/B223)*((N223*B223)-N223)</f>
        <v>158.69849246231152</v>
      </c>
      <c r="Q223" s="38">
        <f t="shared" ref="Q223:Q230" si="48">(1/B223)*N223</f>
        <v>160.30150753768842</v>
      </c>
      <c r="R223" s="38">
        <f t="shared" ref="R223:R230" si="49">(1/A223)*N223</f>
        <v>169.68085106382978</v>
      </c>
      <c r="S223" s="39">
        <f t="shared" ref="S223:S230" si="50">O223-Q223</f>
        <v>-10.982358601518257</v>
      </c>
      <c r="T223" s="39">
        <f t="shared" ref="T223:T230" si="51">P223-R223</f>
        <v>-10.982358601518257</v>
      </c>
      <c r="U223" t="s">
        <v>460</v>
      </c>
      <c r="V223" t="s">
        <v>461</v>
      </c>
      <c r="W223" t="s">
        <v>490</v>
      </c>
      <c r="X223" t="s">
        <v>476</v>
      </c>
      <c r="Y223" s="41"/>
    </row>
    <row r="224" spans="1:25" ht="15" x14ac:dyDescent="0.25">
      <c r="A224">
        <v>2</v>
      </c>
      <c r="B224">
        <v>1.84</v>
      </c>
      <c r="C224" s="29">
        <f t="shared" si="43"/>
        <v>4.3478260869565188E-2</v>
      </c>
      <c r="D224" s="30">
        <f>IF(OR($A224="",$B224=""),"",A224*'MPTO_working_2-way'!$G223)</f>
        <v>2.0869565217391304</v>
      </c>
      <c r="E224" s="32">
        <f>IF(OR($A224="",$B224=""),"",B224*'MPTO_working_2-way'!$G223)</f>
        <v>1.92</v>
      </c>
      <c r="F224" s="30">
        <f>IF(OR($A224="",$B224=""),"",'MPTO_working_2-way'!D223)</f>
        <v>2.0909090909090908</v>
      </c>
      <c r="G224" s="32">
        <f>IF(OR($A224="",$B224=""),"",'MPTO_working_2-way'!E223)</f>
        <v>1.9166666666666665</v>
      </c>
      <c r="H224" s="30">
        <f>IF(OR($A224="",$B224=""),"",'OddsRatio_working_2-way'!M223)</f>
        <v>2.091089451179962</v>
      </c>
      <c r="I224" s="30">
        <f>IF(OR($A224="",$B224=""),"",'OddsRatio_working_2-way'!N223)</f>
        <v>1.9165151389911681</v>
      </c>
      <c r="J224" s="30">
        <f>IF('Log_working_2-way'!$D223="","",A224^('Log_working_2-way'!$D223))</f>
        <v>2.0929101135076231</v>
      </c>
      <c r="K224" s="32">
        <f>IF('Log_working_2-way'!$D223="","",B224^('Log_working_2-way'!$D223))</f>
        <v>1.9149883303671131</v>
      </c>
      <c r="L224" s="37">
        <f t="shared" si="44"/>
        <v>0.47916666666666669</v>
      </c>
      <c r="M224" s="37">
        <f t="shared" si="45"/>
        <v>0.52083333333333337</v>
      </c>
      <c r="N224" s="38">
        <v>320</v>
      </c>
      <c r="O224" s="38">
        <f t="shared" si="46"/>
        <v>160</v>
      </c>
      <c r="P224" s="38">
        <f t="shared" si="47"/>
        <v>146.08695652173915</v>
      </c>
      <c r="Q224" s="38">
        <f t="shared" si="48"/>
        <v>173.91304347826087</v>
      </c>
      <c r="R224" s="38">
        <f t="shared" si="49"/>
        <v>160</v>
      </c>
      <c r="S224" s="39">
        <f t="shared" si="50"/>
        <v>-13.913043478260875</v>
      </c>
      <c r="T224" s="39">
        <f t="shared" si="51"/>
        <v>-13.913043478260846</v>
      </c>
      <c r="U224" t="s">
        <v>462</v>
      </c>
      <c r="V224" t="s">
        <v>463</v>
      </c>
      <c r="W224" t="s">
        <v>491</v>
      </c>
      <c r="X224" t="s">
        <v>476</v>
      </c>
      <c r="Y224" s="41"/>
    </row>
    <row r="225" spans="1:25" ht="15" x14ac:dyDescent="0.25">
      <c r="A225">
        <v>1.57</v>
      </c>
      <c r="B225">
        <v>2.54</v>
      </c>
      <c r="C225" s="29">
        <f t="shared" si="43"/>
        <v>3.0643462560810519E-2</v>
      </c>
      <c r="D225" s="30">
        <f>IF(OR($A225="",$B225=""),"",A225*'MPTO_working_2-way'!$G224)</f>
        <v>1.6181102362204727</v>
      </c>
      <c r="E225" s="32">
        <f>IF(OR($A225="",$B225=""),"",B225*'MPTO_working_2-way'!$G224)</f>
        <v>2.6178343949044587</v>
      </c>
      <c r="F225" s="30">
        <f>IF(OR($A225="",$B225=""),"",'MPTO_working_2-way'!D224)</f>
        <v>1.6086974061075479</v>
      </c>
      <c r="G225" s="32">
        <f>IF(OR($A225="",$B225=""),"",'MPTO_working_2-way'!E224)</f>
        <v>2.6428524090396981</v>
      </c>
      <c r="H225" s="30">
        <f>IF(OR($A225="",$B225=""),"",'OddsRatio_working_2-way'!M224)</f>
        <v>1.608382996253076</v>
      </c>
      <c r="I225" s="30">
        <f>IF(OR($A225="",$B225=""),"",'OddsRatio_working_2-way'!N224)</f>
        <v>2.6437014284732223</v>
      </c>
      <c r="J225" s="30">
        <f>IF('Log_working_2-way'!$D224="","",A225^('Log_working_2-way'!$D224))</f>
        <v>1.6041043788046649</v>
      </c>
      <c r="K225" s="32">
        <f>IF('Log_working_2-way'!$D224="","",B225^('Log_working_2-way'!$D224))</f>
        <v>2.6553430749478024</v>
      </c>
      <c r="L225" s="37">
        <f t="shared" si="44"/>
        <v>0.61800486618004857</v>
      </c>
      <c r="M225" s="37">
        <f t="shared" si="45"/>
        <v>0.38199513381995132</v>
      </c>
      <c r="N225" s="38">
        <v>321</v>
      </c>
      <c r="O225" s="38">
        <f t="shared" si="46"/>
        <v>116.54140127388536</v>
      </c>
      <c r="P225" s="38">
        <f t="shared" si="47"/>
        <v>194.62204724409449</v>
      </c>
      <c r="Q225" s="38">
        <f t="shared" si="48"/>
        <v>126.3779527559055</v>
      </c>
      <c r="R225" s="38">
        <f t="shared" si="49"/>
        <v>204.45859872611464</v>
      </c>
      <c r="S225" s="39">
        <f t="shared" si="50"/>
        <v>-9.8365514820201412</v>
      </c>
      <c r="T225" s="39">
        <f t="shared" si="51"/>
        <v>-9.8365514820201554</v>
      </c>
      <c r="U225" t="s">
        <v>464</v>
      </c>
      <c r="V225" t="s">
        <v>465</v>
      </c>
      <c r="W225" t="s">
        <v>482</v>
      </c>
      <c r="X225" t="s">
        <v>476</v>
      </c>
      <c r="Y225" s="41"/>
    </row>
    <row r="226" spans="1:25" ht="15" x14ac:dyDescent="0.25">
      <c r="A226">
        <v>2.2400000000000002</v>
      </c>
      <c r="B226">
        <v>1.69</v>
      </c>
      <c r="C226" s="29">
        <f t="shared" si="43"/>
        <v>3.8144547759932479E-2</v>
      </c>
      <c r="D226" s="30">
        <f>IF(OR($A226="",$B226=""),"",A226*'MPTO_working_2-way'!$G225)</f>
        <v>2.3254437869822491</v>
      </c>
      <c r="E226" s="32">
        <f>IF(OR($A226="",$B226=""),"",B226*'MPTO_working_2-way'!$G225)</f>
        <v>1.7544642857142858</v>
      </c>
      <c r="F226" s="30">
        <f>IF(OR($A226="",$B226=""),"",'MPTO_working_2-way'!D225)</f>
        <v>2.3399678575843743</v>
      </c>
      <c r="G226" s="32">
        <f>IF(OR($A226="",$B226=""),"",'MPTO_working_2-way'!E225)</f>
        <v>1.7462865578005351</v>
      </c>
      <c r="H226" s="30">
        <f>IF(OR($A226="",$B226=""),"",'OddsRatio_working_2-way'!M225)</f>
        <v>2.3405601251996737</v>
      </c>
      <c r="I226" s="30">
        <f>IF(OR($A226="",$B226=""),"",'OddsRatio_working_2-way'!N225)</f>
        <v>1.7459568438611086</v>
      </c>
      <c r="J226" s="30">
        <f>IF('Log_working_2-way'!$D225="","",A226^('Log_working_2-way'!$D225))</f>
        <v>2.347284961783934</v>
      </c>
      <c r="K226" s="32">
        <f>IF('Log_working_2-way'!$D225="","",B226^('Log_working_2-way'!$D225))</f>
        <v>1.7422334757420166</v>
      </c>
      <c r="L226" s="37">
        <f t="shared" si="44"/>
        <v>0.43002544529262077</v>
      </c>
      <c r="M226" s="37">
        <f t="shared" si="45"/>
        <v>0.56997455470737912</v>
      </c>
      <c r="N226" s="38">
        <v>322</v>
      </c>
      <c r="O226" s="38">
        <f t="shared" si="46"/>
        <v>178.25000000000003</v>
      </c>
      <c r="P226" s="38">
        <f t="shared" si="47"/>
        <v>131.46745562130175</v>
      </c>
      <c r="Q226" s="38">
        <f t="shared" si="48"/>
        <v>190.53254437869822</v>
      </c>
      <c r="R226" s="38">
        <f t="shared" si="49"/>
        <v>143.75</v>
      </c>
      <c r="S226" s="39">
        <f t="shared" si="50"/>
        <v>-12.282544378698191</v>
      </c>
      <c r="T226" s="39">
        <f t="shared" si="51"/>
        <v>-12.282544378698248</v>
      </c>
      <c r="U226" t="s">
        <v>466</v>
      </c>
      <c r="V226" t="s">
        <v>467</v>
      </c>
      <c r="W226" t="s">
        <v>485</v>
      </c>
      <c r="X226" t="s">
        <v>476</v>
      </c>
      <c r="Y226" s="41"/>
    </row>
    <row r="227" spans="1:25" ht="15" x14ac:dyDescent="0.25">
      <c r="A227">
        <v>2.34</v>
      </c>
      <c r="B227">
        <v>1.66</v>
      </c>
      <c r="C227" s="29">
        <f t="shared" si="43"/>
        <v>2.9760065904644417E-2</v>
      </c>
      <c r="D227" s="30">
        <f>IF(OR($A227="",$B227=""),"",A227*'MPTO_working_2-way'!$G226)</f>
        <v>2.4096385542168677</v>
      </c>
      <c r="E227" s="32">
        <f>IF(OR($A227="",$B227=""),"",B227*'MPTO_working_2-way'!$G226)</f>
        <v>1.7094017094017095</v>
      </c>
      <c r="F227" s="30">
        <f>IF(OR($A227="",$B227=""),"",'MPTO_working_2-way'!D226)</f>
        <v>2.4244164274123086</v>
      </c>
      <c r="G227" s="32">
        <f>IF(OR($A227="",$B227=""),"",'MPTO_working_2-way'!E226)</f>
        <v>1.7020418894049603</v>
      </c>
      <c r="H227" s="30">
        <f>IF(OR($A227="",$B227=""),"",'OddsRatio_working_2-way'!M226)</f>
        <v>2.4248870236980302</v>
      </c>
      <c r="I227" s="30">
        <f>IF(OR($A227="",$B227=""),"",'OddsRatio_working_2-way'!N226)</f>
        <v>1.7018100265975373</v>
      </c>
      <c r="J227" s="30">
        <f>IF('Log_working_2-way'!$D226="","",A227^('Log_working_2-way'!$D226))</f>
        <v>2.4316899199135542</v>
      </c>
      <c r="K227" s="32">
        <f>IF('Log_working_2-way'!$D226="","",B227^('Log_working_2-way'!$D226))</f>
        <v>1.6984752676475883</v>
      </c>
      <c r="L227" s="37">
        <f t="shared" si="44"/>
        <v>0.41499999999999998</v>
      </c>
      <c r="M227" s="37">
        <f t="shared" si="45"/>
        <v>0.58499999999999996</v>
      </c>
      <c r="N227" s="38">
        <v>323</v>
      </c>
      <c r="O227" s="38">
        <f t="shared" si="46"/>
        <v>184.96581196581195</v>
      </c>
      <c r="P227" s="38">
        <f t="shared" si="47"/>
        <v>128.42168674698794</v>
      </c>
      <c r="Q227" s="38">
        <f t="shared" si="48"/>
        <v>194.57831325301206</v>
      </c>
      <c r="R227" s="38">
        <f t="shared" si="49"/>
        <v>138.03418803418805</v>
      </c>
      <c r="S227" s="39">
        <f t="shared" si="50"/>
        <v>-9.6125012872001037</v>
      </c>
      <c r="T227" s="39">
        <f t="shared" si="51"/>
        <v>-9.6125012872001037</v>
      </c>
      <c r="U227" t="s">
        <v>468</v>
      </c>
      <c r="V227" t="s">
        <v>469</v>
      </c>
      <c r="W227" t="s">
        <v>487</v>
      </c>
      <c r="X227" t="s">
        <v>476</v>
      </c>
      <c r="Y227" s="41"/>
    </row>
    <row r="228" spans="1:25" s="35" customFormat="1" ht="15" x14ac:dyDescent="0.25">
      <c r="A228">
        <v>2.46</v>
      </c>
      <c r="B228">
        <v>1.57</v>
      </c>
      <c r="C228" s="29">
        <f t="shared" si="43"/>
        <v>4.3446740199886147E-2</v>
      </c>
      <c r="D228" s="30">
        <f>IF(OR($A228="",$B228=""),"",A228*'MPTO_working_2-way'!$G227)</f>
        <v>2.5668789808917198</v>
      </c>
      <c r="E228" s="32">
        <f>IF(OR($A228="",$B228=""),"",B228*'MPTO_working_2-way'!$G227)</f>
        <v>1.6382113821138213</v>
      </c>
      <c r="F228" s="30">
        <f>IF(OR($A228="",$B228=""),"",'MPTO_working_2-way'!D227)</f>
        <v>2.5988829823026718</v>
      </c>
      <c r="G228" s="32">
        <f>IF(OR($A228="",$B228=""),"",'MPTO_working_2-way'!E227)</f>
        <v>1.6254366398720594</v>
      </c>
      <c r="H228" s="30">
        <f>IF(OR($A228="",$B228=""),"",'OddsRatio_working_2-way'!M227)</f>
        <v>2.6004385363930509</v>
      </c>
      <c r="I228" s="30">
        <f>IF(OR($A228="",$B228=""),"",'OddsRatio_working_2-way'!N227)</f>
        <v>1.6248287436603006</v>
      </c>
      <c r="J228" s="30">
        <f>IF('Log_working_2-way'!$D227="","",A228^('Log_working_2-way'!$D227))</f>
        <v>2.6155477368379438</v>
      </c>
      <c r="K228" s="32">
        <f>IF('Log_working_2-way'!$D227="","",B228^('Log_working_2-way'!$D227))</f>
        <v>1.6189851139629738</v>
      </c>
      <c r="L228" s="37">
        <f t="shared" si="44"/>
        <v>0.38957816377171217</v>
      </c>
      <c r="M228" s="37">
        <f t="shared" si="45"/>
        <v>0.61042183622828772</v>
      </c>
      <c r="N228" s="38">
        <v>324</v>
      </c>
      <c r="O228" s="38">
        <f t="shared" si="46"/>
        <v>192.29268292682926</v>
      </c>
      <c r="P228" s="38">
        <f t="shared" si="47"/>
        <v>117.63057324840764</v>
      </c>
      <c r="Q228" s="38">
        <f t="shared" si="48"/>
        <v>206.36942675159236</v>
      </c>
      <c r="R228" s="38">
        <f t="shared" si="49"/>
        <v>131.70731707317074</v>
      </c>
      <c r="S228" s="39">
        <f t="shared" si="50"/>
        <v>-14.076743824763099</v>
      </c>
      <c r="T228" s="39">
        <f t="shared" si="51"/>
        <v>-14.076743824763099</v>
      </c>
      <c r="U228" t="s">
        <v>470</v>
      </c>
      <c r="V228" t="s">
        <v>471</v>
      </c>
      <c r="W228" t="s">
        <v>488</v>
      </c>
      <c r="X228" t="s">
        <v>476</v>
      </c>
      <c r="Y228" s="41"/>
    </row>
    <row r="229" spans="1:25" ht="15" x14ac:dyDescent="0.25">
      <c r="A229">
        <v>1.96</v>
      </c>
      <c r="B229">
        <v>1.91</v>
      </c>
      <c r="C229" s="29">
        <f t="shared" si="43"/>
        <v>3.3764291056736839E-2</v>
      </c>
      <c r="D229" s="30">
        <f>IF(OR($A229="",$B229=""),"",A229*'MPTO_working_2-way'!$G228)</f>
        <v>2.0261780104712042</v>
      </c>
      <c r="E229" s="32">
        <f>IF(OR($A229="",$B229=""),"",B229*'MPTO_working_2-way'!$G228)</f>
        <v>1.9744897959183674</v>
      </c>
      <c r="F229" s="30">
        <f>IF(OR($A229="",$B229=""),"",'MPTO_working_2-way'!D228)</f>
        <v>2.0270738574832143</v>
      </c>
      <c r="G229" s="32">
        <f>IF(OR($A229="",$B229=""),"",'MPTO_working_2-way'!E228)</f>
        <v>1.9736398144242935</v>
      </c>
      <c r="H229" s="30">
        <f>IF(OR($A229="",$B229=""),"",'OddsRatio_working_2-way'!M228)</f>
        <v>2.0271051820261912</v>
      </c>
      <c r="I229" s="30">
        <f>IF(OR($A229="",$B229=""),"",'OddsRatio_working_2-way'!N228)</f>
        <v>1.9736101204623264</v>
      </c>
      <c r="J229" s="30">
        <f>IF('Log_working_2-way'!$D228="","",A229^('Log_working_2-way'!$D228))</f>
        <v>2.0275133700590602</v>
      </c>
      <c r="K229" s="32">
        <f>IF('Log_working_2-way'!$D228="","",B229^('Log_working_2-way'!$D228))</f>
        <v>1.9732233459331785</v>
      </c>
      <c r="L229" s="37">
        <f t="shared" si="44"/>
        <v>0.49354005167958659</v>
      </c>
      <c r="M229" s="37">
        <f t="shared" si="45"/>
        <v>0.50645994832041341</v>
      </c>
      <c r="N229" s="38">
        <v>325</v>
      </c>
      <c r="O229" s="38">
        <f t="shared" si="46"/>
        <v>159.18367346938777</v>
      </c>
      <c r="P229" s="38">
        <f t="shared" si="47"/>
        <v>154.84293193717278</v>
      </c>
      <c r="Q229" s="38">
        <f t="shared" si="48"/>
        <v>170.15706806282722</v>
      </c>
      <c r="R229" s="38">
        <f t="shared" si="49"/>
        <v>165.81632653061226</v>
      </c>
      <c r="S229" s="39">
        <f t="shared" si="50"/>
        <v>-10.973394593439451</v>
      </c>
      <c r="T229" s="39">
        <f t="shared" si="51"/>
        <v>-10.97339459343948</v>
      </c>
      <c r="U229" t="s">
        <v>472</v>
      </c>
      <c r="V229" t="s">
        <v>473</v>
      </c>
      <c r="W229" t="s">
        <v>489</v>
      </c>
      <c r="X229" t="s">
        <v>476</v>
      </c>
      <c r="Y229" s="41"/>
    </row>
    <row r="230" spans="1:25" s="35" customFormat="1" ht="15" x14ac:dyDescent="0.25">
      <c r="A230">
        <v>1.91</v>
      </c>
      <c r="B230">
        <v>1.96</v>
      </c>
      <c r="C230" s="29">
        <f t="shared" si="43"/>
        <v>3.3764291056736839E-2</v>
      </c>
      <c r="D230" s="30">
        <f>IF(OR($A230="",$B230=""),"",A230*'MPTO_working_2-way'!$G229)</f>
        <v>1.9744897959183674</v>
      </c>
      <c r="E230" s="32">
        <f>IF(OR($A230="",$B230=""),"",B230*'MPTO_working_2-way'!$G229)</f>
        <v>2.0261780104712042</v>
      </c>
      <c r="F230" s="30">
        <f>IF(OR($A230="",$B230=""),"",'MPTO_working_2-way'!D229)</f>
        <v>1.9736398144242935</v>
      </c>
      <c r="G230" s="32">
        <f>IF(OR($A230="",$B230=""),"",'MPTO_working_2-way'!E229)</f>
        <v>2.0270738574832143</v>
      </c>
      <c r="H230" s="30">
        <f>IF(OR($A230="",$B230=""),"",'OddsRatio_working_2-way'!M229)</f>
        <v>1.9736101204623264</v>
      </c>
      <c r="I230" s="30">
        <f>IF(OR($A230="",$B230=""),"",'OddsRatio_working_2-way'!N229)</f>
        <v>2.0271051820261912</v>
      </c>
      <c r="J230" s="30">
        <f>IF('Log_working_2-way'!$D229="","",A230^('Log_working_2-way'!$D229))</f>
        <v>1.9732233459331785</v>
      </c>
      <c r="K230" s="32">
        <f>IF('Log_working_2-way'!$D229="","",B230^('Log_working_2-way'!$D229))</f>
        <v>2.0275133700590602</v>
      </c>
      <c r="L230" s="37">
        <f t="shared" si="44"/>
        <v>0.50645994832041341</v>
      </c>
      <c r="M230" s="37">
        <f t="shared" si="45"/>
        <v>0.49354005167958659</v>
      </c>
      <c r="N230" s="38">
        <v>326</v>
      </c>
      <c r="O230" s="38">
        <f t="shared" si="46"/>
        <v>155.31937172774866</v>
      </c>
      <c r="P230" s="38">
        <f t="shared" si="47"/>
        <v>159.67346938775512</v>
      </c>
      <c r="Q230" s="38">
        <f t="shared" si="48"/>
        <v>166.32653061224491</v>
      </c>
      <c r="R230" s="38">
        <f t="shared" si="49"/>
        <v>170.68062827225131</v>
      </c>
      <c r="S230" s="39">
        <f t="shared" si="50"/>
        <v>-11.007158884496249</v>
      </c>
      <c r="T230" s="39">
        <f t="shared" si="51"/>
        <v>-11.007158884496192</v>
      </c>
      <c r="U230" t="s">
        <v>474</v>
      </c>
      <c r="V230" t="s">
        <v>475</v>
      </c>
      <c r="W230" t="s">
        <v>489</v>
      </c>
      <c r="X230" t="s">
        <v>476</v>
      </c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52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5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5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5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5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5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5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5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5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5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5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5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5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5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5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5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52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5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5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5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5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5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5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5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5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5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5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5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5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5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5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5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5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5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5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5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5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5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5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5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5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5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5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5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5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5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5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5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5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5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5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5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5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5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5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5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5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5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5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5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5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53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5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5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5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5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5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5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5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5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5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5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5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5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5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5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5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5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5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5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53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5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5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5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5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5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5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5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5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5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5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5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5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5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5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5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5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5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5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5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5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5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5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5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5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5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5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5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5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5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5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5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5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5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5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5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5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5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5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5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5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5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5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5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5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54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5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5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5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5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5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5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5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5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5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5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5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5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5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5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5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5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5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5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54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5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5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5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5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5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5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5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5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5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5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5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5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5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5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5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5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5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5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5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5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5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5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5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5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5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5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5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5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5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5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5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5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5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5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5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5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5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5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5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5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5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5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5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5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55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5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5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5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5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5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5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5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5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5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5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5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5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5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5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5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5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5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5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55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5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5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5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5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5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5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5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5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5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5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5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5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5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5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5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5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5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5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5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5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5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5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5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5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5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5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5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5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5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5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5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5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5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5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5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5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5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5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5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5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5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5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5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5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56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5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5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5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5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5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5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5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5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5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5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5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5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5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5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5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5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5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5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56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5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5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5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5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5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5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5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5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5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5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5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5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5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5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5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5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5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5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5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5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5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5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5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5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5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5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5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5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5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5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5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5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5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5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5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5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5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5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5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205" activePane="bottomLeft" state="frozen"/>
      <selection pane="bottomLeft" activeCell="D31" sqref="D31:D23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1" t="s">
        <v>9</v>
      </c>
      <c r="B1" s="61"/>
      <c r="C1" s="62"/>
      <c r="D1" s="18"/>
      <c r="E1" s="63" t="s">
        <v>25</v>
      </c>
      <c r="F1" s="61"/>
      <c r="G1" s="62"/>
      <c r="H1" s="63" t="s">
        <v>23</v>
      </c>
      <c r="I1" s="61"/>
      <c r="J1" s="62"/>
      <c r="K1" s="63" t="s">
        <v>11</v>
      </c>
      <c r="L1" s="61"/>
      <c r="M1" s="62"/>
      <c r="N1" s="63" t="s">
        <v>35</v>
      </c>
      <c r="O1" s="61"/>
      <c r="P1" s="61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2.56</v>
      </c>
      <c r="B3">
        <v>3.58</v>
      </c>
      <c r="C3">
        <v>2.76</v>
      </c>
      <c r="D3" s="20">
        <f>IF(OR($A3="",$B3="",$C3=""),"",(1/A3)+(1/B3)+(1/C3)-1)</f>
        <v>3.2273449518257724E-2</v>
      </c>
      <c r="E3" s="17">
        <f>IF(OR($A3="",$B3="",$C3=""),"",A3*'MPTO_working_3-way'!$I2)</f>
        <v>2.6426200307667398</v>
      </c>
      <c r="F3" s="21">
        <f>IF(OR($A3="",$B3="",$C3=""),"",B3*'MPTO_working_3-way'!$I2)</f>
        <v>3.6955389492753628</v>
      </c>
      <c r="G3" s="22">
        <f>IF(OR($A3="",$B3="",$C3=""),"",C3*'MPTO_working_3-way'!$I2)</f>
        <v>2.8490747206703912</v>
      </c>
      <c r="H3" s="17">
        <f>IF(OR($A3="",$B3="",$C3=""),"",'MPTO_working_3-way'!E2)</f>
        <v>2.632499050858446</v>
      </c>
      <c r="I3" s="21">
        <f>IF(OR($A3="",$B3="",$C3=""),"",'MPTO_working_3-way'!F2)</f>
        <v>3.7233992108514991</v>
      </c>
      <c r="J3" s="22">
        <f>IF(OR($A3="",$B3="",$C3=""),"",'MPTO_working_3-way'!G2)</f>
        <v>2.8444563860144494</v>
      </c>
      <c r="K3" s="17">
        <f>IF(OR($A3="",$B3="",$C3=""),"",'OddsRatio_working_3-way'!H2)</f>
        <v>2.6375363396201834</v>
      </c>
      <c r="L3" s="21">
        <f>IF(OR($A3="",$B3="",$C3=""),"",'OddsRatio_working_3-way'!I2)</f>
        <v>3.7082331770641499</v>
      </c>
      <c r="M3" s="22">
        <f>IF(OR($A3="",$B3="",$C3=""),"",'OddsRatio_working_3-way'!J2)</f>
        <v>2.8474768959817447</v>
      </c>
      <c r="N3" s="23">
        <f>(1/E3)* 100</f>
        <v>37.841232880909338</v>
      </c>
      <c r="O3" s="24">
        <f>(1/F3)* 100</f>
        <v>27.059652562884889</v>
      </c>
      <c r="P3" s="24">
        <f>(1/G3)* 100</f>
        <v>35.099114556205762</v>
      </c>
      <c r="Q3" t="s">
        <v>68</v>
      </c>
      <c r="R3" t="s">
        <v>80</v>
      </c>
      <c r="S3" s="48" t="s">
        <v>129</v>
      </c>
      <c r="T3" s="35">
        <v>100</v>
      </c>
      <c r="U3" s="35">
        <f>(1/A4)*((T3*A4)-T3)</f>
        <v>58.847736625514408</v>
      </c>
      <c r="V3" s="35">
        <f>(1/B4)*((T3*B4)-T3)</f>
        <v>70.845481049562679</v>
      </c>
      <c r="W3" s="35">
        <f>(1/C4)*((T3*C4)-T3)</f>
        <v>67.10526315789474</v>
      </c>
      <c r="X3" s="35">
        <f>((1/B4)+(1/C4))*T3</f>
        <v>62.049255792542581</v>
      </c>
      <c r="Y3" s="35">
        <f>((1/A4)+(1/C4))*T3</f>
        <v>74.047000216590845</v>
      </c>
      <c r="Z3" s="35">
        <f>((1/A4)+(1/B4))*T3</f>
        <v>70.306782324922906</v>
      </c>
      <c r="AA3" s="35">
        <f t="shared" ref="AA3:AA30" si="0">U3-X3</f>
        <v>-3.2015191670281737</v>
      </c>
      <c r="AB3" s="35">
        <f t="shared" ref="AB3:AB4" si="1">V3-Y3</f>
        <v>-3.2015191670281666</v>
      </c>
      <c r="AC3" s="35">
        <f t="shared" ref="AC3:AC4" si="2">W3-Z3</f>
        <v>-3.2015191670281666</v>
      </c>
      <c r="AD3" s="27"/>
      <c r="AE3" s="27"/>
      <c r="AF3">
        <v>1.82</v>
      </c>
      <c r="AG3">
        <v>2.0499999999999998</v>
      </c>
      <c r="AH3" s="41"/>
      <c r="AI3" s="27"/>
      <c r="AJ3" t="s">
        <v>70</v>
      </c>
    </row>
    <row r="4" spans="1:36" ht="15" x14ac:dyDescent="0.25">
      <c r="A4">
        <v>2.4300000000000002</v>
      </c>
      <c r="B4">
        <v>3.43</v>
      </c>
      <c r="C4">
        <v>3.04</v>
      </c>
      <c r="D4" s="20">
        <f t="shared" ref="D4:D67" si="3">IF(OR($A4="",$B4="",$C4=""),"",(1/A4)+(1/B4)+(1/C4)-1)</f>
        <v>3.2015191670281773E-2</v>
      </c>
      <c r="E4" s="17">
        <f>IF(OR($A4="",$B4="",$C4=""),"",A4*'MPTO_working_3-way'!$I3)</f>
        <v>2.5077969157587847</v>
      </c>
      <c r="F4" s="21">
        <f>IF(OR($A4="",$B4="",$C4=""),"",B4*'MPTO_working_3-way'!$I3)</f>
        <v>3.5398121074290665</v>
      </c>
      <c r="G4" s="22">
        <f>IF(OR($A4="",$B4="",$C4=""),"",C4*'MPTO_working_3-way'!$I3)</f>
        <v>3.1373261826776568</v>
      </c>
      <c r="H4" s="17">
        <f>IF(OR($A4="",$B4="",$C4=""),"",'MPTO_working_3-way'!E3)</f>
        <v>2.4946931441258591</v>
      </c>
      <c r="I4" s="21">
        <f>IF(OR($A4="",$B4="",$C4=""),"",'MPTO_working_3-way'!F3)</f>
        <v>3.560322159832539</v>
      </c>
      <c r="J4" s="22">
        <f>IF(OR($A4="",$B4="",$C4=""),"",'MPTO_working_3-way'!G3)</f>
        <v>3.1419307073272922</v>
      </c>
      <c r="K4" s="17">
        <f>IF(OR($A4="",$B4="",$C4=""),"",'OddsRatio_working_3-way'!H3)</f>
        <v>2.5005891223606516</v>
      </c>
      <c r="L4" s="21">
        <f>IF(OR($A4="",$B4="",$C4=""),"",'OddsRatio_working_3-way'!I3)</f>
        <v>3.5499521449904785</v>
      </c>
      <c r="M4" s="22">
        <f>IF(OR($A4="",$B4="",$C4=""),"",'OddsRatio_working_3-way'!J3)</f>
        <v>3.1407005661648451</v>
      </c>
      <c r="N4" s="23">
        <f t="shared" ref="N4" si="4">(1/E4)* 100</f>
        <v>39.875637206349687</v>
      </c>
      <c r="O4" s="24">
        <f t="shared" ref="O4" si="5">(1/F4)* 100</f>
        <v>28.250087000416833</v>
      </c>
      <c r="P4" s="24">
        <f t="shared" ref="P4" si="6">(1/G4)* 100</f>
        <v>31.874275793233469</v>
      </c>
      <c r="Q4" t="s">
        <v>81</v>
      </c>
      <c r="R4" t="s">
        <v>82</v>
      </c>
      <c r="S4" s="48" t="s">
        <v>129</v>
      </c>
      <c r="T4" s="35">
        <v>100</v>
      </c>
      <c r="U4" s="35">
        <f t="shared" ref="U4" si="7">(1/A5)*((T4*A5)-T4)</f>
        <v>46.808510638297875</v>
      </c>
      <c r="V4" s="35">
        <f t="shared" ref="V4" si="8">(1/B5)*((T4*B5)-T4)</f>
        <v>73.544973544973558</v>
      </c>
      <c r="W4" s="35">
        <f t="shared" ref="W4" si="9">(1/C5)*((T4*C5)-T4)</f>
        <v>76.30331753554502</v>
      </c>
      <c r="X4" s="35">
        <f t="shared" ref="X4" si="10">((1/B5)+(1/C5))*T4</f>
        <v>50.151708919481443</v>
      </c>
      <c r="Y4" s="35">
        <f t="shared" ref="Y4" si="11">((1/A5)+(1/C5))*T4</f>
        <v>76.888171826157105</v>
      </c>
      <c r="Z4" s="35">
        <f t="shared" ref="Z4" si="12">((1/A5)+(1/B5))*T4</f>
        <v>79.646515816728595</v>
      </c>
      <c r="AA4" s="35">
        <f t="shared" si="0"/>
        <v>-3.3431982811835681</v>
      </c>
      <c r="AB4" s="35">
        <f t="shared" si="1"/>
        <v>-3.3431982811835468</v>
      </c>
      <c r="AC4" s="35">
        <f t="shared" si="2"/>
        <v>-3.3431982811835752</v>
      </c>
      <c r="AD4" s="4"/>
      <c r="AE4" s="4"/>
      <c r="AF4">
        <v>1.89</v>
      </c>
      <c r="AG4">
        <v>1.98</v>
      </c>
      <c r="AH4" s="4"/>
      <c r="AI4" s="4"/>
      <c r="AJ4" t="s">
        <v>70</v>
      </c>
    </row>
    <row r="5" spans="1:36" s="12" customFormat="1" ht="15" x14ac:dyDescent="0.25">
      <c r="A5">
        <v>1.88</v>
      </c>
      <c r="B5">
        <v>3.78</v>
      </c>
      <c r="C5">
        <v>4.22</v>
      </c>
      <c r="D5" s="20">
        <f t="shared" si="3"/>
        <v>3.3431982811835681E-2</v>
      </c>
      <c r="E5" s="17">
        <f>IF(OR($A5="",$B5="",$C5=""),"",A5*'MPTO_working_3-way'!$I4)</f>
        <v>1.9428521276862509</v>
      </c>
      <c r="F5" s="21">
        <f>IF(OR($A5="",$B5="",$C5=""),"",B5*'MPTO_working_3-way'!$I4)</f>
        <v>3.9063728950287389</v>
      </c>
      <c r="G5" s="22">
        <f>IF(OR($A5="",$B5="",$C5=""),"",C5*'MPTO_working_3-way'!$I4)</f>
        <v>4.3610829674659461</v>
      </c>
      <c r="H5" s="17">
        <f>IF(OR($A5="",$B5="",$C5=""),"",'MPTO_working_3-way'!E4)</f>
        <v>1.9202301842423308</v>
      </c>
      <c r="I5" s="21">
        <f>IF(OR($A5="",$B5="",$C5=""),"",'MPTO_working_3-way'!F4)</f>
        <v>3.9462322652727799</v>
      </c>
      <c r="J5" s="22">
        <f>IF(OR($A5="",$B5="",$C5=""),"",'MPTO_working_3-way'!G4)</f>
        <v>4.4282502275970481</v>
      </c>
      <c r="K5" s="17">
        <f>IF(OR($A5="",$B5="",$C5=""),"",'OddsRatio_working_3-way'!H4)</f>
        <v>1.9287813411178683</v>
      </c>
      <c r="L5" s="21">
        <f>IF(OR($A5="",$B5="",$C5=""),"",'OddsRatio_working_3-way'!I4)</f>
        <v>3.9341046912587201</v>
      </c>
      <c r="M5" s="22">
        <f>IF(OR($A5="",$B5="",$C5=""),"",'OddsRatio_working_3-way'!J4)</f>
        <v>4.3984953618176545</v>
      </c>
      <c r="N5" s="23">
        <f t="shared" ref="N5:N30" si="13">(1/E5)* 100</f>
        <v>51.470721098620274</v>
      </c>
      <c r="O5" s="24">
        <f t="shared" ref="O5:O30" si="14">(1/F5)* 100</f>
        <v>25.599194620477807</v>
      </c>
      <c r="P5" s="24">
        <f t="shared" ref="P5:P30" si="15">(1/G5)* 100</f>
        <v>22.930084280901923</v>
      </c>
      <c r="Q5" t="s">
        <v>83</v>
      </c>
      <c r="R5" t="s">
        <v>84</v>
      </c>
      <c r="S5" s="48" t="s">
        <v>129</v>
      </c>
      <c r="T5" s="35">
        <v>100</v>
      </c>
      <c r="U5" s="35"/>
      <c r="V5" s="35"/>
      <c r="W5" s="35"/>
      <c r="X5" s="35"/>
      <c r="Y5" s="35">
        <f t="shared" ref="Y5:Y30" si="16">((1/A6)+(1/C6))*T5</f>
        <v>75.23892507918066</v>
      </c>
      <c r="Z5" s="35">
        <f t="shared" ref="Z5:Z30" si="17">((1/A6)+(1/B6))*T5</f>
        <v>60.038769429586814</v>
      </c>
      <c r="AA5" s="35">
        <f t="shared" ref="AA5:AA30" si="18">U5-X5</f>
        <v>0</v>
      </c>
      <c r="AB5" s="35">
        <f t="shared" ref="AB5:AB30" si="19">V5-Y5</f>
        <v>-75.23892507918066</v>
      </c>
      <c r="AC5" s="35">
        <f t="shared" ref="AC5:AC30" si="20">W5-Z5</f>
        <v>-60.038769429586814</v>
      </c>
      <c r="AD5" s="27"/>
      <c r="AE5" s="27"/>
      <c r="AF5">
        <v>1.85</v>
      </c>
      <c r="AG5">
        <v>2.0299999999999998</v>
      </c>
      <c r="AH5" s="36"/>
      <c r="AI5" s="27"/>
      <c r="AJ5" t="s">
        <v>70</v>
      </c>
    </row>
    <row r="6" spans="1:36" s="12" customFormat="1" ht="15" x14ac:dyDescent="0.25">
      <c r="A6">
        <v>3.13</v>
      </c>
      <c r="B6">
        <v>3.56</v>
      </c>
      <c r="C6">
        <v>2.31</v>
      </c>
      <c r="D6" s="20">
        <f t="shared" si="3"/>
        <v>3.3288127196301032E-2</v>
      </c>
      <c r="E6" s="17">
        <f>IF(OR($A6="",$B6="",$C6=""),"",A6*'MPTO_working_3-way'!$I5)</f>
        <v>3.2341918381244219</v>
      </c>
      <c r="F6" s="21">
        <f>IF(OR($A6="",$B6="",$C6=""),"",B6*'MPTO_working_3-way'!$I5)</f>
        <v>3.6785057328188318</v>
      </c>
      <c r="G6" s="22">
        <f>IF(OR($A6="",$B6="",$C6=""),"",C6*'MPTO_working_3-way'!$I5)</f>
        <v>2.3868955738234554</v>
      </c>
      <c r="H6" s="17">
        <f>IF(OR($A6="",$B6="",$C6=""),"",'MPTO_working_3-way'!E5)</f>
        <v>3.2426181138733372</v>
      </c>
      <c r="I6" s="21">
        <f>IF(OR($A6="",$B6="",$C6=""),"",'MPTO_working_3-way'!F5)</f>
        <v>3.7064102891475632</v>
      </c>
      <c r="J6" s="22">
        <f>IF(OR($A6="",$B6="",$C6=""),"",'MPTO_working_3-way'!G5)</f>
        <v>2.3707671672423016</v>
      </c>
      <c r="K6" s="17">
        <f>IF(OR($A6="",$B6="",$C6=""),"",'OddsRatio_working_3-way'!H5)</f>
        <v>3.240224570204608</v>
      </c>
      <c r="L6" s="21">
        <f>IF(OR($A6="",$B6="",$C6=""),"",'OddsRatio_working_3-way'!I5)</f>
        <v>3.6924764787435662</v>
      </c>
      <c r="M6" s="22">
        <f>IF(OR($A6="",$B6="",$C6=""),"",'OddsRatio_working_3-way'!J5)</f>
        <v>2.3777906981070598</v>
      </c>
      <c r="N6" s="23">
        <f t="shared" si="13"/>
        <v>30.91962536705682</v>
      </c>
      <c r="O6" s="24">
        <f t="shared" si="14"/>
        <v>27.184951516541528</v>
      </c>
      <c r="P6" s="24">
        <f t="shared" si="15"/>
        <v>41.895423116401659</v>
      </c>
      <c r="Q6" t="s">
        <v>85</v>
      </c>
      <c r="R6" t="s">
        <v>86</v>
      </c>
      <c r="S6" s="48" t="s">
        <v>129</v>
      </c>
      <c r="T6" s="35">
        <v>100</v>
      </c>
      <c r="U6" s="35"/>
      <c r="V6" s="35"/>
      <c r="W6" s="35"/>
      <c r="X6" s="35"/>
      <c r="Y6" s="35">
        <f t="shared" si="16"/>
        <v>78.941285251964871</v>
      </c>
      <c r="Z6" s="35">
        <f t="shared" si="17"/>
        <v>44.108833752846699</v>
      </c>
      <c r="AA6" s="35">
        <f t="shared" si="18"/>
        <v>0</v>
      </c>
      <c r="AB6" s="35">
        <f t="shared" si="19"/>
        <v>-78.941285251964871</v>
      </c>
      <c r="AC6" s="35">
        <f t="shared" si="20"/>
        <v>-44.108833752846699</v>
      </c>
      <c r="AD6" s="27"/>
      <c r="AE6" s="27"/>
      <c r="AF6">
        <v>1.91</v>
      </c>
      <c r="AG6">
        <v>1.95</v>
      </c>
      <c r="AH6" s="36"/>
      <c r="AI6" s="27"/>
      <c r="AJ6" t="s">
        <v>70</v>
      </c>
    </row>
    <row r="7" spans="1:36" s="12" customFormat="1" ht="15" x14ac:dyDescent="0.25">
      <c r="A7">
        <v>5.15</v>
      </c>
      <c r="B7">
        <v>4.05</v>
      </c>
      <c r="C7">
        <v>1.68</v>
      </c>
      <c r="D7" s="20">
        <f t="shared" si="3"/>
        <v>3.6326432766562222E-2</v>
      </c>
      <c r="E7" s="17">
        <f>IF(OR($A7="",$B7="",$C7=""),"",A7*'MPTO_working_3-way'!$I6)</f>
        <v>5.3370811287477959</v>
      </c>
      <c r="F7" s="21">
        <f>IF(OR($A7="",$B7="",$C7=""),"",B7*'MPTO_working_3-way'!$I6)</f>
        <v>4.1971220527045769</v>
      </c>
      <c r="G7" s="22">
        <f>IF(OR($A7="",$B7="",$C7=""),"",C7*'MPTO_working_3-way'!$I6)</f>
        <v>1.7410284070478246</v>
      </c>
      <c r="H7" s="17">
        <f>IF(OR($A7="",$B7="",$C7=""),"",'MPTO_working_3-way'!E6)</f>
        <v>5.4925153220370868</v>
      </c>
      <c r="I7" s="21">
        <f>IF(OR($A7="",$B7="",$C7=""),"",'MPTO_working_3-way'!F6)</f>
        <v>4.2588572748155622</v>
      </c>
      <c r="J7" s="22">
        <f>IF(OR($A7="",$B7="",$C7=""),"",'MPTO_working_3-way'!G6)</f>
        <v>1.7148855783724528</v>
      </c>
      <c r="K7" s="17">
        <f>IF(OR($A7="",$B7="",$C7=""),"",'OddsRatio_working_3-way'!H6)</f>
        <v>5.4188302164387414</v>
      </c>
      <c r="L7" s="21">
        <f>IF(OR($A7="",$B7="",$C7=""),"",'OddsRatio_working_3-way'!I6)</f>
        <v>4.2475740144911232</v>
      </c>
      <c r="M7" s="22">
        <f>IF(OR($A7="",$B7="",$C7=""),"",'OddsRatio_working_3-way'!J6)</f>
        <v>1.7240492884767091</v>
      </c>
      <c r="N7" s="23">
        <f t="shared" si="13"/>
        <v>18.736833409062744</v>
      </c>
      <c r="O7" s="24">
        <f t="shared" si="14"/>
        <v>23.825849890536578</v>
      </c>
      <c r="P7" s="24">
        <f t="shared" si="15"/>
        <v>57.437316700400679</v>
      </c>
      <c r="Q7" t="s">
        <v>87</v>
      </c>
      <c r="R7" t="s">
        <v>69</v>
      </c>
      <c r="S7" s="48" t="s">
        <v>129</v>
      </c>
      <c r="T7" s="35">
        <v>100</v>
      </c>
      <c r="U7" s="35"/>
      <c r="V7" s="35"/>
      <c r="W7" s="35"/>
      <c r="X7" s="35"/>
      <c r="Y7" s="35">
        <f t="shared" si="16"/>
        <v>76.385979611786055</v>
      </c>
      <c r="Z7" s="35">
        <f t="shared" si="17"/>
        <v>57.330057330057329</v>
      </c>
      <c r="AA7" s="35">
        <f t="shared" si="18"/>
        <v>0</v>
      </c>
      <c r="AB7" s="35">
        <f t="shared" si="19"/>
        <v>-76.385979611786055</v>
      </c>
      <c r="AC7" s="35">
        <f t="shared" si="20"/>
        <v>-57.330057330057329</v>
      </c>
      <c r="AD7" s="27"/>
      <c r="AE7" s="27"/>
      <c r="AF7">
        <v>1.93</v>
      </c>
      <c r="AG7">
        <v>1.93</v>
      </c>
      <c r="AH7" s="36"/>
      <c r="AI7" s="27"/>
      <c r="AJ7" t="s">
        <v>70</v>
      </c>
    </row>
    <row r="8" spans="1:36" ht="15" x14ac:dyDescent="0.25">
      <c r="A8">
        <v>3.3</v>
      </c>
      <c r="B8">
        <v>3.7</v>
      </c>
      <c r="C8">
        <v>2.17</v>
      </c>
      <c r="D8" s="20">
        <f t="shared" si="3"/>
        <v>3.4130066388130764E-2</v>
      </c>
      <c r="E8" s="17">
        <f>IF(OR($A8="",$B8="",$C8=""),"",A8*'MPTO_working_3-way'!$I7)</f>
        <v>3.4126292190808312</v>
      </c>
      <c r="F8" s="21">
        <f>IF(OR($A8="",$B8="",$C8=""),"",B8*'MPTO_working_3-way'!$I7)</f>
        <v>3.8262812456360842</v>
      </c>
      <c r="G8" s="22">
        <f>IF(OR($A8="",$B8="",$C8=""),"",C8*'MPTO_working_3-way'!$I7)</f>
        <v>2.2440622440622437</v>
      </c>
      <c r="H8" s="17">
        <f>IF(OR($A8="",$B8="",$C8=""),"",'MPTO_working_3-way'!E7)</f>
        <v>3.4287248681128588</v>
      </c>
      <c r="I8" s="21">
        <f>IF(OR($A8="",$B8="",$C8=""),"",'MPTO_working_3-way'!F7)</f>
        <v>3.8625909313999429</v>
      </c>
      <c r="J8" s="22">
        <f>IF(OR($A8="",$B8="",$C8=""),"",'MPTO_working_3-way'!G7)</f>
        <v>2.2249277131028919</v>
      </c>
      <c r="K8" s="17">
        <f>IF(OR($A8="",$B8="",$C8=""),"",'OddsRatio_working_3-way'!H7)</f>
        <v>3.4236558546141462</v>
      </c>
      <c r="L8" s="21">
        <f>IF(OR($A8="",$B8="",$C8=""),"",'OddsRatio_working_3-way'!I7)</f>
        <v>3.8451612206339978</v>
      </c>
      <c r="M8" s="22">
        <f>IF(OR($A8="",$B8="",$C8=""),"",'OddsRatio_working_3-way'!J7)</f>
        <v>2.232903195608066</v>
      </c>
      <c r="N8" s="23">
        <f t="shared" si="13"/>
        <v>29.302919708029201</v>
      </c>
      <c r="O8" s="24">
        <f t="shared" si="14"/>
        <v>26.135036496350367</v>
      </c>
      <c r="P8" s="24">
        <f t="shared" si="15"/>
        <v>44.56204379562044</v>
      </c>
      <c r="Q8" t="s">
        <v>72</v>
      </c>
      <c r="R8" t="s">
        <v>88</v>
      </c>
      <c r="S8" s="48" t="s">
        <v>129</v>
      </c>
      <c r="T8" s="35">
        <v>100</v>
      </c>
      <c r="U8" s="35"/>
      <c r="V8" s="35"/>
      <c r="W8" s="35"/>
      <c r="X8" s="35"/>
      <c r="Y8" s="35">
        <f t="shared" si="16"/>
        <v>74.969736986904365</v>
      </c>
      <c r="Z8" s="35">
        <f t="shared" si="17"/>
        <v>60.299869621903525</v>
      </c>
      <c r="AA8" s="35">
        <f t="shared" si="18"/>
        <v>0</v>
      </c>
      <c r="AB8" s="35">
        <f t="shared" si="19"/>
        <v>-74.969736986904365</v>
      </c>
      <c r="AC8" s="35">
        <f t="shared" si="20"/>
        <v>-60.299869621903525</v>
      </c>
      <c r="AF8">
        <v>1.81</v>
      </c>
      <c r="AG8">
        <v>2.0699999999999998</v>
      </c>
      <c r="AJ8" t="s">
        <v>70</v>
      </c>
    </row>
    <row r="9" spans="1:36" ht="15" x14ac:dyDescent="0.25">
      <c r="A9">
        <v>3.12</v>
      </c>
      <c r="B9">
        <v>3.54</v>
      </c>
      <c r="C9">
        <v>2.33</v>
      </c>
      <c r="D9" s="20">
        <f t="shared" si="3"/>
        <v>3.2183245575258423E-2</v>
      </c>
      <c r="E9" s="17">
        <f>IF(OR($A9="",$B9="",$C9=""),"",A9*'MPTO_working_3-way'!$I8)</f>
        <v>3.2204117261948064</v>
      </c>
      <c r="F9" s="21">
        <f>IF(OR($A9="",$B9="",$C9=""),"",B9*'MPTO_working_3-way'!$I8)</f>
        <v>3.6539286893364147</v>
      </c>
      <c r="G9" s="22">
        <f>IF(OR($A9="",$B9="",$C9=""),"",C9*'MPTO_working_3-way'!$I8)</f>
        <v>2.4049869621903524</v>
      </c>
      <c r="H9" s="17">
        <f>IF(OR($A9="",$B9="",$C9=""),"",'MPTO_working_3-way'!E8)</f>
        <v>3.2280445070626063</v>
      </c>
      <c r="I9" s="21">
        <f>IF(OR($A9="",$B9="",$C9=""),"",'MPTO_working_3-way'!F8)</f>
        <v>3.6797427564456742</v>
      </c>
      <c r="J9" s="22">
        <f>IF(OR($A9="",$B9="",$C9=""),"",'MPTO_working_3-way'!G8)</f>
        <v>2.3897329378177257</v>
      </c>
      <c r="K9" s="17">
        <f>IF(OR($A9="",$B9="",$C9=""),"",'OddsRatio_working_3-way'!H8)</f>
        <v>3.2258610073764569</v>
      </c>
      <c r="L9" s="21">
        <f>IF(OR($A9="",$B9="",$C9=""),"",'OddsRatio_working_3-way'!I8)</f>
        <v>3.6668334711019814</v>
      </c>
      <c r="M9" s="22">
        <f>IF(OR($A9="",$B9="",$C9=""),"",'OddsRatio_working_3-way'!J8)</f>
        <v>2.3964128017974939</v>
      </c>
      <c r="N9" s="23">
        <f t="shared" si="13"/>
        <v>31.051930157439404</v>
      </c>
      <c r="O9" s="24">
        <f t="shared" si="14"/>
        <v>27.36780285062456</v>
      </c>
      <c r="P9" s="24">
        <f t="shared" si="15"/>
        <v>41.580266991936028</v>
      </c>
      <c r="Q9" t="s">
        <v>89</v>
      </c>
      <c r="R9" t="s">
        <v>90</v>
      </c>
      <c r="S9" s="48" t="s">
        <v>129</v>
      </c>
      <c r="T9" s="35">
        <v>100</v>
      </c>
      <c r="U9" s="35"/>
      <c r="V9" s="35"/>
      <c r="W9" s="35"/>
      <c r="X9" s="35"/>
      <c r="Y9" s="35">
        <f t="shared" si="16"/>
        <v>84.402036737135433</v>
      </c>
      <c r="Z9" s="35">
        <f t="shared" si="17"/>
        <v>93.931884976661095</v>
      </c>
      <c r="AA9" s="35">
        <f t="shared" si="18"/>
        <v>0</v>
      </c>
      <c r="AB9" s="35">
        <f t="shared" si="19"/>
        <v>-84.402036737135433</v>
      </c>
      <c r="AC9" s="35">
        <f t="shared" si="20"/>
        <v>-93.931884976661095</v>
      </c>
      <c r="AF9">
        <v>2.0099999999999998</v>
      </c>
      <c r="AG9">
        <v>1.87</v>
      </c>
      <c r="AJ9" t="s">
        <v>70</v>
      </c>
    </row>
    <row r="10" spans="1:36" ht="15" x14ac:dyDescent="0.25">
      <c r="A10">
        <v>1.34</v>
      </c>
      <c r="B10">
        <v>5.18</v>
      </c>
      <c r="C10">
        <v>10.23</v>
      </c>
      <c r="D10" s="20">
        <f t="shared" si="3"/>
        <v>3.7070560421547327E-2</v>
      </c>
      <c r="E10" s="17">
        <f>IF(OR($A10="",$B10="",$C10=""),"",A10*'MPTO_working_3-way'!$I9)</f>
        <v>1.3896745509648736</v>
      </c>
      <c r="F10" s="21">
        <f>IF(OR($A10="",$B10="",$C10=""),"",B10*'MPTO_working_3-way'!$I9)</f>
        <v>5.3720255029836146</v>
      </c>
      <c r="G10" s="22">
        <f>IF(OR($A10="",$B10="",$C10=""),"",C10*'MPTO_working_3-way'!$I9)</f>
        <v>10.60923183311243</v>
      </c>
      <c r="H10" s="17">
        <f>IF(OR($A10="",$B10="",$C10=""),"",'MPTO_working_3-way'!E9)</f>
        <v>1.3625615442915626</v>
      </c>
      <c r="I10" s="21">
        <f>IF(OR($A10="",$B10="",$C10=""),"",'MPTO_working_3-way'!F9)</f>
        <v>5.534238297574297</v>
      </c>
      <c r="J10" s="22">
        <f>IF(OR($A10="",$B10="",$C10=""),"",'MPTO_working_3-way'!G9)</f>
        <v>11.710307072467041</v>
      </c>
      <c r="K10" s="17">
        <f>IF(OR($A10="",$B10="",$C10=""),"",'OddsRatio_working_3-way'!H9)</f>
        <v>1.3705972100245558</v>
      </c>
      <c r="L10" s="21">
        <f>IF(OR($A10="",$B10="",$C10=""),"",'OddsRatio_working_3-way'!I9)</f>
        <v>5.5561656997136533</v>
      </c>
      <c r="M10" s="22">
        <f>IF(OR($A10="",$B10="",$C10=""),"",'OddsRatio_working_3-way'!J9)</f>
        <v>11.060624260372494</v>
      </c>
      <c r="N10" s="23">
        <f t="shared" si="13"/>
        <v>71.959294304244381</v>
      </c>
      <c r="O10" s="24">
        <f t="shared" si="14"/>
        <v>18.614952580634654</v>
      </c>
      <c r="P10" s="24">
        <f t="shared" si="15"/>
        <v>9.4257531151209655</v>
      </c>
      <c r="Q10" t="s">
        <v>91</v>
      </c>
      <c r="R10" t="s">
        <v>92</v>
      </c>
      <c r="S10" s="48" t="s">
        <v>129</v>
      </c>
      <c r="T10" s="35">
        <v>100</v>
      </c>
      <c r="U10" s="35"/>
      <c r="V10" s="35"/>
      <c r="W10" s="35"/>
      <c r="X10" s="35"/>
      <c r="Y10" s="35">
        <f t="shared" si="16"/>
        <v>82.250806588554937</v>
      </c>
      <c r="Z10" s="35">
        <f t="shared" si="17"/>
        <v>87.917139532545136</v>
      </c>
      <c r="AA10" s="35">
        <f t="shared" si="18"/>
        <v>0</v>
      </c>
      <c r="AB10" s="35">
        <f t="shared" si="19"/>
        <v>-82.250806588554937</v>
      </c>
      <c r="AC10" s="35">
        <f t="shared" si="20"/>
        <v>-87.917139532545136</v>
      </c>
      <c r="AF10">
        <v>1.74</v>
      </c>
      <c r="AG10">
        <v>2.16</v>
      </c>
      <c r="AJ10" t="s">
        <v>70</v>
      </c>
    </row>
    <row r="11" spans="1:36" ht="15" x14ac:dyDescent="0.25">
      <c r="A11">
        <v>1.51</v>
      </c>
      <c r="B11">
        <v>4.6100000000000003</v>
      </c>
      <c r="C11">
        <v>6.24</v>
      </c>
      <c r="D11" s="20">
        <f t="shared" si="3"/>
        <v>3.9427805581861541E-2</v>
      </c>
      <c r="E11" s="17">
        <f>IF(OR($A11="",$B11="",$C11=""),"",A11*'MPTO_working_3-way'!$I10)</f>
        <v>1.5695359864286109</v>
      </c>
      <c r="F11" s="21">
        <f>IF(OR($A11="",$B11="",$C11=""),"",B11*'MPTO_working_3-way'!$I10)</f>
        <v>4.7917621837323816</v>
      </c>
      <c r="G11" s="22">
        <f>IF(OR($A11="",$B11="",$C11=""),"",C11*'MPTO_working_3-way'!$I10)</f>
        <v>6.4860295068308158</v>
      </c>
      <c r="H11" s="17">
        <f>IF(OR($A11="",$B11="",$C11=""),"",'MPTO_working_3-way'!E10)</f>
        <v>1.5405731813388235</v>
      </c>
      <c r="I11" s="21">
        <f>IF(OR($A11="",$B11="",$C11=""),"",'MPTO_working_3-way'!F10)</f>
        <v>4.9073218449378411</v>
      </c>
      <c r="J11" s="22">
        <f>IF(OR($A11="",$B11="",$C11=""),"",'MPTO_working_3-way'!G10)</f>
        <v>6.7974584500568129</v>
      </c>
      <c r="K11" s="17">
        <f>IF(OR($A11="",$B11="",$C11=""),"",'OddsRatio_working_3-way'!H10)</f>
        <v>1.5498760166497003</v>
      </c>
      <c r="L11" s="21">
        <f>IF(OR($A11="",$B11="",$C11=""),"",'OddsRatio_working_3-way'!I10)</f>
        <v>4.8922596472655266</v>
      </c>
      <c r="M11" s="22">
        <f>IF(OR($A11="",$B11="",$C11=""),"",'OddsRatio_working_3-way'!J10)</f>
        <v>6.6497065240086872</v>
      </c>
      <c r="N11" s="23">
        <f t="shared" si="13"/>
        <v>63.713097924912354</v>
      </c>
      <c r="O11" s="24">
        <f t="shared" si="14"/>
        <v>20.869149211847649</v>
      </c>
      <c r="P11" s="24">
        <f t="shared" si="15"/>
        <v>15.417752863240011</v>
      </c>
      <c r="Q11" t="s">
        <v>73</v>
      </c>
      <c r="R11" t="s">
        <v>93</v>
      </c>
      <c r="S11" s="48" t="s">
        <v>129</v>
      </c>
      <c r="T11" s="35">
        <v>100</v>
      </c>
      <c r="U11" s="35"/>
      <c r="V11" s="35"/>
      <c r="W11" s="35"/>
      <c r="X11" s="35"/>
      <c r="Y11" s="35">
        <f t="shared" si="16"/>
        <v>76.813471502590687</v>
      </c>
      <c r="Z11" s="35">
        <f t="shared" si="17"/>
        <v>78.623122977121511</v>
      </c>
      <c r="AA11" s="35">
        <f t="shared" si="18"/>
        <v>0</v>
      </c>
      <c r="AB11" s="35">
        <f t="shared" si="19"/>
        <v>-76.813471502590687</v>
      </c>
      <c r="AC11" s="35">
        <f t="shared" si="20"/>
        <v>-78.623122977121511</v>
      </c>
      <c r="AF11">
        <v>1.65</v>
      </c>
      <c r="AG11">
        <v>2.2999999999999998</v>
      </c>
      <c r="AJ11" t="s">
        <v>70</v>
      </c>
    </row>
    <row r="12" spans="1:36" ht="15" x14ac:dyDescent="0.25">
      <c r="A12">
        <v>1.93</v>
      </c>
      <c r="B12">
        <v>3.73</v>
      </c>
      <c r="C12">
        <v>4</v>
      </c>
      <c r="D12" s="20">
        <f t="shared" si="3"/>
        <v>3.6231229771215068E-2</v>
      </c>
      <c r="E12" s="17">
        <f>IF(OR($A12="",$B12="",$C12=""),"",A12*'MPTO_working_3-way'!$I11)</f>
        <v>1.9999262734584451</v>
      </c>
      <c r="F12" s="21">
        <f>IF(OR($A12="",$B12="",$C12=""),"",B12*'MPTO_working_3-way'!$I11)</f>
        <v>3.865142487046632</v>
      </c>
      <c r="G12" s="22">
        <f>IF(OR($A12="",$B12="",$C12=""),"",C12*'MPTO_working_3-way'!$I11)</f>
        <v>4.1449249190848603</v>
      </c>
      <c r="H12" s="17">
        <f>IF(OR($A12="",$B12="",$C12=""),"",'MPTO_working_3-way'!E11)</f>
        <v>1.9760594921391597</v>
      </c>
      <c r="I12" s="21">
        <f>IF(OR($A12="",$B12="",$C12=""),"",'MPTO_working_3-way'!F11)</f>
        <v>3.9059534198139865</v>
      </c>
      <c r="J12" s="22">
        <f>IF(OR($A12="",$B12="",$C12=""),"",'MPTO_working_3-way'!G11)</f>
        <v>4.2030418324948675</v>
      </c>
      <c r="K12" s="17">
        <f>IF(OR($A12="",$B12="",$C12=""),"",'OddsRatio_working_3-way'!H11)</f>
        <v>1.9852120363793224</v>
      </c>
      <c r="L12" s="21">
        <f>IF(OR($A12="",$B12="",$C12=""),"",'OddsRatio_working_3-way'!I11)</f>
        <v>3.8920740422747855</v>
      </c>
      <c r="M12" s="22">
        <f>IF(OR($A12="",$B12="",$C12=""),"",'OddsRatio_working_3-way'!J11)</f>
        <v>4.1781033431591048</v>
      </c>
      <c r="N12" s="23">
        <f t="shared" si="13"/>
        <v>50.001843231486411</v>
      </c>
      <c r="O12" s="24">
        <f t="shared" si="14"/>
        <v>25.872267409321392</v>
      </c>
      <c r="P12" s="24">
        <f t="shared" si="15"/>
        <v>24.125889359192197</v>
      </c>
      <c r="Q12" t="s">
        <v>94</v>
      </c>
      <c r="R12" t="s">
        <v>95</v>
      </c>
      <c r="S12" s="48" t="s">
        <v>129</v>
      </c>
      <c r="T12" s="35">
        <v>100</v>
      </c>
      <c r="U12" s="35"/>
      <c r="V12" s="35"/>
      <c r="W12" s="35"/>
      <c r="X12" s="35"/>
      <c r="Y12" s="35">
        <f t="shared" si="16"/>
        <v>74.180721239544781</v>
      </c>
      <c r="Z12" s="35">
        <f t="shared" si="17"/>
        <v>64.034802406895437</v>
      </c>
      <c r="AA12" s="35">
        <f t="shared" si="18"/>
        <v>0</v>
      </c>
      <c r="AB12" s="35">
        <f t="shared" si="19"/>
        <v>-74.180721239544781</v>
      </c>
      <c r="AC12" s="35">
        <f t="shared" si="20"/>
        <v>-64.034802406895437</v>
      </c>
      <c r="AF12">
        <v>1.83</v>
      </c>
      <c r="AG12">
        <v>2.0499999999999998</v>
      </c>
      <c r="AJ12" t="s">
        <v>70</v>
      </c>
    </row>
    <row r="13" spans="1:36" ht="15" x14ac:dyDescent="0.25">
      <c r="A13">
        <v>2.86</v>
      </c>
      <c r="B13">
        <v>3.44</v>
      </c>
      <c r="C13">
        <v>2.5499999999999998</v>
      </c>
      <c r="D13" s="20">
        <f t="shared" si="3"/>
        <v>3.2504886814052281E-2</v>
      </c>
      <c r="E13" s="17">
        <f>IF(OR($A13="",$B13="",$C13=""),"",A13*'MPTO_working_3-way'!$I12)</f>
        <v>2.9529639762881894</v>
      </c>
      <c r="F13" s="21">
        <f>IF(OR($A13="",$B13="",$C13=""),"",B13*'MPTO_working_3-way'!$I12)</f>
        <v>3.5518168106403398</v>
      </c>
      <c r="G13" s="22">
        <f>IF(OR($A13="",$B13="",$C13=""),"",C13*'MPTO_working_3-way'!$I12)</f>
        <v>2.6328874613758333</v>
      </c>
      <c r="H13" s="17">
        <f>IF(OR($A13="",$B13="",$C13=""),"",'MPTO_working_3-way'!E12)</f>
        <v>2.9514598133685115</v>
      </c>
      <c r="I13" s="21">
        <f>IF(OR($A13="",$B13="",$C13=""),"",'MPTO_working_3-way'!F12)</f>
        <v>3.5731805510190129</v>
      </c>
      <c r="J13" s="22">
        <f>IF(OR($A13="",$B13="",$C13=""),"",'MPTO_working_3-way'!G12)</f>
        <v>2.6224562469599006</v>
      </c>
      <c r="K13" s="17">
        <f>IF(OR($A13="",$B13="",$C13=""),"",'OddsRatio_working_3-way'!H12)</f>
        <v>2.9529106916258239</v>
      </c>
      <c r="L13" s="21">
        <f>IF(OR($A13="",$B13="",$C13=""),"",'OddsRatio_working_3-way'!I12)</f>
        <v>3.5618828427779632</v>
      </c>
      <c r="M13" s="22">
        <f>IF(OR($A13="",$B13="",$C13=""),"",'OddsRatio_working_3-way'!J12)</f>
        <v>2.6274255763548529</v>
      </c>
      <c r="N13" s="23">
        <f t="shared" si="13"/>
        <v>33.86428036473977</v>
      </c>
      <c r="O13" s="24">
        <f t="shared" si="14"/>
        <v>28.154605186963877</v>
      </c>
      <c r="P13" s="24">
        <f t="shared" si="15"/>
        <v>37.981114448296367</v>
      </c>
      <c r="Q13" t="s">
        <v>96</v>
      </c>
      <c r="R13" t="s">
        <v>97</v>
      </c>
      <c r="S13" s="48" t="s">
        <v>129</v>
      </c>
      <c r="T13" s="35">
        <v>100</v>
      </c>
      <c r="U13" s="35"/>
      <c r="V13" s="35"/>
      <c r="W13" s="35"/>
      <c r="X13" s="35"/>
      <c r="Y13" s="35">
        <f t="shared" si="16"/>
        <v>72.656878519710389</v>
      </c>
      <c r="Z13" s="35">
        <f t="shared" si="17"/>
        <v>75.017018379850242</v>
      </c>
      <c r="AA13" s="35">
        <f t="shared" si="18"/>
        <v>0</v>
      </c>
      <c r="AB13" s="35">
        <f t="shared" si="19"/>
        <v>-72.656878519710389</v>
      </c>
      <c r="AC13" s="35">
        <f t="shared" si="20"/>
        <v>-75.017018379850242</v>
      </c>
      <c r="AF13">
        <v>1.98</v>
      </c>
      <c r="AG13">
        <v>1.89</v>
      </c>
      <c r="AJ13" t="s">
        <v>131</v>
      </c>
    </row>
    <row r="14" spans="1:36" ht="15" x14ac:dyDescent="0.25">
      <c r="A14">
        <v>2.2599999999999998</v>
      </c>
      <c r="B14">
        <v>3.25</v>
      </c>
      <c r="C14">
        <v>3.52</v>
      </c>
      <c r="D14" s="20">
        <f t="shared" si="3"/>
        <v>3.4261092889411593E-2</v>
      </c>
      <c r="E14" s="17">
        <f>IF(OR($A14="",$B14="",$C14=""),"",A14*'MPTO_working_3-way'!$I13)</f>
        <v>2.3374300699300701</v>
      </c>
      <c r="F14" s="21">
        <f>IF(OR($A14="",$B14="",$C14=""),"",B14*'MPTO_working_3-way'!$I13)</f>
        <v>3.3613485518905879</v>
      </c>
      <c r="G14" s="22">
        <f>IF(OR($A14="",$B14="",$C14=""),"",C14*'MPTO_working_3-way'!$I13)</f>
        <v>3.640599046970729</v>
      </c>
      <c r="H14" s="17">
        <f>IF(OR($A14="",$B14="",$C14=""),"",'MPTO_working_3-way'!E13)</f>
        <v>2.3198760550573962</v>
      </c>
      <c r="I14" s="21">
        <f>IF(OR($A14="",$B14="",$C14=""),"",'MPTO_working_3-way'!F13)</f>
        <v>3.37527741755803</v>
      </c>
      <c r="J14" s="22">
        <f>IF(OR($A14="",$B14="",$C14=""),"",'MPTO_working_3-way'!G13)</f>
        <v>3.6674295008794666</v>
      </c>
      <c r="K14" s="17">
        <f>IF(OR($A14="",$B14="",$C14=""),"",'OddsRatio_working_3-way'!H13)</f>
        <v>2.3273618495495705</v>
      </c>
      <c r="L14" s="21">
        <f>IF(OR($A14="",$B14="",$C14=""),"",'OddsRatio_working_3-way'!I13)</f>
        <v>3.3702890170528037</v>
      </c>
      <c r="M14" s="22">
        <f>IF(OR($A14="",$B14="",$C14=""),"",'OddsRatio_working_3-way'!J13)</f>
        <v>3.6547236990991405</v>
      </c>
      <c r="N14" s="23">
        <f t="shared" si="13"/>
        <v>42.782028556256115</v>
      </c>
      <c r="O14" s="24">
        <f t="shared" si="14"/>
        <v>29.749964472965789</v>
      </c>
      <c r="P14" s="24">
        <f t="shared" si="15"/>
        <v>27.468006970778074</v>
      </c>
      <c r="Q14" t="s">
        <v>98</v>
      </c>
      <c r="R14" t="s">
        <v>99</v>
      </c>
      <c r="S14" s="48" t="s">
        <v>129</v>
      </c>
      <c r="T14" s="35">
        <v>100</v>
      </c>
      <c r="U14" s="35"/>
      <c r="V14" s="35"/>
      <c r="W14" s="35"/>
      <c r="X14" s="35"/>
      <c r="Y14" s="35">
        <f t="shared" si="16"/>
        <v>74.520742746191914</v>
      </c>
      <c r="Z14" s="35">
        <f t="shared" si="17"/>
        <v>61.498182366126088</v>
      </c>
      <c r="AA14" s="35">
        <f t="shared" si="18"/>
        <v>0</v>
      </c>
      <c r="AB14" s="35">
        <f t="shared" si="19"/>
        <v>-74.520742746191914</v>
      </c>
      <c r="AC14" s="35">
        <f t="shared" si="20"/>
        <v>-61.498182366126088</v>
      </c>
      <c r="AF14">
        <v>2.2999999999999998</v>
      </c>
      <c r="AG14">
        <v>1.66</v>
      </c>
      <c r="AJ14" t="s">
        <v>131</v>
      </c>
    </row>
    <row r="15" spans="1:36" ht="15" x14ac:dyDescent="0.25">
      <c r="A15">
        <v>3.06</v>
      </c>
      <c r="B15">
        <v>3.47</v>
      </c>
      <c r="C15">
        <v>2.39</v>
      </c>
      <c r="D15" s="20">
        <f t="shared" si="3"/>
        <v>3.3391865502264917E-2</v>
      </c>
      <c r="E15" s="17">
        <f>IF(OR($A15="",$B15="",$C15=""),"",A15*'MPTO_working_3-way'!$I14)</f>
        <v>3.1621791084369306</v>
      </c>
      <c r="F15" s="21">
        <f>IF(OR($A15="",$B15="",$C15=""),"",B15*'MPTO_working_3-way'!$I14)</f>
        <v>3.5858697732928593</v>
      </c>
      <c r="G15" s="22">
        <f>IF(OR($A15="",$B15="",$C15=""),"",C15*'MPTO_working_3-way'!$I14)</f>
        <v>2.4698065585504132</v>
      </c>
      <c r="H15" s="17">
        <f>IF(OR($A15="",$B15="",$C15=""),"",'MPTO_working_3-way'!E14)</f>
        <v>3.1678976525869258</v>
      </c>
      <c r="I15" s="21">
        <f>IF(OR($A15="",$B15="",$C15=""),"",'MPTO_working_3-way'!F14)</f>
        <v>3.6094070592246692</v>
      </c>
      <c r="J15" s="22">
        <f>IF(OR($A15="",$B15="",$C15=""),"",'MPTO_working_3-way'!G14)</f>
        <v>2.4553167945068752</v>
      </c>
      <c r="K15" s="17">
        <f>IF(OR($A15="",$B15="",$C15=""),"",'OddsRatio_working_3-way'!H14)</f>
        <v>3.1663629836773812</v>
      </c>
      <c r="L15" s="21">
        <f>IF(OR($A15="",$B15="",$C15=""),"",'OddsRatio_working_3-way'!I14)</f>
        <v>3.5975323153801617</v>
      </c>
      <c r="M15" s="22">
        <f>IF(OR($A15="",$B15="",$C15=""),"",'OddsRatio_working_3-way'!J14)</f>
        <v>2.4617691977240592</v>
      </c>
      <c r="N15" s="23">
        <f t="shared" si="13"/>
        <v>31.623762149712682</v>
      </c>
      <c r="O15" s="24">
        <f t="shared" si="14"/>
        <v>27.887236938939715</v>
      </c>
      <c r="P15" s="24">
        <f t="shared" si="15"/>
        <v>40.489000911347617</v>
      </c>
      <c r="Q15" t="s">
        <v>100</v>
      </c>
      <c r="R15" t="s">
        <v>101</v>
      </c>
      <c r="S15" s="48" t="s">
        <v>129</v>
      </c>
      <c r="T15" s="35">
        <v>100</v>
      </c>
      <c r="U15" s="35"/>
      <c r="V15" s="35"/>
      <c r="W15" s="35"/>
      <c r="X15" s="35"/>
      <c r="Y15" s="35">
        <f t="shared" si="16"/>
        <v>74.582976903336188</v>
      </c>
      <c r="Z15" s="35">
        <f t="shared" si="17"/>
        <v>73.461300946891711</v>
      </c>
      <c r="AA15" s="35">
        <f t="shared" si="18"/>
        <v>0</v>
      </c>
      <c r="AB15" s="35">
        <f t="shared" si="19"/>
        <v>-74.582976903336188</v>
      </c>
      <c r="AC15" s="35">
        <f t="shared" si="20"/>
        <v>-73.461300946891711</v>
      </c>
      <c r="AF15">
        <v>1.97</v>
      </c>
      <c r="AG15">
        <v>1.9</v>
      </c>
      <c r="AJ15" t="s">
        <v>131</v>
      </c>
    </row>
    <row r="16" spans="1:36" ht="15" x14ac:dyDescent="0.25">
      <c r="A16">
        <v>2.2400000000000002</v>
      </c>
      <c r="B16">
        <v>3.47</v>
      </c>
      <c r="C16">
        <v>3.34</v>
      </c>
      <c r="D16" s="20">
        <f t="shared" si="3"/>
        <v>3.4014207073707503E-2</v>
      </c>
      <c r="E16" s="17">
        <f>IF(OR($A16="",$B16="",$C16=""),"",A16*'MPTO_working_3-way'!$I15)</f>
        <v>2.3161918238451049</v>
      </c>
      <c r="F16" s="21">
        <f>IF(OR($A16="",$B16="",$C16=""),"",B16*'MPTO_working_3-way'!$I15)</f>
        <v>3.5880292985457651</v>
      </c>
      <c r="G16" s="22">
        <f>IF(OR($A16="",$B16="",$C16=""),"",C16*'MPTO_working_3-way'!$I15)</f>
        <v>3.453607451626183</v>
      </c>
      <c r="H16" s="17">
        <f>IF(OR($A16="",$B16="",$C16=""),"",'MPTO_working_3-way'!E15)</f>
        <v>2.2983723948803929</v>
      </c>
      <c r="I16" s="21">
        <f>IF(OR($A16="",$B16="",$C16=""),"",'MPTO_working_3-way'!F15)</f>
        <v>3.6121116688476884</v>
      </c>
      <c r="J16" s="22">
        <f>IF(OR($A16="",$B16="",$C16=""),"",'MPTO_working_3-way'!G15)</f>
        <v>3.4714612901995023</v>
      </c>
      <c r="K16" s="17">
        <f>IF(OR($A16="",$B16="",$C16=""),"",'OddsRatio_working_3-way'!H15)</f>
        <v>2.3059074403262363</v>
      </c>
      <c r="L16" s="21">
        <f>IF(OR($A16="",$B16="",$C16=""),"",'OddsRatio_working_3-way'!I15)</f>
        <v>3.6012833690369384</v>
      </c>
      <c r="M16" s="22">
        <f>IF(OR($A16="",$B16="",$C16=""),"",'OddsRatio_working_3-way'!J15)</f>
        <v>3.4643737180349943</v>
      </c>
      <c r="N16" s="23">
        <f t="shared" si="13"/>
        <v>43.174316984674533</v>
      </c>
      <c r="O16" s="24">
        <f t="shared" si="14"/>
        <v>27.870452462729382</v>
      </c>
      <c r="P16" s="24">
        <f t="shared" si="15"/>
        <v>28.955230552596095</v>
      </c>
      <c r="Q16" t="s">
        <v>102</v>
      </c>
      <c r="R16" t="s">
        <v>103</v>
      </c>
      <c r="S16" s="48" t="s">
        <v>129</v>
      </c>
      <c r="T16" s="35">
        <v>100</v>
      </c>
      <c r="U16" s="35"/>
      <c r="V16" s="35"/>
      <c r="W16" s="35"/>
      <c r="X16" s="35"/>
      <c r="Y16" s="35">
        <f t="shared" si="16"/>
        <v>74.145235983840777</v>
      </c>
      <c r="Z16" s="35">
        <f t="shared" si="17"/>
        <v>78.259373925008589</v>
      </c>
      <c r="AA16" s="35">
        <f t="shared" si="18"/>
        <v>0</v>
      </c>
      <c r="AB16" s="35">
        <f t="shared" si="19"/>
        <v>-74.145235983840777</v>
      </c>
      <c r="AC16" s="35">
        <f t="shared" si="20"/>
        <v>-78.259373925008589</v>
      </c>
      <c r="AF16">
        <v>2.04</v>
      </c>
      <c r="AG16">
        <v>1.83</v>
      </c>
      <c r="AJ16" t="s">
        <v>131</v>
      </c>
    </row>
    <row r="17" spans="1:36" ht="15" x14ac:dyDescent="0.25">
      <c r="A17">
        <v>2.04</v>
      </c>
      <c r="B17">
        <v>3.42</v>
      </c>
      <c r="C17">
        <v>3.98</v>
      </c>
      <c r="D17" s="20">
        <f t="shared" si="3"/>
        <v>3.385002065712106E-2</v>
      </c>
      <c r="E17" s="17">
        <f>IF(OR($A17="",$B17="",$C17=""),"",A17*'MPTO_working_3-way'!$I16)</f>
        <v>2.1090540421405271</v>
      </c>
      <c r="F17" s="21">
        <f>IF(OR($A17="",$B17="",$C17=""),"",B17*'MPTO_working_3-way'!$I16)</f>
        <v>3.5357670706473541</v>
      </c>
      <c r="G17" s="22">
        <f>IF(OR($A17="",$B17="",$C17=""),"",C17*'MPTO_working_3-way'!$I16)</f>
        <v>4.1147230822153418</v>
      </c>
      <c r="H17" s="17">
        <f>IF(OR($A17="",$B17="",$C17=""),"",'MPTO_working_3-way'!E16)</f>
        <v>2.0880630649599405</v>
      </c>
      <c r="I17" s="21">
        <f>IF(OR($A17="",$B17="",$C17=""),"",'MPTO_working_3-way'!F16)</f>
        <v>3.5572716390499064</v>
      </c>
      <c r="J17" s="22">
        <f>IF(OR($A17="",$B17="",$C17=""),"",'MPTO_working_3-way'!G16)</f>
        <v>4.1671364906787547</v>
      </c>
      <c r="K17" s="17">
        <f>IF(OR($A17="",$B17="",$C17=""),"",'OddsRatio_working_3-way'!H16)</f>
        <v>2.0964902121676552</v>
      </c>
      <c r="L17" s="21">
        <f>IF(OR($A17="",$B17="",$C17=""),"",'OddsRatio_working_3-way'!I16)</f>
        <v>3.5514483783131978</v>
      </c>
      <c r="M17" s="22">
        <f>IF(OR($A17="",$B17="",$C17=""),"",'OddsRatio_working_3-way'!J16)</f>
        <v>4.1418661848650125</v>
      </c>
      <c r="N17" s="23">
        <f t="shared" si="13"/>
        <v>47.414621911967565</v>
      </c>
      <c r="O17" s="24">
        <f t="shared" si="14"/>
        <v>28.282406052752584</v>
      </c>
      <c r="P17" s="24">
        <f t="shared" si="15"/>
        <v>24.302972035279861</v>
      </c>
      <c r="Q17" t="s">
        <v>104</v>
      </c>
      <c r="R17" t="s">
        <v>105</v>
      </c>
      <c r="S17" s="48" t="s">
        <v>129</v>
      </c>
      <c r="T17" s="35">
        <v>100</v>
      </c>
      <c r="U17" s="35"/>
      <c r="V17" s="35"/>
      <c r="W17" s="35"/>
      <c r="X17" s="35"/>
      <c r="Y17" s="35">
        <f t="shared" si="16"/>
        <v>70.846356560642263</v>
      </c>
      <c r="Z17" s="35">
        <f t="shared" si="17"/>
        <v>73.283858998144709</v>
      </c>
      <c r="AA17" s="35">
        <f t="shared" si="18"/>
        <v>0</v>
      </c>
      <c r="AB17" s="35">
        <f t="shared" si="19"/>
        <v>-70.846356560642263</v>
      </c>
      <c r="AC17" s="35">
        <f t="shared" si="20"/>
        <v>-73.283858998144709</v>
      </c>
      <c r="AF17">
        <v>2.2400000000000002</v>
      </c>
      <c r="AG17">
        <v>1.69</v>
      </c>
      <c r="AJ17" t="s">
        <v>131</v>
      </c>
    </row>
    <row r="18" spans="1:36" ht="15" x14ac:dyDescent="0.25">
      <c r="A18">
        <v>2.4500000000000002</v>
      </c>
      <c r="B18">
        <v>3.08</v>
      </c>
      <c r="C18">
        <v>3.33</v>
      </c>
      <c r="D18" s="20">
        <f t="shared" si="3"/>
        <v>3.3138890281747546E-2</v>
      </c>
      <c r="E18" s="17">
        <f>IF(OR($A18="",$B18="",$C18=""),"",A18*'MPTO_working_3-way'!$I17)</f>
        <v>2.5311902811902818</v>
      </c>
      <c r="F18" s="21">
        <f>IF(OR($A18="",$B18="",$C18=""),"",B18*'MPTO_working_3-way'!$I17)</f>
        <v>3.1820677820677825</v>
      </c>
      <c r="G18" s="22">
        <f>IF(OR($A18="",$B18="",$C18=""),"",C18*'MPTO_working_3-way'!$I17)</f>
        <v>3.4403525046382195</v>
      </c>
      <c r="H18" s="17">
        <f>IF(OR($A18="",$B18="",$C18=""),"",'MPTO_working_3-way'!E17)</f>
        <v>2.5181497624303195</v>
      </c>
      <c r="I18" s="21">
        <f>IF(OR($A18="",$B18="",$C18=""),"",'MPTO_working_3-way'!F17)</f>
        <v>3.188480373289436</v>
      </c>
      <c r="J18" s="22">
        <f>IF(OR($A18="",$B18="",$C18=""),"",'MPTO_working_3-way'!G17)</f>
        <v>3.4571690893214861</v>
      </c>
      <c r="K18" s="17">
        <f>IF(OR($A18="",$B18="",$C18=""),"",'OddsRatio_working_3-way'!H17)</f>
        <v>2.5240032580047433</v>
      </c>
      <c r="L18" s="21">
        <f>IF(OR($A18="",$B18="",$C18=""),"",'OddsRatio_working_3-way'!I17)</f>
        <v>3.1861563976895622</v>
      </c>
      <c r="M18" s="22">
        <f>IF(OR($A18="",$B18="",$C18=""),"",'OddsRatio_working_3-way'!J17)</f>
        <v>3.4489155801041727</v>
      </c>
      <c r="N18" s="23">
        <f t="shared" si="13"/>
        <v>39.507104915469021</v>
      </c>
      <c r="O18" s="24">
        <f t="shared" si="14"/>
        <v>31.426106182759455</v>
      </c>
      <c r="P18" s="24">
        <f t="shared" si="15"/>
        <v>29.066788901771506</v>
      </c>
      <c r="Q18" t="s">
        <v>106</v>
      </c>
      <c r="R18" t="s">
        <v>107</v>
      </c>
      <c r="S18" s="48" t="s">
        <v>129</v>
      </c>
      <c r="T18" s="35">
        <v>100</v>
      </c>
      <c r="U18" s="35"/>
      <c r="V18" s="35"/>
      <c r="W18" s="35"/>
      <c r="X18" s="35"/>
      <c r="Y18" s="35">
        <f t="shared" si="16"/>
        <v>71.824629271437772</v>
      </c>
      <c r="Z18" s="35">
        <f t="shared" si="17"/>
        <v>67.00673423272255</v>
      </c>
      <c r="AA18" s="35">
        <f t="shared" si="18"/>
        <v>0</v>
      </c>
      <c r="AB18" s="35">
        <f t="shared" si="19"/>
        <v>-71.824629271437772</v>
      </c>
      <c r="AC18" s="35">
        <f t="shared" si="20"/>
        <v>-67.00673423272255</v>
      </c>
      <c r="AF18">
        <v>2.16</v>
      </c>
      <c r="AG18">
        <v>1.74</v>
      </c>
      <c r="AJ18" t="s">
        <v>131</v>
      </c>
    </row>
    <row r="19" spans="1:36" ht="15" x14ac:dyDescent="0.25">
      <c r="A19">
        <v>2.82</v>
      </c>
      <c r="B19">
        <v>3.17</v>
      </c>
      <c r="C19">
        <v>2.75</v>
      </c>
      <c r="D19" s="20">
        <f t="shared" si="3"/>
        <v>3.3703705963589181E-2</v>
      </c>
      <c r="E19" s="17">
        <f>IF(OR($A19="",$B19="",$C19=""),"",A19*'MPTO_working_3-way'!$I18)</f>
        <v>2.9150444508173212</v>
      </c>
      <c r="F19" s="21">
        <f>IF(OR($A19="",$B19="",$C19=""),"",B19*'MPTO_working_3-way'!$I18)</f>
        <v>3.2768407479045778</v>
      </c>
      <c r="G19" s="22">
        <f>IF(OR($A19="",$B19="",$C19=""),"",C19*'MPTO_working_3-way'!$I18)</f>
        <v>2.8426851913998701</v>
      </c>
      <c r="H19" s="17">
        <f>IF(OR($A19="",$B19="",$C19=""),"",'MPTO_working_3-way'!E18)</f>
        <v>2.9122648717913275</v>
      </c>
      <c r="I19" s="21">
        <f>IF(OR($A19="",$B19="",$C19=""),"",'MPTO_working_3-way'!F18)</f>
        <v>3.2870641300205694</v>
      </c>
      <c r="J19" s="22">
        <f>IF(OR($A19="",$B19="",$C19=""),"",'MPTO_working_3-way'!G18)</f>
        <v>2.837669995555923</v>
      </c>
      <c r="K19" s="17">
        <f>IF(OR($A19="",$B19="",$C19=""),"",'OddsRatio_working_3-way'!H18)</f>
        <v>2.9137728118434638</v>
      </c>
      <c r="L19" s="21">
        <f>IF(OR($A19="",$B19="",$C19=""),"",'OddsRatio_working_3-way'!I18)</f>
        <v>3.2818060448902839</v>
      </c>
      <c r="M19" s="22">
        <f>IF(OR($A19="",$B19="",$C19=""),"",'OddsRatio_working_3-way'!J18)</f>
        <v>2.8401661652341001</v>
      </c>
      <c r="N19" s="23">
        <f t="shared" si="13"/>
        <v>34.30479421058638</v>
      </c>
      <c r="O19" s="24">
        <f t="shared" si="14"/>
        <v>30.517198635285041</v>
      </c>
      <c r="P19" s="24">
        <f t="shared" si="15"/>
        <v>35.178007154128579</v>
      </c>
      <c r="Q19" t="s">
        <v>108</v>
      </c>
      <c r="R19" t="s">
        <v>109</v>
      </c>
      <c r="S19" s="48" t="s">
        <v>129</v>
      </c>
      <c r="T19" s="35">
        <v>100</v>
      </c>
      <c r="U19" s="35"/>
      <c r="V19" s="35"/>
      <c r="W19" s="35"/>
      <c r="X19" s="35"/>
      <c r="Y19" s="35">
        <f t="shared" si="16"/>
        <v>73.544252699566044</v>
      </c>
      <c r="Z19" s="35">
        <f t="shared" si="17"/>
        <v>76.147042564953011</v>
      </c>
      <c r="AA19" s="35">
        <f t="shared" si="18"/>
        <v>0</v>
      </c>
      <c r="AB19" s="35">
        <f t="shared" si="19"/>
        <v>-73.544252699566044</v>
      </c>
      <c r="AC19" s="35">
        <f t="shared" si="20"/>
        <v>-76.147042564953011</v>
      </c>
      <c r="AF19">
        <v>2.23</v>
      </c>
      <c r="AG19">
        <v>1.69</v>
      </c>
      <c r="AJ19" t="s">
        <v>131</v>
      </c>
    </row>
    <row r="20" spans="1:36" ht="15" x14ac:dyDescent="0.25">
      <c r="A20">
        <v>2.16</v>
      </c>
      <c r="B20">
        <v>3.35</v>
      </c>
      <c r="C20">
        <v>3.67</v>
      </c>
      <c r="D20" s="20">
        <f t="shared" si="3"/>
        <v>3.394998968222751E-2</v>
      </c>
      <c r="E20" s="17">
        <f>IF(OR($A20="",$B20="",$C20=""),"",A20*'MPTO_working_3-way'!$I19)</f>
        <v>2.2333319777136116</v>
      </c>
      <c r="F20" s="21">
        <f>IF(OR($A20="",$B20="",$C20=""),"",B20*'MPTO_working_3-way'!$I19)</f>
        <v>3.4637324654354624</v>
      </c>
      <c r="G20" s="22">
        <f>IF(OR($A20="",$B20="",$C20=""),"",C20*'MPTO_working_3-way'!$I19)</f>
        <v>3.7945964621337751</v>
      </c>
      <c r="H20" s="17">
        <f>IF(OR($A20="",$B20="",$C20=""),"",'MPTO_working_3-way'!E19)</f>
        <v>2.2141219812617003</v>
      </c>
      <c r="I20" s="21">
        <f>IF(OR($A20="",$B20="",$C20=""),"",'MPTO_working_3-way'!F19)</f>
        <v>3.4820056975474669</v>
      </c>
      <c r="J20" s="22">
        <f>IF(OR($A20="",$B20="",$C20=""),"",'MPTO_working_3-way'!G19)</f>
        <v>3.8290277712359928</v>
      </c>
      <c r="K20" s="17">
        <f>IF(OR($A20="",$B20="",$C20=""),"",'OddsRatio_working_3-way'!H19)</f>
        <v>2.2220864109767851</v>
      </c>
      <c r="L20" s="21">
        <f>IF(OR($A20="",$B20="",$C20=""),"",'OddsRatio_working_3-way'!I19)</f>
        <v>3.475778504996073</v>
      </c>
      <c r="M20" s="22">
        <f>IF(OR($A20="",$B20="",$C20=""),"",'OddsRatio_working_3-way'!J19)</f>
        <v>3.812905790782771</v>
      </c>
      <c r="N20" s="23">
        <f t="shared" si="13"/>
        <v>44.776146581833146</v>
      </c>
      <c r="O20" s="24">
        <f t="shared" si="14"/>
        <v>28.870590034853617</v>
      </c>
      <c r="P20" s="24">
        <f t="shared" si="15"/>
        <v>26.353263383313248</v>
      </c>
      <c r="Q20" t="s">
        <v>110</v>
      </c>
      <c r="R20" t="s">
        <v>111</v>
      </c>
      <c r="S20" s="48" t="s">
        <v>129</v>
      </c>
      <c r="T20" s="35">
        <v>100</v>
      </c>
      <c r="U20" s="35"/>
      <c r="V20" s="35"/>
      <c r="W20" s="35"/>
      <c r="X20" s="35"/>
      <c r="Y20" s="35">
        <f t="shared" si="16"/>
        <v>73.599738726759512</v>
      </c>
      <c r="Z20" s="35">
        <f t="shared" si="17"/>
        <v>80.266955266955264</v>
      </c>
      <c r="AA20" s="35">
        <f t="shared" si="18"/>
        <v>0</v>
      </c>
      <c r="AB20" s="35">
        <f t="shared" si="19"/>
        <v>-73.599738726759512</v>
      </c>
      <c r="AC20" s="35">
        <f t="shared" si="20"/>
        <v>-80.266955266955264</v>
      </c>
      <c r="AF20">
        <v>2.14</v>
      </c>
      <c r="AG20">
        <v>1.75</v>
      </c>
      <c r="AJ20" t="s">
        <v>131</v>
      </c>
    </row>
    <row r="21" spans="1:36" ht="15" x14ac:dyDescent="0.25">
      <c r="A21">
        <v>1.98</v>
      </c>
      <c r="B21">
        <v>3.36</v>
      </c>
      <c r="C21">
        <v>4.33</v>
      </c>
      <c r="D21" s="20">
        <f t="shared" si="3"/>
        <v>3.3616434886642788E-2</v>
      </c>
      <c r="E21" s="17">
        <f>IF(OR($A21="",$B21="",$C21=""),"",A21*'MPTO_working_3-way'!$I20)</f>
        <v>2.0465605410755527</v>
      </c>
      <c r="F21" s="21">
        <f>IF(OR($A21="",$B21="",$C21=""),"",B21*'MPTO_working_3-way'!$I20)</f>
        <v>3.4729512212191196</v>
      </c>
      <c r="G21" s="22">
        <f>IF(OR($A21="",$B21="",$C21=""),"",C21*'MPTO_working_3-way'!$I20)</f>
        <v>4.4755591630591631</v>
      </c>
      <c r="H21" s="17">
        <f>IF(OR($A21="",$B21="",$C21=""),"",'MPTO_working_3-way'!E20)</f>
        <v>2.0249267398134458</v>
      </c>
      <c r="I21" s="21">
        <f>IF(OR($A21="",$B21="",$C21=""),"",'MPTO_working_3-way'!F20)</f>
        <v>3.4914546903694856</v>
      </c>
      <c r="J21" s="22">
        <f>IF(OR($A21="",$B21="",$C21=""),"",'MPTO_working_3-way'!G20)</f>
        <v>4.5508037272622719</v>
      </c>
      <c r="K21" s="17">
        <f>IF(OR($A21="",$B21="",$C21=""),"",'OddsRatio_working_3-way'!H20)</f>
        <v>2.0335543046962714</v>
      </c>
      <c r="L21" s="21">
        <f>IF(OR($A21="",$B21="",$C21=""),"",'OddsRatio_working_3-way'!I20)</f>
        <v>3.4889675092685732</v>
      </c>
      <c r="M21" s="22">
        <f>IF(OR($A21="",$B21="",$C21=""),"",'OddsRatio_working_3-way'!J20)</f>
        <v>4.5119753414679451</v>
      </c>
      <c r="N21" s="23">
        <f t="shared" si="13"/>
        <v>48.862468513853905</v>
      </c>
      <c r="O21" s="24">
        <f t="shared" si="14"/>
        <v>28.793954659949623</v>
      </c>
      <c r="P21" s="24">
        <f t="shared" si="15"/>
        <v>22.343576826196472</v>
      </c>
      <c r="Q21" t="s">
        <v>112</v>
      </c>
      <c r="R21" t="s">
        <v>113</v>
      </c>
      <c r="S21" s="48" t="s">
        <v>129</v>
      </c>
      <c r="T21" s="35">
        <v>100</v>
      </c>
      <c r="U21" s="35"/>
      <c r="V21" s="35"/>
      <c r="W21" s="35"/>
      <c r="X21" s="35"/>
      <c r="Y21" s="35">
        <f t="shared" si="16"/>
        <v>76.805898693019628</v>
      </c>
      <c r="Z21" s="35">
        <f t="shared" si="17"/>
        <v>80.133798720186149</v>
      </c>
      <c r="AA21" s="35">
        <f t="shared" si="18"/>
        <v>0</v>
      </c>
      <c r="AB21" s="35">
        <f t="shared" si="19"/>
        <v>-76.805898693019628</v>
      </c>
      <c r="AC21" s="35">
        <f t="shared" si="20"/>
        <v>-80.133798720186149</v>
      </c>
      <c r="AF21">
        <v>2.36</v>
      </c>
      <c r="AG21">
        <v>1.63</v>
      </c>
      <c r="AJ21" t="s">
        <v>131</v>
      </c>
    </row>
    <row r="22" spans="1:36" ht="15" x14ac:dyDescent="0.25">
      <c r="A22">
        <v>1.91</v>
      </c>
      <c r="B22">
        <v>3.6</v>
      </c>
      <c r="C22">
        <v>4.09</v>
      </c>
      <c r="D22" s="20">
        <f t="shared" si="3"/>
        <v>4.5836764707974043E-2</v>
      </c>
      <c r="E22" s="17">
        <f>IF(OR($A22="",$B22="",$C22=""),"",A22*'MPTO_working_3-way'!$I21)</f>
        <v>1.9975482205922304</v>
      </c>
      <c r="F22" s="21">
        <f>IF(OR($A22="",$B22="",$C22=""),"",B22*'MPTO_working_3-way'!$I21)</f>
        <v>3.7650123529487067</v>
      </c>
      <c r="G22" s="22">
        <f>IF(OR($A22="",$B22="",$C22=""),"",C22*'MPTO_working_3-way'!$I21)</f>
        <v>4.2774723676556139</v>
      </c>
      <c r="H22" s="17">
        <f>IF(OR($A22="",$B22="",$C22=""),"",'MPTO_working_3-way'!E21)</f>
        <v>1.9674145476033125</v>
      </c>
      <c r="I22" s="21">
        <f>IF(OR($A22="",$B22="",$C22=""),"",'MPTO_working_3-way'!F21)</f>
        <v>3.8095404088385423</v>
      </c>
      <c r="J22" s="22">
        <f>IF(OR($A22="",$B22="",$C22=""),"",'MPTO_working_3-way'!G21)</f>
        <v>4.3626238046139036</v>
      </c>
      <c r="K22" s="17">
        <f>IF(OR($A22="",$B22="",$C22=""),"",'OddsRatio_working_3-way'!H21)</f>
        <v>1.9788631699032198</v>
      </c>
      <c r="L22" s="21">
        <f>IF(OR($A22="",$B22="",$C22=""),"",'OddsRatio_working_3-way'!I21)</f>
        <v>3.7967519140091985</v>
      </c>
      <c r="M22" s="22">
        <f>IF(OR($A22="",$B22="",$C22=""),"",'OddsRatio_working_3-way'!J21)</f>
        <v>4.3238320824186243</v>
      </c>
      <c r="N22" s="23">
        <f t="shared" si="13"/>
        <v>50.0613697176993</v>
      </c>
      <c r="O22" s="24">
        <f t="shared" si="14"/>
        <v>26.560337822446016</v>
      </c>
      <c r="P22" s="24">
        <f t="shared" si="15"/>
        <v>23.378292459854684</v>
      </c>
      <c r="Q22" t="s">
        <v>114</v>
      </c>
      <c r="R22" t="s">
        <v>77</v>
      </c>
      <c r="S22" s="48" t="s">
        <v>129</v>
      </c>
      <c r="T22" s="35">
        <v>100</v>
      </c>
      <c r="U22" s="35"/>
      <c r="V22" s="35"/>
      <c r="W22" s="35"/>
      <c r="X22" s="35"/>
      <c r="Y22" s="35">
        <f t="shared" si="16"/>
        <v>77.176693230036818</v>
      </c>
      <c r="Z22" s="35">
        <f t="shared" si="17"/>
        <v>71.166517380581354</v>
      </c>
      <c r="AA22" s="35">
        <f t="shared" si="18"/>
        <v>0</v>
      </c>
      <c r="AB22" s="35">
        <f t="shared" si="19"/>
        <v>-77.176693230036818</v>
      </c>
      <c r="AC22" s="35">
        <f t="shared" si="20"/>
        <v>-71.166517380581354</v>
      </c>
      <c r="AF22">
        <v>1.88</v>
      </c>
      <c r="AG22">
        <v>1.95</v>
      </c>
      <c r="AJ22" t="s">
        <v>71</v>
      </c>
    </row>
    <row r="23" spans="1:36" ht="15" x14ac:dyDescent="0.25">
      <c r="A23">
        <v>2.39</v>
      </c>
      <c r="B23">
        <v>3.41</v>
      </c>
      <c r="C23">
        <v>2.83</v>
      </c>
      <c r="D23" s="20">
        <f t="shared" si="3"/>
        <v>6.5022064265177537E-2</v>
      </c>
      <c r="E23" s="17">
        <f>IF(OR($A23="",$B23="",$C23=""),"",A23*'MPTO_working_3-way'!$I22)</f>
        <v>2.5454027335937743</v>
      </c>
      <c r="F23" s="21">
        <f>IF(OR($A23="",$B23="",$C23=""),"",B23*'MPTO_working_3-way'!$I22)</f>
        <v>3.6317252391442554</v>
      </c>
      <c r="G23" s="22">
        <f>IF(OR($A23="",$B23="",$C23=""),"",C23*'MPTO_working_3-way'!$I22)</f>
        <v>3.0140124418704524</v>
      </c>
      <c r="H23" s="17">
        <f>IF(OR($A23="",$B23="",$C23=""),"",'MPTO_working_3-way'!E22)</f>
        <v>2.5205677037925129</v>
      </c>
      <c r="I23" s="21">
        <f>IF(OR($A23="",$B23="",$C23=""),"",'MPTO_working_3-way'!F22)</f>
        <v>3.6821412137253939</v>
      </c>
      <c r="J23" s="22">
        <f>IF(OR($A23="",$B23="",$C23=""),"",'MPTO_working_3-way'!G22)</f>
        <v>3.0149280935173164</v>
      </c>
      <c r="K23" s="17">
        <f>IF(OR($A23="",$B23="",$C23=""),"",'OddsRatio_working_3-way'!H22)</f>
        <v>2.5317983900575989</v>
      </c>
      <c r="L23" s="21">
        <f>IF(OR($A23="",$B23="",$C23=""),"",'OddsRatio_working_3-way'!I22)</f>
        <v>3.6558518849200095</v>
      </c>
      <c r="M23" s="22">
        <f>IF(OR($A23="",$B23="",$C23=""),"",'OddsRatio_working_3-way'!J22)</f>
        <v>3.0166842113707948</v>
      </c>
      <c r="N23" s="23">
        <f t="shared" si="13"/>
        <v>39.286513949332146</v>
      </c>
      <c r="O23" s="24">
        <f t="shared" si="14"/>
        <v>27.535122680030451</v>
      </c>
      <c r="P23" s="24">
        <f t="shared" si="15"/>
        <v>33.178363370637399</v>
      </c>
      <c r="Q23" t="s">
        <v>115</v>
      </c>
      <c r="R23" t="s">
        <v>116</v>
      </c>
      <c r="S23" s="48" t="s">
        <v>129</v>
      </c>
      <c r="T23" s="35">
        <v>100</v>
      </c>
      <c r="U23" s="35"/>
      <c r="V23" s="35"/>
      <c r="W23" s="35"/>
      <c r="X23" s="35"/>
      <c r="Y23" s="35">
        <f t="shared" si="16"/>
        <v>80.099941211052311</v>
      </c>
      <c r="Z23" s="35">
        <f t="shared" si="17"/>
        <v>47.031158142269256</v>
      </c>
      <c r="AA23" s="35">
        <f t="shared" si="18"/>
        <v>0</v>
      </c>
      <c r="AB23" s="35">
        <f t="shared" si="19"/>
        <v>-80.099941211052311</v>
      </c>
      <c r="AC23" s="35">
        <f t="shared" si="20"/>
        <v>-47.031158142269256</v>
      </c>
      <c r="AF23">
        <v>1.85</v>
      </c>
      <c r="AG23">
        <v>1.97</v>
      </c>
      <c r="AJ23" t="s">
        <v>79</v>
      </c>
    </row>
    <row r="24" spans="1:36" ht="15" x14ac:dyDescent="0.25">
      <c r="A24">
        <v>4.8600000000000003</v>
      </c>
      <c r="B24">
        <v>3.78</v>
      </c>
      <c r="C24">
        <v>1.68</v>
      </c>
      <c r="D24" s="20">
        <f t="shared" si="3"/>
        <v>6.5549676660787703E-2</v>
      </c>
      <c r="E24" s="17">
        <f>IF(OR($A24="",$B24="",$C24=""),"",A24*'MPTO_working_3-way'!$I23)</f>
        <v>5.1785714285714288</v>
      </c>
      <c r="F24" s="21">
        <f>IF(OR($A24="",$B24="",$C24=""),"",B24*'MPTO_working_3-way'!$I23)</f>
        <v>4.0277777777777777</v>
      </c>
      <c r="G24" s="22">
        <f>IF(OR($A24="",$B24="",$C24=""),"",C24*'MPTO_working_3-way'!$I23)</f>
        <v>1.7901234567901232</v>
      </c>
      <c r="H24" s="17">
        <f>IF(OR($A24="",$B24="",$C24=""),"",'MPTO_working_3-way'!E23)</f>
        <v>5.4374001065530111</v>
      </c>
      <c r="I24" s="21">
        <f>IF(OR($A24="",$B24="",$C24=""),"",'MPTO_working_3-way'!F23)</f>
        <v>4.1203068227694786</v>
      </c>
      <c r="J24" s="22">
        <f>IF(OR($A24="",$B24="",$C24=""),"",'MPTO_working_3-way'!G23)</f>
        <v>1.7440191387559807</v>
      </c>
      <c r="K24" s="17">
        <f>IF(OR($A24="",$B24="",$C24=""),"",'OddsRatio_working_3-way'!H23)</f>
        <v>5.3129551139996725</v>
      </c>
      <c r="L24" s="21">
        <f>IF(OR($A24="",$B24="",$C24=""),"",'OddsRatio_working_3-way'!I23)</f>
        <v>4.1062215587873281</v>
      </c>
      <c r="M24" s="22">
        <f>IF(OR($A24="",$B24="",$C24=""),"",'OddsRatio_working_3-way'!J23)</f>
        <v>1.7597952014299945</v>
      </c>
      <c r="N24" s="23">
        <f t="shared" si="13"/>
        <v>19.310344827586206</v>
      </c>
      <c r="O24" s="24">
        <f t="shared" si="14"/>
        <v>24.827586206896552</v>
      </c>
      <c r="P24" s="24">
        <f t="shared" si="15"/>
        <v>55.862068965517253</v>
      </c>
      <c r="Q24" t="s">
        <v>117</v>
      </c>
      <c r="R24" t="s">
        <v>118</v>
      </c>
      <c r="S24" s="48" t="s">
        <v>129</v>
      </c>
      <c r="T24" s="35">
        <v>100</v>
      </c>
      <c r="U24" s="35"/>
      <c r="V24" s="35"/>
      <c r="W24" s="35"/>
      <c r="X24" s="35"/>
      <c r="Y24" s="35">
        <f t="shared" si="16"/>
        <v>76.402128446632332</v>
      </c>
      <c r="Z24" s="35">
        <f t="shared" si="17"/>
        <v>72.258992092412186</v>
      </c>
      <c r="AA24" s="35">
        <f t="shared" si="18"/>
        <v>0</v>
      </c>
      <c r="AB24" s="35">
        <f t="shared" si="19"/>
        <v>-76.402128446632332</v>
      </c>
      <c r="AC24" s="35">
        <f t="shared" si="20"/>
        <v>-72.258992092412186</v>
      </c>
      <c r="AF24">
        <v>1.77</v>
      </c>
      <c r="AG24">
        <v>2.04</v>
      </c>
      <c r="AJ24" t="s">
        <v>78</v>
      </c>
    </row>
    <row r="25" spans="1:36" ht="15" x14ac:dyDescent="0.25">
      <c r="A25">
        <v>2.2599999999999998</v>
      </c>
      <c r="B25">
        <v>3.57</v>
      </c>
      <c r="C25">
        <v>3.11</v>
      </c>
      <c r="D25" s="20">
        <f t="shared" si="3"/>
        <v>4.4133329284250511E-2</v>
      </c>
      <c r="E25" s="17">
        <f>IF(OR($A25="",$B25="",$C25=""),"",A25*'MPTO_working_3-way'!$I24)</f>
        <v>2.3597413241824059</v>
      </c>
      <c r="F25" s="21">
        <f>IF(OR($A25="",$B25="",$C25=""),"",B25*'MPTO_working_3-way'!$I24)</f>
        <v>3.727555985544774</v>
      </c>
      <c r="G25" s="22">
        <f>IF(OR($A25="",$B25="",$C25=""),"",C25*'MPTO_working_3-way'!$I24)</f>
        <v>3.2472546540740188</v>
      </c>
      <c r="H25" s="17">
        <f>IF(OR($A25="",$B25="",$C25=""),"",'MPTO_working_3-way'!E24)</f>
        <v>2.3377225130060828</v>
      </c>
      <c r="I25" s="21">
        <f>IF(OR($A25="",$B25="",$C25=""),"",'MPTO_working_3-way'!F24)</f>
        <v>3.7678842381888198</v>
      </c>
      <c r="J25" s="22">
        <f>IF(OR($A25="",$B25="",$C25=""),"",'MPTO_working_3-way'!G24)</f>
        <v>3.2591093068329227</v>
      </c>
      <c r="K25" s="17">
        <f>IF(OR($A25="",$B25="",$C25=""),"",'OddsRatio_working_3-way'!H24)</f>
        <v>2.3471615353395672</v>
      </c>
      <c r="L25" s="21">
        <f>IF(OR($A25="",$B25="",$C25=""),"",'OddsRatio_working_3-way'!I24)</f>
        <v>3.7477818617640373</v>
      </c>
      <c r="M25" s="22">
        <f>IF(OR($A25="",$B25="",$C25=""),"",'OddsRatio_working_3-way'!J24)</f>
        <v>3.2559609837829253</v>
      </c>
      <c r="N25" s="23">
        <f t="shared" si="13"/>
        <v>42.377526288669635</v>
      </c>
      <c r="O25" s="24">
        <f t="shared" si="14"/>
        <v>26.827229527281055</v>
      </c>
      <c r="P25" s="24">
        <f t="shared" si="15"/>
        <v>30.795244184049313</v>
      </c>
      <c r="Q25" t="s">
        <v>119</v>
      </c>
      <c r="R25" t="s">
        <v>120</v>
      </c>
      <c r="S25" s="48" t="s">
        <v>130</v>
      </c>
      <c r="T25" s="35">
        <v>100</v>
      </c>
      <c r="U25" s="35"/>
      <c r="V25" s="35"/>
      <c r="W25" s="35"/>
      <c r="X25" s="35"/>
      <c r="Y25" s="35">
        <f t="shared" si="16"/>
        <v>79.594017094017104</v>
      </c>
      <c r="Z25" s="35">
        <f t="shared" si="17"/>
        <v>87.816455696202539</v>
      </c>
      <c r="AA25" s="35">
        <f t="shared" si="18"/>
        <v>0</v>
      </c>
      <c r="AB25" s="35">
        <f t="shared" si="19"/>
        <v>-79.594017094017104</v>
      </c>
      <c r="AC25" s="35">
        <f t="shared" si="20"/>
        <v>-87.816455696202539</v>
      </c>
      <c r="AF25">
        <v>1.75</v>
      </c>
      <c r="AG25">
        <v>2.11</v>
      </c>
      <c r="AJ25" t="s">
        <v>70</v>
      </c>
    </row>
    <row r="26" spans="1:36" ht="15" x14ac:dyDescent="0.25">
      <c r="A26">
        <v>1.6</v>
      </c>
      <c r="B26">
        <v>3.95</v>
      </c>
      <c r="C26">
        <v>5.85</v>
      </c>
      <c r="D26" s="20">
        <f t="shared" si="3"/>
        <v>4.9104727902196332E-2</v>
      </c>
      <c r="E26" s="17">
        <f>IF(OR($A26="",$B26="",$C26=""),"",A26*'MPTO_working_3-way'!$I25)</f>
        <v>1.6785675646435143</v>
      </c>
      <c r="F26" s="21">
        <f>IF(OR($A26="",$B26="",$C26=""),"",B26*'MPTO_working_3-way'!$I25)</f>
        <v>4.1439636752136755</v>
      </c>
      <c r="G26" s="22">
        <f>IF(OR($A26="",$B26="",$C26=""),"",C26*'MPTO_working_3-way'!$I25)</f>
        <v>6.137262658227848</v>
      </c>
      <c r="H26" s="17">
        <f>IF(OR($A26="",$B26="",$C26=""),"",'MPTO_working_3-way'!E25)</f>
        <v>1.6430296117439676</v>
      </c>
      <c r="I26" s="21">
        <f>IF(OR($A26="",$B26="",$C26=""),"",'MPTO_working_3-way'!F25)</f>
        <v>4.2230387024310385</v>
      </c>
      <c r="J26" s="22">
        <f>IF(OR($A26="",$B26="",$C26=""),"",'MPTO_working_3-way'!G25)</f>
        <v>6.4694800081658839</v>
      </c>
      <c r="K26" s="17">
        <f>IF(OR($A26="",$B26="",$C26=""),"",'OddsRatio_working_3-way'!H25)</f>
        <v>1.6550470802304305</v>
      </c>
      <c r="L26" s="21">
        <f>IF(OR($A26="",$B26="",$C26=""),"",'OddsRatio_working_3-way'!I25)</f>
        <v>4.2206481444662822</v>
      </c>
      <c r="M26" s="22">
        <f>IF(OR($A26="",$B26="",$C26=""),"",'OddsRatio_working_3-way'!J25)</f>
        <v>6.2949638985293115</v>
      </c>
      <c r="N26" s="23">
        <f t="shared" si="13"/>
        <v>59.574605220754094</v>
      </c>
      <c r="O26" s="24">
        <f t="shared" si="14"/>
        <v>24.131485659039637</v>
      </c>
      <c r="P26" s="24">
        <f t="shared" si="15"/>
        <v>16.293909120206251</v>
      </c>
      <c r="Q26" t="s">
        <v>121</v>
      </c>
      <c r="R26" t="s">
        <v>122</v>
      </c>
      <c r="S26" s="48" t="s">
        <v>130</v>
      </c>
      <c r="T26" s="35">
        <v>100</v>
      </c>
      <c r="U26" s="35"/>
      <c r="V26" s="35"/>
      <c r="W26" s="35"/>
      <c r="X26" s="35"/>
      <c r="Y26" s="35">
        <f t="shared" si="16"/>
        <v>74.860772954971594</v>
      </c>
      <c r="Z26" s="35">
        <f t="shared" si="17"/>
        <v>68.345488739048662</v>
      </c>
      <c r="AA26" s="35">
        <f t="shared" si="18"/>
        <v>0</v>
      </c>
      <c r="AB26" s="35">
        <f t="shared" si="19"/>
        <v>-74.860772954971594</v>
      </c>
      <c r="AC26" s="35">
        <f t="shared" si="20"/>
        <v>-68.345488739048662</v>
      </c>
      <c r="AF26">
        <v>2.02</v>
      </c>
      <c r="AG26">
        <v>1.83</v>
      </c>
      <c r="AJ26" t="s">
        <v>70</v>
      </c>
    </row>
    <row r="27" spans="1:36" ht="15" x14ac:dyDescent="0.25">
      <c r="A27">
        <v>2.58</v>
      </c>
      <c r="B27">
        <v>3.38</v>
      </c>
      <c r="C27">
        <v>2.77</v>
      </c>
      <c r="D27" s="20">
        <f t="shared" si="3"/>
        <v>4.4465717715396424E-2</v>
      </c>
      <c r="E27" s="17">
        <f>IF(OR($A27="",$B27="",$C27=""),"",A27*'MPTO_working_3-way'!$I26)</f>
        <v>2.6947215517057228</v>
      </c>
      <c r="F27" s="21">
        <f>IF(OR($A27="",$B27="",$C27=""),"",B27*'MPTO_working_3-way'!$I26)</f>
        <v>3.5302941258780396</v>
      </c>
      <c r="G27" s="22">
        <f>IF(OR($A27="",$B27="",$C27=""),"",C27*'MPTO_working_3-way'!$I26)</f>
        <v>2.8931700380716481</v>
      </c>
      <c r="H27" s="17">
        <f>IF(OR($A27="",$B27="",$C27=""),"",'MPTO_working_3-way'!E26)</f>
        <v>2.6825833758179365</v>
      </c>
      <c r="I27" s="21">
        <f>IF(OR($A27="",$B27="",$C27=""),"",'MPTO_working_3-way'!F26)</f>
        <v>3.5582619568148579</v>
      </c>
      <c r="J27" s="22">
        <f>IF(OR($A27="",$B27="",$C27=""),"",'MPTO_working_3-way'!G26)</f>
        <v>2.8885961666047759</v>
      </c>
      <c r="K27" s="17">
        <f>IF(OR($A27="",$B27="",$C27=""),"",'OddsRatio_working_3-way'!H26)</f>
        <v>2.6885053561860213</v>
      </c>
      <c r="L27" s="21">
        <f>IF(OR($A27="",$B27="",$C27=""),"",'OddsRatio_working_3-way'!I26)</f>
        <v>3.543444777039702</v>
      </c>
      <c r="M27" s="22">
        <f>IF(OR($A27="",$B27="",$C27=""),"",'OddsRatio_working_3-way'!J26)</f>
        <v>2.8915534686387705</v>
      </c>
      <c r="N27" s="23">
        <f t="shared" si="13"/>
        <v>37.109585566160384</v>
      </c>
      <c r="O27" s="24">
        <f t="shared" si="14"/>
        <v>28.326251704347278</v>
      </c>
      <c r="P27" s="24">
        <f t="shared" si="15"/>
        <v>34.564162729492345</v>
      </c>
      <c r="Q27" t="s">
        <v>123</v>
      </c>
      <c r="R27" t="s">
        <v>124</v>
      </c>
      <c r="S27" s="48" t="s">
        <v>130</v>
      </c>
      <c r="T27" s="35">
        <v>100</v>
      </c>
      <c r="U27" s="35"/>
      <c r="V27" s="35"/>
      <c r="W27" s="35"/>
      <c r="X27" s="35"/>
      <c r="Y27" s="35">
        <f t="shared" si="16"/>
        <v>78.059853608820546</v>
      </c>
      <c r="Z27" s="35">
        <f t="shared" si="17"/>
        <v>85.021255313828462</v>
      </c>
      <c r="AA27" s="35">
        <f t="shared" si="18"/>
        <v>0</v>
      </c>
      <c r="AB27" s="35">
        <f t="shared" si="19"/>
        <v>-78.059853608820546</v>
      </c>
      <c r="AC27" s="35">
        <f t="shared" si="20"/>
        <v>-85.021255313828462</v>
      </c>
      <c r="AF27">
        <v>2.13</v>
      </c>
      <c r="AG27">
        <v>1.73</v>
      </c>
      <c r="AJ27" t="s">
        <v>131</v>
      </c>
    </row>
    <row r="28" spans="1:36" ht="15" x14ac:dyDescent="0.25">
      <c r="A28">
        <v>1.72</v>
      </c>
      <c r="B28">
        <v>3.72</v>
      </c>
      <c r="C28">
        <v>5.0199999999999996</v>
      </c>
      <c r="D28" s="20">
        <f t="shared" si="3"/>
        <v>4.9415740389280538E-2</v>
      </c>
      <c r="E28" s="17">
        <f>IF(OR($A28="",$B28="",$C28=""),"",A28*'MPTO_working_3-way'!$I27)</f>
        <v>1.8049950734695626</v>
      </c>
      <c r="F28" s="21">
        <f>IF(OR($A28="",$B28="",$C28=""),"",B28*'MPTO_working_3-way'!$I27)</f>
        <v>3.9038265542481239</v>
      </c>
      <c r="G28" s="22">
        <f>IF(OR($A28="",$B28="",$C28=""),"",C28*'MPTO_working_3-way'!$I27)</f>
        <v>5.2680670167541876</v>
      </c>
      <c r="H28" s="17">
        <f>IF(OR($A28="",$B28="",$C28=""),"",'MPTO_working_3-way'!E27)</f>
        <v>1.7701513822625512</v>
      </c>
      <c r="I28" s="21">
        <f>IF(OR($A28="",$B28="",$C28=""),"",'MPTO_working_3-way'!F27)</f>
        <v>3.9628240997849642</v>
      </c>
      <c r="J28" s="22">
        <f>IF(OR($A28="",$B28="",$C28=""),"",'MPTO_working_3-way'!G27)</f>
        <v>5.4725169877637203</v>
      </c>
      <c r="K28" s="17">
        <f>IF(OR($A28="",$B28="",$C28=""),"",'OddsRatio_working_3-way'!H27)</f>
        <v>1.7825522472714004</v>
      </c>
      <c r="L28" s="21">
        <f>IF(OR($A28="",$B28="",$C28=""),"",'OddsRatio_working_3-way'!I27)</f>
        <v>3.9563084896919567</v>
      </c>
      <c r="M28" s="22">
        <f>IF(OR($A28="",$B28="",$C28=""),"",'OddsRatio_working_3-way'!J27)</f>
        <v>5.369250047265318</v>
      </c>
      <c r="N28" s="23">
        <f t="shared" si="13"/>
        <v>55.401813262448385</v>
      </c>
      <c r="O28" s="24">
        <f t="shared" si="14"/>
        <v>25.615892153605163</v>
      </c>
      <c r="P28" s="24">
        <f t="shared" si="15"/>
        <v>18.982294583946459</v>
      </c>
      <c r="Q28" t="s">
        <v>125</v>
      </c>
      <c r="R28" t="s">
        <v>126</v>
      </c>
      <c r="S28" s="48" t="s">
        <v>130</v>
      </c>
      <c r="T28" s="35">
        <v>100</v>
      </c>
      <c r="U28" s="35"/>
      <c r="V28" s="35"/>
      <c r="W28" s="35"/>
      <c r="X28" s="35"/>
      <c r="Y28" s="35">
        <f t="shared" si="16"/>
        <v>75.573549257759794</v>
      </c>
      <c r="Z28" s="35">
        <f t="shared" si="17"/>
        <v>63.989453402291851</v>
      </c>
      <c r="AA28" s="35">
        <f t="shared" si="18"/>
        <v>0</v>
      </c>
      <c r="AB28" s="35">
        <f t="shared" si="19"/>
        <v>-75.573549257759794</v>
      </c>
      <c r="AC28" s="35">
        <f t="shared" si="20"/>
        <v>-63.989453402291851</v>
      </c>
      <c r="AF28">
        <v>2.0699999999999998</v>
      </c>
      <c r="AG28">
        <v>1.78</v>
      </c>
      <c r="AJ28" t="s">
        <v>131</v>
      </c>
    </row>
    <row r="29" spans="1:36" ht="15" x14ac:dyDescent="0.25">
      <c r="A29">
        <v>2.85</v>
      </c>
      <c r="B29">
        <v>3.46</v>
      </c>
      <c r="C29">
        <v>2.4700000000000002</v>
      </c>
      <c r="D29" s="20">
        <f t="shared" si="3"/>
        <v>4.4752833618060262E-2</v>
      </c>
      <c r="E29" s="17">
        <f>IF(OR($A29="",$B29="",$C29=""),"",A29*'MPTO_working_3-way'!$I28)</f>
        <v>2.9775455758114719</v>
      </c>
      <c r="F29" s="21">
        <f>IF(OR($A29="",$B29="",$C29=""),"",B29*'MPTO_working_3-way'!$I28)</f>
        <v>3.6148448043184884</v>
      </c>
      <c r="G29" s="22">
        <f>IF(OR($A29="",$B29="",$C29=""),"",C29*'MPTO_working_3-way'!$I28)</f>
        <v>2.5805394990366088</v>
      </c>
      <c r="H29" s="17">
        <f>IF(OR($A29="",$B29="",$C29=""),"",'MPTO_working_3-way'!E28)</f>
        <v>2.9765485321548266</v>
      </c>
      <c r="I29" s="21">
        <f>IF(OR($A29="",$B29="",$C29=""),"",'MPTO_working_3-way'!F28)</f>
        <v>3.6483071347936207</v>
      </c>
      <c r="J29" s="22">
        <f>IF(OR($A29="",$B29="",$C29=""),"",'MPTO_working_3-way'!G28)</f>
        <v>2.5644925748351257</v>
      </c>
      <c r="K29" s="17">
        <f>IF(OR($A29="",$B29="",$C29=""),"",'OddsRatio_working_3-way'!H28)</f>
        <v>2.9783264544594155</v>
      </c>
      <c r="L29" s="21">
        <f>IF(OR($A29="",$B29="",$C29=""),"",'OddsRatio_working_3-way'!I28)</f>
        <v>3.6306395016054931</v>
      </c>
      <c r="M29" s="22">
        <f>IF(OR($A29="",$B29="",$C29=""),"",'OddsRatio_working_3-way'!J28)</f>
        <v>2.5719675070569408</v>
      </c>
      <c r="N29" s="23">
        <f t="shared" si="13"/>
        <v>33.584708429776747</v>
      </c>
      <c r="O29" s="24">
        <f t="shared" si="14"/>
        <v>27.663704920480846</v>
      </c>
      <c r="P29" s="24">
        <f t="shared" si="15"/>
        <v>38.7515866497424</v>
      </c>
      <c r="Q29" t="s">
        <v>127</v>
      </c>
      <c r="R29" t="s">
        <v>128</v>
      </c>
      <c r="S29" s="48" t="s">
        <v>130</v>
      </c>
      <c r="T29" s="35">
        <v>100</v>
      </c>
      <c r="U29" s="35"/>
      <c r="V29" s="35"/>
      <c r="W29" s="35"/>
      <c r="X29" s="35"/>
      <c r="Y29" s="35">
        <f t="shared" si="16"/>
        <v>71.677172828388549</v>
      </c>
      <c r="Z29" s="35">
        <f t="shared" si="17"/>
        <v>58.874309392265189</v>
      </c>
      <c r="AA29" s="35">
        <f t="shared" si="18"/>
        <v>0</v>
      </c>
      <c r="AB29" s="35">
        <f t="shared" si="19"/>
        <v>-71.677172828388549</v>
      </c>
      <c r="AC29" s="35">
        <f t="shared" si="20"/>
        <v>-58.874309392265189</v>
      </c>
      <c r="AF29">
        <v>2</v>
      </c>
      <c r="AG29">
        <v>1.84</v>
      </c>
      <c r="AJ29" t="s">
        <v>131</v>
      </c>
    </row>
    <row r="30" spans="1:36" s="50" customFormat="1" ht="15" x14ac:dyDescent="0.25">
      <c r="A30" s="52">
        <v>3.62</v>
      </c>
      <c r="B30" s="52">
        <v>3.2</v>
      </c>
      <c r="C30" s="52">
        <v>2.27</v>
      </c>
      <c r="D30" s="53">
        <f t="shared" si="3"/>
        <v>2.9271728283885246E-2</v>
      </c>
      <c r="E30" s="54">
        <f>IF(OR($A30="",$B30="",$C30=""),"",A30*'MPTO_working_3-way'!$I29)</f>
        <v>3.7259636563876648</v>
      </c>
      <c r="F30" s="55">
        <f>IF(OR($A30="",$B30="",$C30=""),"",B30*'MPTO_working_3-way'!$I29)</f>
        <v>3.2936695305084331</v>
      </c>
      <c r="G30" s="56">
        <f>IF(OR($A30="",$B30="",$C30=""),"",C30*'MPTO_working_3-way'!$I29)</f>
        <v>2.3364468232044193</v>
      </c>
      <c r="H30" s="54">
        <f>IF(OR($A30="",$B30="",$C30=""),"",'MPTO_working_3-way'!E29)</f>
        <v>3.7525444433239392</v>
      </c>
      <c r="I30" s="55">
        <f>IF(OR($A30="",$B30="",$C30=""),"",'MPTO_working_3-way'!F29)</f>
        <v>3.3031343478566715</v>
      </c>
      <c r="J30" s="56">
        <f>IF(OR($A30="",$B30="",$C30=""),"",'MPTO_working_3-way'!G29)</f>
        <v>2.3214169267041527</v>
      </c>
      <c r="K30" s="54">
        <f>IF(OR($A30="",$B30="",$C30=""),"",'OddsRatio_working_3-way'!H29)</f>
        <v>3.7394209862848076</v>
      </c>
      <c r="L30" s="55">
        <f>IF(OR($A30="",$B30="",$C30=""),"",'OddsRatio_working_3-way'!I29)</f>
        <v>3.3002771640559456</v>
      </c>
      <c r="M30" s="56">
        <f>IF(OR($A30="",$B30="",$C30=""),"",'OddsRatio_working_3-way'!J29)</f>
        <v>2.3278872719777501</v>
      </c>
      <c r="N30" s="57">
        <f t="shared" si="13"/>
        <v>26.838694421660129</v>
      </c>
      <c r="O30" s="58">
        <f t="shared" si="14"/>
        <v>30.36127306450302</v>
      </c>
      <c r="P30" s="58">
        <f t="shared" si="15"/>
        <v>42.800032513836868</v>
      </c>
      <c r="Q30" s="52" t="s">
        <v>76</v>
      </c>
      <c r="R30" s="52" t="s">
        <v>75</v>
      </c>
      <c r="S30" s="65" t="s">
        <v>130</v>
      </c>
      <c r="T30" s="50">
        <v>100</v>
      </c>
      <c r="Y30" s="50">
        <f t="shared" si="16"/>
        <v>82.720588235294116</v>
      </c>
      <c r="Z30" s="50">
        <f t="shared" si="17"/>
        <v>86.545917802149106</v>
      </c>
      <c r="AA30" s="50">
        <f t="shared" si="18"/>
        <v>0</v>
      </c>
      <c r="AB30" s="50">
        <f t="shared" si="19"/>
        <v>-82.720588235294116</v>
      </c>
      <c r="AC30" s="50">
        <f t="shared" si="20"/>
        <v>-86.545917802149106</v>
      </c>
      <c r="AD30" s="51"/>
      <c r="AE30" s="51"/>
      <c r="AF30" s="52">
        <v>2.29</v>
      </c>
      <c r="AG30" s="52">
        <v>1.68</v>
      </c>
      <c r="AH30" s="51"/>
      <c r="AI30" s="51"/>
      <c r="AJ30" s="52" t="s">
        <v>74</v>
      </c>
    </row>
    <row r="31" spans="1:36" ht="15" x14ac:dyDescent="0.25">
      <c r="A31">
        <v>1.53</v>
      </c>
      <c r="B31">
        <v>4.72</v>
      </c>
      <c r="C31">
        <v>5.76</v>
      </c>
      <c r="D31" s="20">
        <f t="shared" si="3"/>
        <v>3.9070289132602243E-2</v>
      </c>
      <c r="E31" s="17">
        <f>IF(OR($A31="",$B31="",$C31=""),"",A31*'MPTO_working_3-way'!$I30)</f>
        <v>1.5897775423728815</v>
      </c>
      <c r="F31" s="21">
        <f>IF(OR($A31="",$B31="",$C31=""),"",B31*'MPTO_working_3-way'!$I30)</f>
        <v>4.9044117647058822</v>
      </c>
      <c r="G31" s="22">
        <f>IF(OR($A31="",$B31="",$C31=""),"",C31*'MPTO_working_3-way'!$I30)</f>
        <v>5.9850448654037889</v>
      </c>
      <c r="H31" s="17">
        <f>IF(OR($A31="",$B31="",$C31=""),"",'MPTO_working_3-way'!E30)</f>
        <v>1.5611063673407624</v>
      </c>
      <c r="I31" s="21">
        <f>IF(OR($A31="",$B31="",$C31=""),"",'MPTO_working_3-way'!F30)</f>
        <v>5.0291444688185525</v>
      </c>
      <c r="J31" s="22">
        <f>IF(OR($A31="",$B31="",$C31=""),"",'MPTO_working_3-way'!G30)</f>
        <v>6.2271277054410641</v>
      </c>
      <c r="K31" s="17">
        <f>IF(OR($A31="",$B31="",$C31=""),"",'OddsRatio_working_3-way'!H30)</f>
        <v>1.5703578712466324</v>
      </c>
      <c r="L31" s="21">
        <f>IF(OR($A31="",$B31="",$C31=""),"",'OddsRatio_working_3-way'!I30)</f>
        <v>5.0032665679952339</v>
      </c>
      <c r="M31" s="22">
        <f>IF(OR($A31="",$B31="",$C31=""),"",'OddsRatio_working_3-way'!J30)</f>
        <v>6.1224593719508906</v>
      </c>
      <c r="N31" s="23">
        <f t="shared" ref="N31:N94" si="21">(1/E31)* 100</f>
        <v>62.901882392137253</v>
      </c>
      <c r="O31" s="24">
        <f t="shared" ref="O31:O94" si="22">(1/F31)* 100</f>
        <v>20.389805097451273</v>
      </c>
      <c r="P31" s="24">
        <f t="shared" ref="P31:P94" si="23">(1/G31)* 100</f>
        <v>16.70831251041146</v>
      </c>
      <c r="Q31" t="s">
        <v>132</v>
      </c>
      <c r="R31" t="s">
        <v>133</v>
      </c>
      <c r="S31" s="64">
        <v>44481</v>
      </c>
      <c r="T31" s="35">
        <v>100</v>
      </c>
      <c r="U31" s="35"/>
      <c r="V31" s="35"/>
      <c r="W31" s="35"/>
      <c r="X31" s="35"/>
      <c r="Y31" s="35"/>
      <c r="Z31" s="35"/>
      <c r="AA31" s="35">
        <f t="shared" ref="AA31:AA94" si="24">U31-X31</f>
        <v>0</v>
      </c>
      <c r="AB31" s="35">
        <f t="shared" ref="AB31:AB94" si="25">V31-Y31</f>
        <v>0</v>
      </c>
      <c r="AC31" s="35">
        <f t="shared" ref="AC31:AC94" si="26">W31-Z31</f>
        <v>0</v>
      </c>
      <c r="AF31">
        <v>1.54</v>
      </c>
      <c r="AG31">
        <v>2.58</v>
      </c>
      <c r="AJ31" t="s">
        <v>477</v>
      </c>
    </row>
    <row r="32" spans="1:36" ht="15" x14ac:dyDescent="0.25">
      <c r="A32">
        <v>1.72</v>
      </c>
      <c r="B32">
        <v>3.93</v>
      </c>
      <c r="C32">
        <v>5.28</v>
      </c>
      <c r="D32" s="20">
        <f t="shared" si="3"/>
        <v>2.5242214439800126E-2</v>
      </c>
      <c r="E32" s="17">
        <f>IF(OR($A32="",$B32="",$C32=""),"",A32*'MPTO_working_3-way'!$I31)</f>
        <v>1.7634166088364562</v>
      </c>
      <c r="F32" s="21">
        <f>IF(OR($A32="",$B32="",$C32=""),"",B32*'MPTO_working_3-way'!$I31)</f>
        <v>4.0292019027484143</v>
      </c>
      <c r="G32" s="22">
        <f>IF(OR($A32="",$B32="",$C32=""),"",C32*'MPTO_working_3-way'!$I31)</f>
        <v>5.4132788922421451</v>
      </c>
      <c r="H32" s="17">
        <f>IF(OR($A32="",$B32="",$C32=""),"",'MPTO_working_3-way'!E31)</f>
        <v>1.7452577239735207</v>
      </c>
      <c r="I32" s="21">
        <f>IF(OR($A32="",$B32="",$C32=""),"",'MPTO_working_3-way'!F31)</f>
        <v>4.0643986946801478</v>
      </c>
      <c r="J32" s="22">
        <f>IF(OR($A32="",$B32="",$C32=""),"",'MPTO_working_3-way'!G31)</f>
        <v>5.5254764605926097</v>
      </c>
      <c r="K32" s="17">
        <f>IF(OR($A32="",$B32="",$C32=""),"",'OddsRatio_working_3-way'!H31)</f>
        <v>1.7518394128495232</v>
      </c>
      <c r="L32" s="21">
        <f>IF(OR($A32="",$B32="",$C32=""),"",'OddsRatio_working_3-way'!I31)</f>
        <v>4.0595687217348644</v>
      </c>
      <c r="M32" s="22">
        <f>IF(OR($A32="",$B32="",$C32=""),"",'OddsRatio_working_3-way'!J31)</f>
        <v>5.4692676208277202</v>
      </c>
      <c r="N32" s="23">
        <f t="shared" si="21"/>
        <v>56.708096940281372</v>
      </c>
      <c r="O32" s="24">
        <f t="shared" si="22"/>
        <v>24.818810874626966</v>
      </c>
      <c r="P32" s="24">
        <f t="shared" si="23"/>
        <v>18.473092185091659</v>
      </c>
      <c r="Q32" t="s">
        <v>134</v>
      </c>
      <c r="R32" t="s">
        <v>135</v>
      </c>
      <c r="S32" s="64">
        <v>44481</v>
      </c>
      <c r="T32" s="35">
        <v>100</v>
      </c>
      <c r="U32" s="35"/>
      <c r="V32" s="35"/>
      <c r="W32" s="35"/>
      <c r="X32" s="35"/>
      <c r="Y32" s="35"/>
      <c r="Z32" s="35"/>
      <c r="AA32" s="35">
        <f t="shared" si="24"/>
        <v>0</v>
      </c>
      <c r="AB32" s="35">
        <f t="shared" si="25"/>
        <v>0</v>
      </c>
      <c r="AC32" s="35">
        <f t="shared" si="26"/>
        <v>0</v>
      </c>
      <c r="AF32">
        <v>1.75</v>
      </c>
      <c r="AG32">
        <v>2.2000000000000002</v>
      </c>
      <c r="AJ32" t="s">
        <v>478</v>
      </c>
    </row>
    <row r="33" spans="1:36" ht="15" x14ac:dyDescent="0.25">
      <c r="A33">
        <v>3.53</v>
      </c>
      <c r="B33">
        <v>3.68</v>
      </c>
      <c r="C33">
        <v>2.11</v>
      </c>
      <c r="D33" s="20">
        <f t="shared" si="3"/>
        <v>2.8958898704052105E-2</v>
      </c>
      <c r="E33" s="17">
        <f>IF(OR($A33="",$B33="",$C33=""),"",A33*'MPTO_working_3-way'!$I32)</f>
        <v>3.6322249124253037</v>
      </c>
      <c r="F33" s="21">
        <f>IF(OR($A33="",$B33="",$C33=""),"",B33*'MPTO_working_3-way'!$I32)</f>
        <v>3.7865687472309117</v>
      </c>
      <c r="G33" s="22">
        <f>IF(OR($A33="",$B33="",$C33=""),"",C33*'MPTO_working_3-way'!$I32)</f>
        <v>2.17110327626555</v>
      </c>
      <c r="H33" s="17">
        <f>IF(OR($A33="",$B33="",$C33=""),"",'MPTO_working_3-way'!E32)</f>
        <v>3.6545279326227282</v>
      </c>
      <c r="I33" s="21">
        <f>IF(OR($A33="",$B33="",$C33=""),"",'MPTO_working_3-way'!F32)</f>
        <v>3.8155390730069829</v>
      </c>
      <c r="J33" s="22">
        <f>IF(OR($A33="",$B33="",$C33=""),"",'MPTO_working_3-way'!G32)</f>
        <v>2.1538694942490126</v>
      </c>
      <c r="K33" s="17">
        <f>IF(OR($A33="",$B33="",$C33=""),"",'OddsRatio_working_3-way'!H32)</f>
        <v>3.6460145685936314</v>
      </c>
      <c r="L33" s="21">
        <f>IF(OR($A33="",$B33="",$C33=""),"",'OddsRatio_working_3-way'!I32)</f>
        <v>3.8028929026999734</v>
      </c>
      <c r="M33" s="22">
        <f>IF(OR($A33="",$B33="",$C33=""),"",'OddsRatio_working_3-way'!J32)</f>
        <v>2.1608996723869289</v>
      </c>
      <c r="N33" s="23">
        <f t="shared" si="21"/>
        <v>27.531334763415888</v>
      </c>
      <c r="O33" s="24">
        <f t="shared" si="22"/>
        <v>26.409133618167957</v>
      </c>
      <c r="P33" s="24">
        <f t="shared" si="23"/>
        <v>46.059531618416152</v>
      </c>
      <c r="Q33" t="s">
        <v>136</v>
      </c>
      <c r="R33" t="s">
        <v>137</v>
      </c>
      <c r="S33" s="64">
        <v>44481</v>
      </c>
      <c r="T33" s="35">
        <v>100</v>
      </c>
      <c r="U33" s="35"/>
      <c r="V33" s="35"/>
      <c r="W33" s="35"/>
      <c r="X33" s="35"/>
      <c r="Y33" s="35"/>
      <c r="Z33" s="35"/>
      <c r="AA33" s="35">
        <f t="shared" si="24"/>
        <v>0</v>
      </c>
      <c r="AB33" s="35">
        <f t="shared" si="25"/>
        <v>0</v>
      </c>
      <c r="AC33" s="35">
        <f t="shared" si="26"/>
        <v>0</v>
      </c>
      <c r="AF33">
        <v>1.68</v>
      </c>
      <c r="AG33">
        <v>2.29</v>
      </c>
      <c r="AJ33" t="s">
        <v>479</v>
      </c>
    </row>
    <row r="34" spans="1:36" ht="15" x14ac:dyDescent="0.25">
      <c r="A34">
        <v>2.2799999999999998</v>
      </c>
      <c r="B34">
        <v>3.46</v>
      </c>
      <c r="C34">
        <v>3.32</v>
      </c>
      <c r="D34" s="20">
        <f t="shared" si="3"/>
        <v>2.8818651545641005E-2</v>
      </c>
      <c r="E34" s="17">
        <f>IF(OR($A34="",$B34="",$C34=""),"",A34*'MPTO_working_3-way'!$I33)</f>
        <v>2.3457065255240614</v>
      </c>
      <c r="F34" s="21">
        <f>IF(OR($A34="",$B34="",$C34=""),"",B34*'MPTO_working_3-way'!$I33)</f>
        <v>3.5597125343479177</v>
      </c>
      <c r="G34" s="22">
        <f>IF(OR($A34="",$B34="",$C34=""),"",C34*'MPTO_working_3-way'!$I33)</f>
        <v>3.4156779231315282</v>
      </c>
      <c r="H34" s="17">
        <f>IF(OR($A34="",$B34="",$C34=""),"",'MPTO_working_3-way'!E33)</f>
        <v>2.3310551788694607</v>
      </c>
      <c r="I34" s="21">
        <f>IF(OR($A34="",$B34="",$C34=""),"",'MPTO_working_3-way'!F33)</f>
        <v>3.5789555769659631</v>
      </c>
      <c r="J34" s="22">
        <f>IF(OR($A34="",$B34="",$C34=""),"",'MPTO_working_3-way'!G33)</f>
        <v>3.4293717213137649</v>
      </c>
      <c r="K34" s="17">
        <f>IF(OR($A34="",$B34="",$C34=""),"",'OddsRatio_working_3-way'!H33)</f>
        <v>2.3373302803893057</v>
      </c>
      <c r="L34" s="21">
        <f>IF(OR($A34="",$B34="",$C34=""),"",'OddsRatio_working_3-way'!I33)</f>
        <v>3.5701816326231959</v>
      </c>
      <c r="M34" s="22">
        <f>IF(OR($A34="",$B34="",$C34=""),"",'OddsRatio_working_3-way'!J33)</f>
        <v>3.4239111332056158</v>
      </c>
      <c r="N34" s="23">
        <f t="shared" si="21"/>
        <v>42.631078914553768</v>
      </c>
      <c r="O34" s="24">
        <f t="shared" si="22"/>
        <v>28.092156047740634</v>
      </c>
      <c r="P34" s="24">
        <f t="shared" si="23"/>
        <v>29.276765037705598</v>
      </c>
      <c r="Q34" t="s">
        <v>138</v>
      </c>
      <c r="R34" t="s">
        <v>139</v>
      </c>
      <c r="S34" s="64">
        <v>44481</v>
      </c>
      <c r="T34" s="35">
        <v>100</v>
      </c>
      <c r="U34" s="35"/>
      <c r="V34" s="35"/>
      <c r="W34" s="35"/>
      <c r="X34" s="35"/>
      <c r="Y34" s="35"/>
      <c r="Z34" s="35"/>
      <c r="AA34" s="35">
        <f t="shared" si="24"/>
        <v>0</v>
      </c>
      <c r="AB34" s="35">
        <f t="shared" si="25"/>
        <v>0</v>
      </c>
      <c r="AC34" s="35">
        <f t="shared" si="26"/>
        <v>0</v>
      </c>
      <c r="AF34">
        <v>1.94</v>
      </c>
      <c r="AG34">
        <v>1.94</v>
      </c>
      <c r="AJ34" t="s">
        <v>479</v>
      </c>
    </row>
    <row r="35" spans="1:36" s="35" customFormat="1" ht="15" x14ac:dyDescent="0.25">
      <c r="A35">
        <v>2.3199999999999998</v>
      </c>
      <c r="B35">
        <v>3.33</v>
      </c>
      <c r="C35">
        <v>3.44</v>
      </c>
      <c r="D35" s="20">
        <f t="shared" si="3"/>
        <v>2.2032457477525691E-2</v>
      </c>
      <c r="E35" s="17">
        <f>IF(OR($A35="",$B35="",$C35=""),"",A35*'MPTO_working_3-way'!$I34)</f>
        <v>2.3711153013478596</v>
      </c>
      <c r="F35" s="21">
        <f>IF(OR($A35="",$B35="",$C35=""),"",B35*'MPTO_working_3-way'!$I34)</f>
        <v>3.4033680834001605</v>
      </c>
      <c r="G35" s="22">
        <f>IF(OR($A35="",$B35="",$C35=""),"",C35*'MPTO_working_3-way'!$I34)</f>
        <v>3.5157916537226885</v>
      </c>
      <c r="H35" s="17">
        <f>IF(OR($A35="",$B35="",$C35=""),"",'MPTO_working_3-way'!E34)</f>
        <v>2.3602143560177979</v>
      </c>
      <c r="I35" s="21">
        <f>IF(OR($A35="",$B35="",$C35=""),"",'MPTO_working_3-way'!F34)</f>
        <v>3.4134801658304816</v>
      </c>
      <c r="J35" s="22">
        <f>IF(OR($A35="",$B35="",$C35=""),"",'MPTO_working_3-way'!G34)</f>
        <v>3.5291602984233204</v>
      </c>
      <c r="K35" s="17">
        <f>IF(OR($A35="",$B35="",$C35=""),"",'OddsRatio_working_3-way'!H34)</f>
        <v>2.364940212848905</v>
      </c>
      <c r="L35" s="21">
        <f>IF(OR($A35="",$B35="",$C35=""),"",'OddsRatio_working_3-way'!I34)</f>
        <v>3.4093262848014758</v>
      </c>
      <c r="M35" s="22">
        <f>IF(OR($A35="",$B35="",$C35=""),"",'OddsRatio_working_3-way'!J34)</f>
        <v>3.5230713025388845</v>
      </c>
      <c r="N35" s="23">
        <f t="shared" si="21"/>
        <v>42.174245994344957</v>
      </c>
      <c r="O35" s="24">
        <f t="shared" si="22"/>
        <v>29.382657869934025</v>
      </c>
      <c r="P35" s="24">
        <f t="shared" si="23"/>
        <v>28.443096135721014</v>
      </c>
      <c r="Q35" t="s">
        <v>140</v>
      </c>
      <c r="R35" t="s">
        <v>141</v>
      </c>
      <c r="S35" s="64">
        <v>44481</v>
      </c>
      <c r="T35" s="35">
        <v>100</v>
      </c>
      <c r="AA35" s="35">
        <f t="shared" si="24"/>
        <v>0</v>
      </c>
      <c r="AB35" s="35">
        <f t="shared" si="25"/>
        <v>0</v>
      </c>
      <c r="AC35" s="35">
        <f t="shared" si="26"/>
        <v>0</v>
      </c>
      <c r="AD35" s="36"/>
      <c r="AE35" s="36"/>
      <c r="AF35">
        <v>2.0099999999999998</v>
      </c>
      <c r="AG35">
        <v>1.89</v>
      </c>
      <c r="AH35" s="36"/>
      <c r="AI35" s="36"/>
      <c r="AJ35" t="s">
        <v>480</v>
      </c>
    </row>
    <row r="36" spans="1:36" ht="15" x14ac:dyDescent="0.25">
      <c r="A36">
        <v>2.81</v>
      </c>
      <c r="B36">
        <v>3.3</v>
      </c>
      <c r="C36">
        <v>2.76</v>
      </c>
      <c r="D36" s="20">
        <f t="shared" si="3"/>
        <v>2.1221029731009811E-2</v>
      </c>
      <c r="E36" s="17">
        <f>IF(OR($A36="",$B36="",$C36=""),"",A36*'MPTO_working_3-way'!$I35)</f>
        <v>2.8696310935441378</v>
      </c>
      <c r="F36" s="21">
        <f>IF(OR($A36="",$B36="",$C36=""),"",B36*'MPTO_working_3-way'!$I35)</f>
        <v>3.3700293981123322</v>
      </c>
      <c r="G36" s="22">
        <f>IF(OR($A36="",$B36="",$C36=""),"",C36*'MPTO_working_3-way'!$I35)</f>
        <v>2.818570042057587</v>
      </c>
      <c r="H36" s="17">
        <f>IF(OR($A36="",$B36="",$C36=""),"",'MPTO_working_3-way'!E35)</f>
        <v>2.8669871938487463</v>
      </c>
      <c r="I36" s="21">
        <f>IF(OR($A36="",$B36="",$C36=""),"",'MPTO_working_3-way'!F35)</f>
        <v>3.3788734923216666</v>
      </c>
      <c r="J36" s="22">
        <f>IF(OR($A36="",$B36="",$C36=""),"",'MPTO_working_3-way'!G35)</f>
        <v>2.8149573909256094</v>
      </c>
      <c r="K36" s="17">
        <f>IF(OR($A36="",$B36="",$C36=""),"",'OddsRatio_working_3-way'!H35)</f>
        <v>2.8684183756066224</v>
      </c>
      <c r="L36" s="21">
        <f>IF(OR($A36="",$B36="",$C36=""),"",'OddsRatio_working_3-way'!I35)</f>
        <v>3.3742332949697409</v>
      </c>
      <c r="M36" s="22">
        <f>IF(OR($A36="",$B36="",$C36=""),"",'OddsRatio_working_3-way'!J35)</f>
        <v>2.8168046083246705</v>
      </c>
      <c r="N36" s="23">
        <f t="shared" si="21"/>
        <v>34.847684855719557</v>
      </c>
      <c r="O36" s="24">
        <f t="shared" si="22"/>
        <v>29.673331649870292</v>
      </c>
      <c r="P36" s="24">
        <f t="shared" si="23"/>
        <v>35.47898349441013</v>
      </c>
      <c r="Q36" t="s">
        <v>142</v>
      </c>
      <c r="R36" t="s">
        <v>143</v>
      </c>
      <c r="S36" s="64">
        <v>44481</v>
      </c>
      <c r="T36" s="35">
        <v>100</v>
      </c>
      <c r="U36" s="35"/>
      <c r="V36" s="35"/>
      <c r="W36" s="35"/>
      <c r="X36" s="35"/>
      <c r="Y36" s="35"/>
      <c r="Z36" s="35"/>
      <c r="AA36" s="35">
        <f t="shared" si="24"/>
        <v>0</v>
      </c>
      <c r="AB36" s="35">
        <f t="shared" si="25"/>
        <v>0</v>
      </c>
      <c r="AC36" s="35">
        <f t="shared" si="26"/>
        <v>0</v>
      </c>
      <c r="AF36">
        <v>2.25</v>
      </c>
      <c r="AG36">
        <v>1.71</v>
      </c>
      <c r="AJ36" t="s">
        <v>481</v>
      </c>
    </row>
    <row r="37" spans="1:36" ht="15" x14ac:dyDescent="0.25">
      <c r="A37">
        <v>3.4</v>
      </c>
      <c r="B37">
        <v>3.2</v>
      </c>
      <c r="C37">
        <v>2.4</v>
      </c>
      <c r="D37" s="20">
        <f t="shared" si="3"/>
        <v>2.3284313725490335E-2</v>
      </c>
      <c r="E37" s="17">
        <f>IF(OR($A37="",$B37="",$C37=""),"",A37*'MPTO_working_3-way'!$I36)</f>
        <v>3.479166666666667</v>
      </c>
      <c r="F37" s="21">
        <f>IF(OR($A37="",$B37="",$C37=""),"",B37*'MPTO_working_3-way'!$I36)</f>
        <v>3.2745098039215694</v>
      </c>
      <c r="G37" s="22">
        <f>IF(OR($A37="",$B37="",$C37=""),"",C37*'MPTO_working_3-way'!$I36)</f>
        <v>2.4558823529411766</v>
      </c>
      <c r="H37" s="17">
        <f>IF(OR($A37="",$B37="",$C37=""),"",'MPTO_working_3-way'!E36)</f>
        <v>3.4921540656205421</v>
      </c>
      <c r="I37" s="21">
        <f>IF(OR($A37="",$B37="",$C37=""),"",'MPTO_working_3-way'!F36)</f>
        <v>3.281501340482575</v>
      </c>
      <c r="J37" s="22">
        <f>IF(OR($A37="",$B37="",$C37=""),"",'MPTO_working_3-way'!G36)</f>
        <v>2.4455544455544453</v>
      </c>
      <c r="K37" s="17">
        <f>IF(OR($A37="",$B37="",$C37=""),"",'OddsRatio_working_3-way'!H36)</f>
        <v>3.4859386668021961</v>
      </c>
      <c r="L37" s="21">
        <f>IF(OR($A37="",$B37="",$C37=""),"",'OddsRatio_working_3-way'!I36)</f>
        <v>3.2787771112353465</v>
      </c>
      <c r="M37" s="22">
        <f>IF(OR($A37="",$B37="",$C37=""),"",'OddsRatio_working_3-way'!J36)</f>
        <v>2.4501308889679478</v>
      </c>
      <c r="N37" s="23">
        <f t="shared" si="21"/>
        <v>28.742514970059879</v>
      </c>
      <c r="O37" s="24">
        <f t="shared" si="22"/>
        <v>30.538922155688613</v>
      </c>
      <c r="P37" s="24">
        <f t="shared" si="23"/>
        <v>40.718562874251496</v>
      </c>
      <c r="Q37" t="s">
        <v>144</v>
      </c>
      <c r="R37" t="s">
        <v>145</v>
      </c>
      <c r="S37" s="64">
        <v>44481</v>
      </c>
      <c r="T37" s="35">
        <v>100</v>
      </c>
      <c r="U37" s="35"/>
      <c r="V37" s="35"/>
      <c r="W37" s="35"/>
      <c r="X37" s="35"/>
      <c r="Y37" s="35"/>
      <c r="Z37" s="35"/>
      <c r="AA37" s="35">
        <f t="shared" si="24"/>
        <v>0</v>
      </c>
      <c r="AB37" s="35">
        <f t="shared" si="25"/>
        <v>0</v>
      </c>
      <c r="AC37" s="35">
        <f t="shared" si="26"/>
        <v>0</v>
      </c>
      <c r="AF37">
        <v>2.21</v>
      </c>
      <c r="AG37">
        <v>1.74</v>
      </c>
      <c r="AJ37" t="s">
        <v>482</v>
      </c>
    </row>
    <row r="38" spans="1:36" ht="15" x14ac:dyDescent="0.25">
      <c r="A38">
        <v>1.75</v>
      </c>
      <c r="B38">
        <v>3.76</v>
      </c>
      <c r="C38">
        <v>5.23</v>
      </c>
      <c r="D38" s="20">
        <f t="shared" si="3"/>
        <v>2.8590607147215952E-2</v>
      </c>
      <c r="E38" s="17">
        <f>IF(OR($A38="",$B38="",$C38=""),"",A38*'MPTO_working_3-way'!$I37)</f>
        <v>1.800033562507628</v>
      </c>
      <c r="F38" s="21">
        <f>IF(OR($A38="",$B38="",$C38=""),"",B38*'MPTO_working_3-way'!$I37)</f>
        <v>3.8675006828735317</v>
      </c>
      <c r="G38" s="22">
        <f>IF(OR($A38="",$B38="",$C38=""),"",C38*'MPTO_working_3-way'!$I37)</f>
        <v>5.3795288753799397</v>
      </c>
      <c r="H38" s="17">
        <f>IF(OR($A38="",$B38="",$C38=""),"",'MPTO_working_3-way'!E37)</f>
        <v>1.7796812645986504</v>
      </c>
      <c r="I38" s="21">
        <f>IF(OR($A38="",$B38="",$C38=""),"",'MPTO_working_3-way'!F37)</f>
        <v>3.899741629396833</v>
      </c>
      <c r="J38" s="22">
        <f>IF(OR($A38="",$B38="",$C38=""),"",'MPTO_working_3-way'!G37)</f>
        <v>5.504353250409201</v>
      </c>
      <c r="K38" s="17">
        <f>IF(OR($A38="",$B38="",$C38=""),"",'OddsRatio_working_3-way'!H37)</f>
        <v>1.7871718240220182</v>
      </c>
      <c r="L38" s="21">
        <f>IF(OR($A38="",$B38="",$C38=""),"",'OddsRatio_working_3-way'!I37)</f>
        <v>3.8967923124010269</v>
      </c>
      <c r="M38" s="22">
        <f>IF(OR($A38="",$B38="",$C38=""),"",'OddsRatio_working_3-way'!J37)</f>
        <v>5.4396490874841827</v>
      </c>
      <c r="N38" s="23">
        <f t="shared" si="21"/>
        <v>55.554519695004977</v>
      </c>
      <c r="O38" s="24">
        <f t="shared" si="22"/>
        <v>25.856491879324128</v>
      </c>
      <c r="P38" s="24">
        <f t="shared" si="23"/>
        <v>18.588988425670884</v>
      </c>
      <c r="Q38" t="s">
        <v>146</v>
      </c>
      <c r="R38" t="s">
        <v>147</v>
      </c>
      <c r="S38" s="64">
        <v>44481</v>
      </c>
      <c r="T38" s="35">
        <v>100</v>
      </c>
      <c r="U38" s="35"/>
      <c r="V38" s="35"/>
      <c r="W38" s="35"/>
      <c r="X38" s="35"/>
      <c r="Y38" s="35"/>
      <c r="Z38" s="35"/>
      <c r="AA38" s="35">
        <f t="shared" si="24"/>
        <v>0</v>
      </c>
      <c r="AB38" s="35">
        <f t="shared" si="25"/>
        <v>0</v>
      </c>
      <c r="AC38" s="35">
        <f t="shared" si="26"/>
        <v>0</v>
      </c>
      <c r="AF38">
        <v>2.02</v>
      </c>
      <c r="AG38">
        <v>1.88</v>
      </c>
      <c r="AJ38" t="s">
        <v>483</v>
      </c>
    </row>
    <row r="39" spans="1:36" ht="15" x14ac:dyDescent="0.25">
      <c r="A39">
        <v>2.69</v>
      </c>
      <c r="B39">
        <v>3.46</v>
      </c>
      <c r="C39">
        <v>2.73</v>
      </c>
      <c r="D39" s="20">
        <f t="shared" si="3"/>
        <v>2.7064919236739593E-2</v>
      </c>
      <c r="E39" s="17">
        <f>IF(OR($A39="",$B39="",$C39=""),"",A39*'MPTO_working_3-way'!$I38)</f>
        <v>2.7628046327468296</v>
      </c>
      <c r="F39" s="21">
        <f>IF(OR($A39="",$B39="",$C39=""),"",B39*'MPTO_working_3-way'!$I38)</f>
        <v>3.553644620559119</v>
      </c>
      <c r="G39" s="22">
        <f>IF(OR($A39="",$B39="",$C39=""),"",C39*'MPTO_working_3-way'!$I38)</f>
        <v>2.8038872295162989</v>
      </c>
      <c r="H39" s="17">
        <f>IF(OR($A39="",$B39="",$C39=""),"",'MPTO_working_3-way'!E38)</f>
        <v>2.7569051557951698</v>
      </c>
      <c r="I39" s="21">
        <f>IF(OR($A39="",$B39="",$C39=""),"",'MPTO_working_3-way'!F38)</f>
        <v>3.5714834026927855</v>
      </c>
      <c r="J39" s="22">
        <f>IF(OR($A39="",$B39="",$C39=""),"",'MPTO_working_3-way'!G38)</f>
        <v>2.7989351889011957</v>
      </c>
      <c r="K39" s="17">
        <f>IF(OR($A39="",$B39="",$C39=""),"",'OddsRatio_working_3-way'!H38)</f>
        <v>2.7600001249261217</v>
      </c>
      <c r="L39" s="21">
        <f>IF(OR($A39="",$B39="",$C39=""),"",'OddsRatio_working_3-way'!I38)</f>
        <v>3.5618936729693838</v>
      </c>
      <c r="M39" s="22">
        <f>IF(OR($A39="",$B39="",$C39=""),"",'OddsRatio_working_3-way'!J38)</f>
        <v>2.8016569326166811</v>
      </c>
      <c r="N39" s="23">
        <f t="shared" si="21"/>
        <v>36.195103632998546</v>
      </c>
      <c r="O39" s="24">
        <f t="shared" si="22"/>
        <v>28.140123922764772</v>
      </c>
      <c r="P39" s="24">
        <f t="shared" si="23"/>
        <v>35.664772444236668</v>
      </c>
      <c r="Q39" t="s">
        <v>148</v>
      </c>
      <c r="R39" t="s">
        <v>149</v>
      </c>
      <c r="S39" s="64">
        <v>44481</v>
      </c>
      <c r="T39" s="35">
        <v>100</v>
      </c>
      <c r="U39" s="35"/>
      <c r="V39" s="35"/>
      <c r="W39" s="35"/>
      <c r="X39" s="35"/>
      <c r="Y39" s="35"/>
      <c r="Z39" s="35"/>
      <c r="AA39" s="35">
        <f t="shared" si="24"/>
        <v>0</v>
      </c>
      <c r="AB39" s="35">
        <f t="shared" si="25"/>
        <v>0</v>
      </c>
      <c r="AC39" s="35">
        <f t="shared" si="26"/>
        <v>0</v>
      </c>
      <c r="AF39">
        <v>1.69</v>
      </c>
      <c r="AG39">
        <v>2.25</v>
      </c>
      <c r="AJ39" t="s">
        <v>483</v>
      </c>
    </row>
    <row r="40" spans="1:36" ht="15" x14ac:dyDescent="0.25">
      <c r="A40">
        <v>2.5</v>
      </c>
      <c r="B40">
        <v>3.61</v>
      </c>
      <c r="C40">
        <v>2.85</v>
      </c>
      <c r="D40" s="20">
        <f t="shared" si="3"/>
        <v>2.7885503231763753E-2</v>
      </c>
      <c r="E40" s="17">
        <f>IF(OR($A40="",$B40="",$C40=""),"",A40*'MPTO_working_3-way'!$I39)</f>
        <v>2.5697137580794092</v>
      </c>
      <c r="F40" s="21">
        <f>IF(OR($A40="",$B40="",$C40=""),"",B40*'MPTO_working_3-way'!$I39)</f>
        <v>3.710666666666667</v>
      </c>
      <c r="G40" s="22">
        <f>IF(OR($A40="",$B40="",$C40=""),"",C40*'MPTO_working_3-way'!$I39)</f>
        <v>2.9294736842105267</v>
      </c>
      <c r="H40" s="17">
        <f>IF(OR($A40="",$B40="",$C40=""),"",'MPTO_working_3-way'!E39)</f>
        <v>2.5594769182290849</v>
      </c>
      <c r="I40" s="21">
        <f>IF(OR($A40="",$B40="",$C40=""),"",'MPTO_working_3-way'!F39)</f>
        <v>3.7353414578063928</v>
      </c>
      <c r="J40" s="22">
        <f>IF(OR($A40="",$B40="",$C40=""),"",'MPTO_working_3-way'!G39)</f>
        <v>2.9275545143269062</v>
      </c>
      <c r="K40" s="17">
        <f>IF(OR($A40="",$B40="",$C40=""),"",'OddsRatio_working_3-way'!H39)</f>
        <v>2.564369635687934</v>
      </c>
      <c r="L40" s="21">
        <f>IF(OR($A40="",$B40="",$C40=""),"",'OddsRatio_working_3-way'!I39)</f>
        <v>3.7220031660970054</v>
      </c>
      <c r="M40" s="22">
        <f>IF(OR($A40="",$B40="",$C40=""),"",'OddsRatio_working_3-way'!J39)</f>
        <v>2.9293892173484526</v>
      </c>
      <c r="N40" s="23">
        <f t="shared" si="21"/>
        <v>38.914840100610846</v>
      </c>
      <c r="O40" s="24">
        <f t="shared" si="22"/>
        <v>26.949335249730506</v>
      </c>
      <c r="P40" s="24">
        <f t="shared" si="23"/>
        <v>34.135824649658637</v>
      </c>
      <c r="Q40" t="s">
        <v>150</v>
      </c>
      <c r="R40" t="s">
        <v>151</v>
      </c>
      <c r="S40" s="64">
        <v>44481</v>
      </c>
      <c r="T40" s="35">
        <v>100</v>
      </c>
      <c r="U40" s="35"/>
      <c r="V40" s="35"/>
      <c r="W40" s="35"/>
      <c r="X40" s="35"/>
      <c r="Y40" s="35"/>
      <c r="Z40" s="35"/>
      <c r="AA40" s="35">
        <f t="shared" si="24"/>
        <v>0</v>
      </c>
      <c r="AB40" s="35">
        <f t="shared" si="25"/>
        <v>0</v>
      </c>
      <c r="AC40" s="35">
        <f t="shared" si="26"/>
        <v>0</v>
      </c>
      <c r="AF40">
        <v>1.73</v>
      </c>
      <c r="AG40">
        <v>2.19</v>
      </c>
      <c r="AJ40" t="s">
        <v>484</v>
      </c>
    </row>
    <row r="41" spans="1:36" ht="15" x14ac:dyDescent="0.25">
      <c r="A41">
        <v>3.26</v>
      </c>
      <c r="B41">
        <v>3.1</v>
      </c>
      <c r="C41">
        <v>2.52</v>
      </c>
      <c r="D41" s="20">
        <f t="shared" si="3"/>
        <v>2.6154508244355723E-2</v>
      </c>
      <c r="E41" s="17">
        <f>IF(OR($A41="",$B41="",$C41=""),"",A41*'MPTO_working_3-way'!$I40)</f>
        <v>3.3452636968765996</v>
      </c>
      <c r="F41" s="21">
        <f>IF(OR($A41="",$B41="",$C41=""),"",B41*'MPTO_working_3-way'!$I40)</f>
        <v>3.1810789755575026</v>
      </c>
      <c r="G41" s="22">
        <f>IF(OR($A41="",$B41="",$C41=""),"",C41*'MPTO_working_3-way'!$I40)</f>
        <v>2.5859093607757764</v>
      </c>
      <c r="H41" s="17">
        <f>IF(OR($A41="",$B41="",$C41=""),"",'MPTO_working_3-way'!E40)</f>
        <v>3.3553635673730953</v>
      </c>
      <c r="I41" s="21">
        <f>IF(OR($A41="",$B41="",$C41=""),"",'MPTO_working_3-way'!F40)</f>
        <v>3.1861088128536346</v>
      </c>
      <c r="J41" s="22">
        <f>IF(OR($A41="",$B41="",$C41=""),"",'MPTO_working_3-way'!G40)</f>
        <v>2.5766075181640851</v>
      </c>
      <c r="K41" s="17">
        <f>IF(OR($A41="",$B41="",$C41=""),"",'OddsRatio_working_3-way'!H40)</f>
        <v>3.3504671864329083</v>
      </c>
      <c r="L41" s="21">
        <f>IF(OR($A41="",$B41="",$C41=""),"",'OddsRatio_working_3-way'!I40)</f>
        <v>3.1840624298712856</v>
      </c>
      <c r="M41" s="22">
        <f>IF(OR($A41="",$B41="",$C41=""),"",'OddsRatio_working_3-way'!J40)</f>
        <v>2.5808451873354068</v>
      </c>
      <c r="N41" s="23">
        <f t="shared" si="21"/>
        <v>29.893009658212545</v>
      </c>
      <c r="O41" s="24">
        <f t="shared" si="22"/>
        <v>31.435874672829968</v>
      </c>
      <c r="P41" s="24">
        <f t="shared" si="23"/>
        <v>38.671115668957498</v>
      </c>
      <c r="Q41" t="s">
        <v>152</v>
      </c>
      <c r="R41" t="s">
        <v>153</v>
      </c>
      <c r="S41" s="64">
        <v>44481</v>
      </c>
      <c r="T41" s="35">
        <v>100</v>
      </c>
      <c r="U41" s="35"/>
      <c r="V41" s="35"/>
      <c r="W41" s="35"/>
      <c r="X41" s="35"/>
      <c r="Y41" s="35"/>
      <c r="Z41" s="35"/>
      <c r="AA41" s="35">
        <f t="shared" si="24"/>
        <v>0</v>
      </c>
      <c r="AB41" s="35">
        <f t="shared" si="25"/>
        <v>0</v>
      </c>
      <c r="AC41" s="35">
        <f t="shared" si="26"/>
        <v>0</v>
      </c>
      <c r="AF41">
        <v>2.42</v>
      </c>
      <c r="AG41">
        <v>1.61</v>
      </c>
      <c r="AJ41" t="s">
        <v>485</v>
      </c>
    </row>
    <row r="42" spans="1:36" ht="15" x14ac:dyDescent="0.25">
      <c r="A42">
        <v>2.77</v>
      </c>
      <c r="B42">
        <v>3.21</v>
      </c>
      <c r="C42">
        <v>2.7</v>
      </c>
      <c r="D42" s="20">
        <f t="shared" si="3"/>
        <v>4.2907680446059082E-2</v>
      </c>
      <c r="E42" s="17">
        <f>IF(OR($A42="",$B42="",$C42=""),"",A42*'MPTO_working_3-way'!$I41)</f>
        <v>2.8888542748355839</v>
      </c>
      <c r="F42" s="21">
        <f>IF(OR($A42="",$B42="",$C42=""),"",B42*'MPTO_working_3-way'!$I41)</f>
        <v>3.3477336542318494</v>
      </c>
      <c r="G42" s="22">
        <f>IF(OR($A42="",$B42="",$C42=""),"",C42*'MPTO_working_3-way'!$I41)</f>
        <v>2.8158507372043595</v>
      </c>
      <c r="H42" s="17">
        <f>IF(OR($A42="",$B42="",$C42=""),"",'MPTO_working_3-way'!E41)</f>
        <v>2.8842692431066741</v>
      </c>
      <c r="I42" s="21">
        <f>IF(OR($A42="",$B42="",$C42=""),"",'MPTO_working_3-way'!F41)</f>
        <v>3.3644667674753315</v>
      </c>
      <c r="J42" s="22">
        <f>IF(OR($A42="",$B42="",$C42=""),"",'MPTO_working_3-way'!G41)</f>
        <v>2.8084538149556706</v>
      </c>
      <c r="K42" s="17">
        <f>IF(OR($A42="",$B42="",$C42=""),"",'OddsRatio_working_3-way'!H41)</f>
        <v>2.8867678251172477</v>
      </c>
      <c r="L42" s="21">
        <f>IF(OR($A42="",$B42="",$C42=""),"",'OddsRatio_working_3-way'!I41)</f>
        <v>3.3557948550898975</v>
      </c>
      <c r="M42" s="22">
        <f>IF(OR($A42="",$B42="",$C42=""),"",'OddsRatio_working_3-way'!J41)</f>
        <v>2.8121498885306897</v>
      </c>
      <c r="N42" s="23">
        <f t="shared" si="21"/>
        <v>34.61579937454318</v>
      </c>
      <c r="O42" s="24">
        <f t="shared" si="22"/>
        <v>29.8709546004625</v>
      </c>
      <c r="P42" s="24">
        <f t="shared" si="23"/>
        <v>35.513246024994302</v>
      </c>
      <c r="Q42" t="s">
        <v>154</v>
      </c>
      <c r="R42" t="s">
        <v>155</v>
      </c>
      <c r="S42" s="64">
        <v>44481</v>
      </c>
      <c r="T42" s="35">
        <v>100</v>
      </c>
      <c r="U42" s="35"/>
      <c r="V42" s="35"/>
      <c r="W42" s="35"/>
      <c r="X42" s="35"/>
      <c r="Y42" s="35"/>
      <c r="Z42" s="35"/>
      <c r="AA42" s="35">
        <f t="shared" si="24"/>
        <v>0</v>
      </c>
      <c r="AB42" s="35">
        <f t="shared" si="25"/>
        <v>0</v>
      </c>
      <c r="AC42" s="35">
        <f t="shared" si="26"/>
        <v>0</v>
      </c>
      <c r="AF42">
        <v>2.21</v>
      </c>
      <c r="AG42">
        <v>1.68</v>
      </c>
      <c r="AJ42" t="s">
        <v>486</v>
      </c>
    </row>
    <row r="43" spans="1:36" ht="15" x14ac:dyDescent="0.25">
      <c r="A43">
        <v>2.62</v>
      </c>
      <c r="B43">
        <v>3</v>
      </c>
      <c r="C43">
        <v>3.26</v>
      </c>
      <c r="D43" s="20">
        <f t="shared" si="3"/>
        <v>2.1761188903979045E-2</v>
      </c>
      <c r="E43" s="17">
        <f>IF(OR($A43="",$B43="",$C43=""),"",A43*'MPTO_working_3-way'!$I42)</f>
        <v>2.6770143149284253</v>
      </c>
      <c r="F43" s="21">
        <f>IF(OR($A43="",$B43="",$C43=""),"",B43*'MPTO_working_3-way'!$I42)</f>
        <v>3.0652835667119369</v>
      </c>
      <c r="G43" s="22">
        <f>IF(OR($A43="",$B43="",$C43=""),"",C43*'MPTO_working_3-way'!$I42)</f>
        <v>3.3309414758269713</v>
      </c>
      <c r="H43" s="17">
        <f>IF(OR($A43="",$B43="",$C43=""),"",'MPTO_working_3-way'!E42)</f>
        <v>2.6707571293568293</v>
      </c>
      <c r="I43" s="21">
        <f>IF(OR($A43="",$B43="",$C43=""),"",'MPTO_working_3-way'!F42)</f>
        <v>3.0667358174419528</v>
      </c>
      <c r="J43" s="22">
        <f>IF(OR($A43="",$B43="",$C43=""),"",'MPTO_working_3-way'!G42)</f>
        <v>3.3389568420321072</v>
      </c>
      <c r="K43" s="17">
        <f>IF(OR($A43="",$B43="",$C43=""),"",'OddsRatio_working_3-way'!H42)</f>
        <v>2.6736939924280865</v>
      </c>
      <c r="L43" s="21">
        <f>IF(OR($A43="",$B43="",$C43=""),"",'OddsRatio_working_3-way'!I42)</f>
        <v>3.0662888795408474</v>
      </c>
      <c r="M43" s="22">
        <f>IF(OR($A43="",$B43="",$C43=""),"",'OddsRatio_working_3-way'!J42)</f>
        <v>3.3349064338811574</v>
      </c>
      <c r="N43" s="23">
        <f t="shared" si="21"/>
        <v>37.355048660871162</v>
      </c>
      <c r="O43" s="24">
        <f t="shared" si="22"/>
        <v>32.623409163827482</v>
      </c>
      <c r="P43" s="24">
        <f t="shared" si="23"/>
        <v>30.02154217530137</v>
      </c>
      <c r="Q43" t="s">
        <v>156</v>
      </c>
      <c r="R43" t="s">
        <v>157</v>
      </c>
      <c r="S43" s="64">
        <v>44481</v>
      </c>
      <c r="T43" s="35">
        <v>100</v>
      </c>
      <c r="U43" s="35"/>
      <c r="V43" s="35"/>
      <c r="W43" s="35"/>
      <c r="X43" s="35"/>
      <c r="Y43" s="35"/>
      <c r="Z43" s="35"/>
      <c r="AA43" s="35">
        <f t="shared" si="24"/>
        <v>0</v>
      </c>
      <c r="AB43" s="35">
        <f t="shared" si="25"/>
        <v>0</v>
      </c>
      <c r="AC43" s="35">
        <f t="shared" si="26"/>
        <v>0</v>
      </c>
      <c r="AF43">
        <v>2.6</v>
      </c>
      <c r="AG43">
        <v>1.55</v>
      </c>
      <c r="AJ43" t="s">
        <v>487</v>
      </c>
    </row>
    <row r="44" spans="1:36" ht="15" x14ac:dyDescent="0.25">
      <c r="A44">
        <v>2.2400000000000002</v>
      </c>
      <c r="B44">
        <v>3.23</v>
      </c>
      <c r="C44">
        <v>3.68</v>
      </c>
      <c r="D44" s="20">
        <f t="shared" si="3"/>
        <v>2.7765225083168144E-2</v>
      </c>
      <c r="E44" s="17">
        <f>IF(OR($A44="",$B44="",$C44=""),"",A44*'MPTO_working_3-way'!$I43)</f>
        <v>2.302194104186297</v>
      </c>
      <c r="F44" s="21">
        <f>IF(OR($A44="",$B44="",$C44=""),"",B44*'MPTO_working_3-way'!$I43)</f>
        <v>3.3196816770186333</v>
      </c>
      <c r="G44" s="22">
        <f>IF(OR($A44="",$B44="",$C44=""),"",C44*'MPTO_working_3-way'!$I43)</f>
        <v>3.782176028306059</v>
      </c>
      <c r="H44" s="17">
        <f>IF(OR($A44="",$B44="",$C44=""),"",'MPTO_working_3-way'!E43)</f>
        <v>2.2874213744263452</v>
      </c>
      <c r="I44" s="21">
        <f>IF(OR($A44="",$B44="",$C44=""),"",'MPTO_working_3-way'!F43)</f>
        <v>3.3295326918305768</v>
      </c>
      <c r="J44" s="22">
        <f>IF(OR($A44="",$B44="",$C44=""),"",'MPTO_working_3-way'!G43)</f>
        <v>3.8097552190330251</v>
      </c>
      <c r="K44" s="17">
        <f>IF(OR($A44="",$B44="",$C44=""),"",'OddsRatio_working_3-way'!H43)</f>
        <v>2.2937345808048764</v>
      </c>
      <c r="L44" s="21">
        <f>IF(OR($A44="",$B44="",$C44=""),"",'OddsRatio_working_3-way'!I43)</f>
        <v>3.3266355767700597</v>
      </c>
      <c r="M44" s="22">
        <f>IF(OR($A44="",$B44="",$C44=""),"",'OddsRatio_working_3-way'!J43)</f>
        <v>3.7961360294815076</v>
      </c>
      <c r="N44" s="23">
        <f t="shared" si="21"/>
        <v>43.436823949014794</v>
      </c>
      <c r="O44" s="24">
        <f t="shared" si="22"/>
        <v>30.123370168976205</v>
      </c>
      <c r="P44" s="24">
        <f t="shared" si="23"/>
        <v>26.439805882009004</v>
      </c>
      <c r="Q44" t="s">
        <v>158</v>
      </c>
      <c r="R44" t="s">
        <v>159</v>
      </c>
      <c r="S44" s="64">
        <v>44481</v>
      </c>
      <c r="T44" s="35">
        <v>100</v>
      </c>
      <c r="U44" s="35"/>
      <c r="V44" s="35"/>
      <c r="W44" s="35"/>
      <c r="X44" s="35"/>
      <c r="Y44" s="35"/>
      <c r="Z44" s="35"/>
      <c r="AA44" s="35">
        <f t="shared" si="24"/>
        <v>0</v>
      </c>
      <c r="AB44" s="35">
        <f t="shared" si="25"/>
        <v>0</v>
      </c>
      <c r="AC44" s="35">
        <f t="shared" si="26"/>
        <v>0</v>
      </c>
      <c r="AF44">
        <v>2.42</v>
      </c>
      <c r="AG44">
        <v>1.61</v>
      </c>
      <c r="AJ44" t="s">
        <v>488</v>
      </c>
    </row>
    <row r="45" spans="1:36" ht="15" x14ac:dyDescent="0.25">
      <c r="A45">
        <v>2.4</v>
      </c>
      <c r="B45">
        <v>3.65</v>
      </c>
      <c r="C45">
        <v>2.96</v>
      </c>
      <c r="D45" s="20">
        <f t="shared" si="3"/>
        <v>2.8477107244230471E-2</v>
      </c>
      <c r="E45" s="17">
        <f>IF(OR($A45="",$B45="",$C45=""),"",A45*'MPTO_working_3-way'!$I44)</f>
        <v>2.468345057386153</v>
      </c>
      <c r="F45" s="21">
        <f>IF(OR($A45="",$B45="",$C45=""),"",B45*'MPTO_working_3-way'!$I44)</f>
        <v>3.7539414414414409</v>
      </c>
      <c r="G45" s="22">
        <f>IF(OR($A45="",$B45="",$C45=""),"",C45*'MPTO_working_3-way'!$I44)</f>
        <v>3.0442922374429222</v>
      </c>
      <c r="H45" s="17">
        <f>IF(OR($A45="",$B45="",$C45=""),"",'MPTO_working_3-way'!E44)</f>
        <v>2.4559506971105272</v>
      </c>
      <c r="I45" s="21">
        <f>IF(OR($A45="",$B45="",$C45=""),"",'MPTO_working_3-way'!F44)</f>
        <v>3.7810008943500399</v>
      </c>
      <c r="J45" s="22">
        <f>IF(OR($A45="",$B45="",$C45=""),"",'MPTO_working_3-way'!G44)</f>
        <v>3.0455727127509626</v>
      </c>
      <c r="K45" s="17">
        <f>IF(OR($A45="",$B45="",$C45=""),"",'OddsRatio_working_3-way'!H44)</f>
        <v>2.4616107105014269</v>
      </c>
      <c r="L45" s="21">
        <f>IF(OR($A45="",$B45="",$C45=""),"",'OddsRatio_working_3-way'!I44)</f>
        <v>3.7666202734491296</v>
      </c>
      <c r="M45" s="22">
        <f>IF(OR($A45="",$B45="",$C45=""),"",'OddsRatio_working_3-way'!J44)</f>
        <v>3.0462549947019975</v>
      </c>
      <c r="N45" s="23">
        <f t="shared" si="21"/>
        <v>40.512974351282445</v>
      </c>
      <c r="O45" s="24">
        <f t="shared" si="22"/>
        <v>26.638668066596672</v>
      </c>
      <c r="P45" s="24">
        <f t="shared" si="23"/>
        <v>32.848357582120897</v>
      </c>
      <c r="Q45" t="s">
        <v>160</v>
      </c>
      <c r="R45" t="s">
        <v>161</v>
      </c>
      <c r="S45" s="64">
        <v>44481</v>
      </c>
      <c r="T45" s="35">
        <v>100</v>
      </c>
      <c r="U45" s="35"/>
      <c r="V45" s="35"/>
      <c r="W45" s="35"/>
      <c r="X45" s="35"/>
      <c r="Y45" s="35"/>
      <c r="Z45" s="35"/>
      <c r="AA45" s="35">
        <f t="shared" si="24"/>
        <v>0</v>
      </c>
      <c r="AB45" s="35">
        <f t="shared" si="25"/>
        <v>0</v>
      </c>
      <c r="AC45" s="35">
        <f t="shared" si="26"/>
        <v>0</v>
      </c>
      <c r="AF45">
        <v>1.72</v>
      </c>
      <c r="AG45">
        <v>2.2000000000000002</v>
      </c>
      <c r="AJ45" t="s">
        <v>489</v>
      </c>
    </row>
    <row r="46" spans="1:36" ht="15" x14ac:dyDescent="0.25">
      <c r="A46">
        <v>2.2000000000000002</v>
      </c>
      <c r="B46">
        <v>3.56</v>
      </c>
      <c r="C46">
        <v>3.24</v>
      </c>
      <c r="D46" s="20">
        <f t="shared" si="3"/>
        <v>4.4086306258591001E-2</v>
      </c>
      <c r="E46" s="17">
        <f>IF(OR($A46="",$B46="",$C46=""),"",A46*'MPTO_working_3-way'!$I45)</f>
        <v>2.2969898737689003</v>
      </c>
      <c r="F46" s="21">
        <f>IF(OR($A46="",$B46="",$C46=""),"",B46*'MPTO_working_3-way'!$I45)</f>
        <v>3.716947250280584</v>
      </c>
      <c r="G46" s="22">
        <f>IF(OR($A46="",$B46="",$C46=""),"",C46*'MPTO_working_3-way'!$I45)</f>
        <v>3.3828396322778351</v>
      </c>
      <c r="H46" s="17">
        <f>IF(OR($A46="",$B46="",$C46=""),"",'MPTO_working_3-way'!E45)</f>
        <v>2.27350223148157</v>
      </c>
      <c r="I46" s="21">
        <f>IF(OR($A46="",$B46="",$C46=""),"",'MPTO_working_3-way'!F45)</f>
        <v>3.7565254464779172</v>
      </c>
      <c r="J46" s="22">
        <f>IF(OR($A46="",$B46="",$C46=""),"",'MPTO_working_3-way'!G45)</f>
        <v>3.401979150281</v>
      </c>
      <c r="K46" s="17">
        <f>IF(OR($A46="",$B46="",$C46=""),"",'OddsRatio_working_3-way'!H45)</f>
        <v>2.283328330707183</v>
      </c>
      <c r="L46" s="21">
        <f>IF(OR($A46="",$B46="",$C46=""),"",'OddsRatio_working_3-way'!I45)</f>
        <v>3.7377671055086563</v>
      </c>
      <c r="M46" s="22">
        <f>IF(OR($A46="",$B46="",$C46=""),"",'OddsRatio_working_3-way'!J45)</f>
        <v>3.3955462173200739</v>
      </c>
      <c r="N46" s="23">
        <f t="shared" si="21"/>
        <v>43.53523763512289</v>
      </c>
      <c r="O46" s="24">
        <f t="shared" si="22"/>
        <v>26.903798538559087</v>
      </c>
      <c r="P46" s="24">
        <f t="shared" si="23"/>
        <v>29.560963826318009</v>
      </c>
      <c r="Q46" t="s">
        <v>162</v>
      </c>
      <c r="R46" t="s">
        <v>163</v>
      </c>
      <c r="S46" s="64">
        <v>44512</v>
      </c>
      <c r="T46" s="35">
        <v>100</v>
      </c>
      <c r="U46" s="35"/>
      <c r="V46" s="35"/>
      <c r="W46" s="35"/>
      <c r="X46" s="35"/>
      <c r="Y46" s="35"/>
      <c r="Z46" s="35"/>
      <c r="AA46" s="35">
        <f t="shared" si="24"/>
        <v>0</v>
      </c>
      <c r="AB46" s="35">
        <f t="shared" si="25"/>
        <v>0</v>
      </c>
      <c r="AC46" s="35">
        <f t="shared" si="26"/>
        <v>0</v>
      </c>
      <c r="AF46">
        <v>1.75</v>
      </c>
      <c r="AG46">
        <v>2.11</v>
      </c>
      <c r="AJ46" t="s">
        <v>477</v>
      </c>
    </row>
    <row r="47" spans="1:36" ht="15" x14ac:dyDescent="0.25">
      <c r="A47">
        <v>2.0699999999999998</v>
      </c>
      <c r="B47">
        <v>3.74</v>
      </c>
      <c r="C47">
        <v>3.41</v>
      </c>
      <c r="D47" s="20">
        <f t="shared" si="3"/>
        <v>4.3726598548807782E-2</v>
      </c>
      <c r="E47" s="17">
        <f>IF(OR($A47="",$B47="",$C47=""),"",A47*'MPTO_working_3-way'!$I46)</f>
        <v>2.1605140589960321</v>
      </c>
      <c r="F47" s="21">
        <f>IF(OR($A47="",$B47="",$C47=""),"",B47*'MPTO_working_3-way'!$I46)</f>
        <v>3.9035374785725412</v>
      </c>
      <c r="G47" s="22">
        <f>IF(OR($A47="",$B47="",$C47=""),"",C47*'MPTO_working_3-way'!$I46)</f>
        <v>3.5591077010514347</v>
      </c>
      <c r="H47" s="17">
        <f>IF(OR($A47="",$B47="",$C47=""),"",'MPTO_working_3-way'!E46)</f>
        <v>2.1343976654024086</v>
      </c>
      <c r="I47" s="21">
        <f>IF(OR($A47="",$B47="",$C47=""),"",'MPTO_working_3-way'!F46)</f>
        <v>3.955631324313603</v>
      </c>
      <c r="J47" s="22">
        <f>IF(OR($A47="",$B47="",$C47=""),"",'MPTO_working_3-way'!G46)</f>
        <v>3.5883502171488257</v>
      </c>
      <c r="K47" s="17">
        <f>IF(OR($A47="",$B47="",$C47=""),"",'OddsRatio_working_3-way'!H46)</f>
        <v>2.144881599107971</v>
      </c>
      <c r="L47" s="21">
        <f>IF(OR($A47="",$B47="",$C47=""),"",'OddsRatio_working_3-way'!I46)</f>
        <v>3.9317528799587316</v>
      </c>
      <c r="M47" s="22">
        <f>IF(OR($A47="",$B47="",$C47=""),"",'OddsRatio_working_3-way'!J46)</f>
        <v>3.5786585550001981</v>
      </c>
      <c r="N47" s="23">
        <f t="shared" si="21"/>
        <v>46.285280849534921</v>
      </c>
      <c r="O47" s="24">
        <f t="shared" si="22"/>
        <v>25.617789133298736</v>
      </c>
      <c r="P47" s="24">
        <f t="shared" si="23"/>
        <v>28.096930017166354</v>
      </c>
      <c r="Q47" t="s">
        <v>164</v>
      </c>
      <c r="R47" t="s">
        <v>165</v>
      </c>
      <c r="S47" s="64">
        <v>44512</v>
      </c>
      <c r="T47" s="35">
        <v>100</v>
      </c>
      <c r="U47" s="35"/>
      <c r="V47" s="35"/>
      <c r="W47" s="35"/>
      <c r="X47" s="35"/>
      <c r="Y47" s="35"/>
      <c r="Z47" s="35"/>
      <c r="AA47" s="35">
        <f t="shared" si="24"/>
        <v>0</v>
      </c>
      <c r="AB47" s="35">
        <f t="shared" si="25"/>
        <v>0</v>
      </c>
      <c r="AC47" s="35">
        <f t="shared" si="26"/>
        <v>0</v>
      </c>
      <c r="AF47">
        <v>1.7</v>
      </c>
      <c r="AG47">
        <v>2.1800000000000002</v>
      </c>
      <c r="AJ47" t="s">
        <v>477</v>
      </c>
    </row>
    <row r="48" spans="1:36" ht="15" x14ac:dyDescent="0.25">
      <c r="A48">
        <v>2.96</v>
      </c>
      <c r="B48">
        <v>2.93</v>
      </c>
      <c r="C48">
        <v>2.74</v>
      </c>
      <c r="D48" s="20">
        <f t="shared" si="3"/>
        <v>4.4098269815117774E-2</v>
      </c>
      <c r="E48" s="17">
        <f>IF(OR($A48="",$B48="",$C48=""),"",A48*'MPTO_working_3-way'!$I47)</f>
        <v>3.0905308786527486</v>
      </c>
      <c r="F48" s="21">
        <f>IF(OR($A48="",$B48="",$C48=""),"",B48*'MPTO_working_3-way'!$I47)</f>
        <v>3.0592079305582951</v>
      </c>
      <c r="G48" s="22">
        <f>IF(OR($A48="",$B48="",$C48=""),"",C48*'MPTO_working_3-way'!$I47)</f>
        <v>2.860829259293423</v>
      </c>
      <c r="H48" s="17">
        <f>IF(OR($A48="",$B48="",$C48=""),"",'MPTO_working_3-way'!E47)</f>
        <v>3.0946490882016282</v>
      </c>
      <c r="I48" s="21">
        <f>IF(OR($A48="",$B48="",$C48=""),"",'MPTO_working_3-way'!F47)</f>
        <v>3.0618727470949958</v>
      </c>
      <c r="J48" s="22">
        <f>IF(OR($A48="",$B48="",$C48=""),"",'MPTO_working_3-way'!G47)</f>
        <v>2.8549887242820238</v>
      </c>
      <c r="K48" s="17">
        <f>IF(OR($A48="",$B48="",$C48=""),"",'OddsRatio_working_3-way'!H47)</f>
        <v>3.0926589307705687</v>
      </c>
      <c r="L48" s="21">
        <f>IF(OR($A48="",$B48="",$C48=""),"",'OddsRatio_working_3-way'!I47)</f>
        <v>3.0606284369322441</v>
      </c>
      <c r="M48" s="22">
        <f>IF(OR($A48="",$B48="",$C48=""),"",'OddsRatio_working_3-way'!J47)</f>
        <v>2.8577686426228524</v>
      </c>
      <c r="N48" s="23">
        <f t="shared" si="21"/>
        <v>32.356900457047978</v>
      </c>
      <c r="O48" s="24">
        <f t="shared" si="22"/>
        <v>32.688199779133789</v>
      </c>
      <c r="P48" s="24">
        <f t="shared" si="23"/>
        <v>34.954899763818247</v>
      </c>
      <c r="Q48" t="s">
        <v>166</v>
      </c>
      <c r="R48" t="s">
        <v>167</v>
      </c>
      <c r="S48" s="64">
        <v>44512</v>
      </c>
      <c r="T48" s="35">
        <v>100</v>
      </c>
      <c r="U48" s="35"/>
      <c r="V48" s="35"/>
      <c r="W48" s="35"/>
      <c r="X48" s="35"/>
      <c r="Y48" s="35"/>
      <c r="Z48" s="35"/>
      <c r="AA48" s="35">
        <f t="shared" si="24"/>
        <v>0</v>
      </c>
      <c r="AB48" s="35">
        <f t="shared" si="25"/>
        <v>0</v>
      </c>
      <c r="AC48" s="35">
        <f t="shared" si="26"/>
        <v>0</v>
      </c>
      <c r="AF48">
        <v>2.27</v>
      </c>
      <c r="AG48">
        <v>1.65</v>
      </c>
      <c r="AJ48" t="s">
        <v>477</v>
      </c>
    </row>
    <row r="49" spans="1:36" ht="15" x14ac:dyDescent="0.25">
      <c r="A49">
        <v>5.35</v>
      </c>
      <c r="B49">
        <v>4.3499999999999996</v>
      </c>
      <c r="C49">
        <v>1.58</v>
      </c>
      <c r="D49" s="20">
        <f t="shared" si="3"/>
        <v>4.9712337726794953E-2</v>
      </c>
      <c r="E49" s="17">
        <f>IF(OR($A49="",$B49="",$C49=""),"",A49*'MPTO_working_3-way'!$I48)</f>
        <v>5.6159610068383525</v>
      </c>
      <c r="F49" s="21">
        <f>IF(OR($A49="",$B49="",$C49=""),"",B49*'MPTO_working_3-way'!$I48)</f>
        <v>4.566248669111558</v>
      </c>
      <c r="G49" s="22">
        <f>IF(OR($A49="",$B49="",$C49=""),"",C49*'MPTO_working_3-way'!$I48)</f>
        <v>1.6585454936083361</v>
      </c>
      <c r="H49" s="17">
        <f>IF(OR($A49="",$B49="",$C49=""),"",'MPTO_working_3-way'!E48)</f>
        <v>5.8704356595294023</v>
      </c>
      <c r="I49" s="21">
        <f>IF(OR($A49="",$B49="",$C49=""),"",'MPTO_working_3-way'!F48)</f>
        <v>4.6879187286585164</v>
      </c>
      <c r="J49" s="22">
        <f>IF(OR($A49="",$B49="",$C49=""),"",'MPTO_working_3-way'!G48)</f>
        <v>1.6224794839795234</v>
      </c>
      <c r="K49" s="17">
        <f>IF(OR($A49="",$B49="",$C49=""),"",'OddsRatio_working_3-way'!H48)</f>
        <v>5.7572679810947198</v>
      </c>
      <c r="L49" s="21">
        <f>IF(OR($A49="",$B49="",$C49=""),"",'OddsRatio_working_3-way'!I48)</f>
        <v>4.6636431578545539</v>
      </c>
      <c r="M49" s="22">
        <f>IF(OR($A49="",$B49="",$C49=""),"",'OddsRatio_working_3-way'!J48)</f>
        <v>1.6343023974792965</v>
      </c>
      <c r="N49" s="23">
        <f t="shared" si="21"/>
        <v>17.806391440081871</v>
      </c>
      <c r="O49" s="24">
        <f t="shared" si="22"/>
        <v>21.899814759640918</v>
      </c>
      <c r="P49" s="24">
        <f t="shared" si="23"/>
        <v>60.293793800277207</v>
      </c>
      <c r="Q49" t="s">
        <v>168</v>
      </c>
      <c r="R49" t="s">
        <v>169</v>
      </c>
      <c r="S49" s="64">
        <v>44512</v>
      </c>
      <c r="T49" s="35">
        <v>100</v>
      </c>
      <c r="U49" s="35"/>
      <c r="V49" s="35"/>
      <c r="W49" s="35"/>
      <c r="X49" s="35"/>
      <c r="Y49" s="35"/>
      <c r="Z49" s="35"/>
      <c r="AA49" s="35">
        <f t="shared" si="24"/>
        <v>0</v>
      </c>
      <c r="AB49" s="35">
        <f t="shared" si="25"/>
        <v>0</v>
      </c>
      <c r="AC49" s="35">
        <f t="shared" si="26"/>
        <v>0</v>
      </c>
      <c r="AF49">
        <v>1.63</v>
      </c>
      <c r="AG49">
        <v>2.31</v>
      </c>
      <c r="AJ49" t="s">
        <v>477</v>
      </c>
    </row>
    <row r="50" spans="1:36" ht="15" x14ac:dyDescent="0.25">
      <c r="A50">
        <v>1.24</v>
      </c>
      <c r="B50">
        <v>6.98</v>
      </c>
      <c r="C50">
        <v>12.36</v>
      </c>
      <c r="D50" s="20">
        <f t="shared" si="3"/>
        <v>3.0624237415239008E-2</v>
      </c>
      <c r="E50" s="17">
        <f>IF(OR($A50="",$B50="",$C50=""),"",A50*'MPTO_working_3-way'!$I49)</f>
        <v>1.2779740543948963</v>
      </c>
      <c r="F50" s="21">
        <f>IF(OR($A50="",$B50="",$C50=""),"",B50*'MPTO_working_3-way'!$I49)</f>
        <v>7.1937571771583686</v>
      </c>
      <c r="G50" s="22">
        <f>IF(OR($A50="",$B50="",$C50=""),"",C50*'MPTO_working_3-way'!$I49)</f>
        <v>12.738515574452354</v>
      </c>
      <c r="H50" s="17">
        <f>IF(OR($A50="",$B50="",$C50=""),"",'MPTO_working_3-way'!E49)</f>
        <v>1.2558971691384195</v>
      </c>
      <c r="I50" s="21">
        <f>IF(OR($A50="",$B50="",$C50=""),"",'MPTO_working_3-way'!F49)</f>
        <v>7.515497152055012</v>
      </c>
      <c r="J50" s="22">
        <f>IF(OR($A50="",$B50="",$C50=""),"",'MPTO_working_3-way'!G49)</f>
        <v>14.144657751401189</v>
      </c>
      <c r="K50" s="17">
        <f>IF(OR($A50="",$B50="",$C50=""),"",'OddsRatio_working_3-way'!H49)</f>
        <v>1.2618850361210239</v>
      </c>
      <c r="L50" s="21">
        <f>IF(OR($A50="",$B50="",$C50=""),"",'OddsRatio_working_3-way'!I49)</f>
        <v>7.5253021500155093</v>
      </c>
      <c r="M50" s="22">
        <f>IF(OR($A50="",$B50="",$C50=""),"",'OddsRatio_working_3-way'!J49)</f>
        <v>13.395891709728456</v>
      </c>
      <c r="N50" s="23">
        <f t="shared" si="21"/>
        <v>78.24884993251969</v>
      </c>
      <c r="O50" s="24">
        <f t="shared" si="22"/>
        <v>13.900941821822983</v>
      </c>
      <c r="P50" s="24">
        <f t="shared" si="23"/>
        <v>7.8502082456573152</v>
      </c>
      <c r="Q50" t="s">
        <v>170</v>
      </c>
      <c r="R50" t="s">
        <v>171</v>
      </c>
      <c r="S50" s="64">
        <v>44512</v>
      </c>
      <c r="T50" s="35">
        <v>100</v>
      </c>
      <c r="U50" s="35"/>
      <c r="V50" s="35"/>
      <c r="W50" s="35"/>
      <c r="X50" s="35"/>
      <c r="Y50" s="35"/>
      <c r="Z50" s="35"/>
      <c r="AA50" s="35">
        <f t="shared" si="24"/>
        <v>0</v>
      </c>
      <c r="AB50" s="35">
        <f t="shared" si="25"/>
        <v>0</v>
      </c>
      <c r="AC50" s="35">
        <f t="shared" si="26"/>
        <v>0</v>
      </c>
      <c r="AF50">
        <v>1.34</v>
      </c>
      <c r="AG50">
        <v>3.44</v>
      </c>
      <c r="AJ50" t="s">
        <v>478</v>
      </c>
    </row>
    <row r="51" spans="1:36" ht="15" x14ac:dyDescent="0.25">
      <c r="A51">
        <v>6.3</v>
      </c>
      <c r="B51">
        <v>4.83</v>
      </c>
      <c r="C51">
        <v>1.52</v>
      </c>
      <c r="D51" s="20">
        <f t="shared" si="3"/>
        <v>2.3664233046384098E-2</v>
      </c>
      <c r="E51" s="17">
        <f>IF(OR($A51="",$B51="",$C51=""),"",A51*'MPTO_working_3-way'!$I50)</f>
        <v>6.4490846681922198</v>
      </c>
      <c r="F51" s="21">
        <f>IF(OR($A51="",$B51="",$C51=""),"",B51*'MPTO_working_3-way'!$I50)</f>
        <v>4.9442982456140356</v>
      </c>
      <c r="G51" s="22">
        <f>IF(OR($A51="",$B51="",$C51=""),"",C51*'MPTO_working_3-way'!$I50)</f>
        <v>1.5559696342305038</v>
      </c>
      <c r="H51" s="17">
        <f>IF(OR($A51="",$B51="",$C51=""),"",'MPTO_working_3-way'!E50)</f>
        <v>6.6294497732471811</v>
      </c>
      <c r="I51" s="21">
        <f>IF(OR($A51="",$B51="",$C51=""),"",'MPTO_working_3-way'!F50)</f>
        <v>5.0213089339453445</v>
      </c>
      <c r="J51" s="22">
        <f>IF(OR($A51="",$B51="",$C51=""),"",'MPTO_working_3-way'!G50)</f>
        <v>1.5384457772976197</v>
      </c>
      <c r="K51" s="17">
        <f>IF(OR($A51="",$B51="",$C51=""),"",'OddsRatio_working_3-way'!H50)</f>
        <v>6.5467090519628153</v>
      </c>
      <c r="L51" s="21">
        <f>IF(OR($A51="",$B51="",$C51=""),"",'OddsRatio_working_3-way'!I50)</f>
        <v>5.0082822017014319</v>
      </c>
      <c r="M51" s="22">
        <f>IF(OR($A51="",$B51="",$C51=""),"",'OddsRatio_working_3-way'!J50)</f>
        <v>1.5442054164189931</v>
      </c>
      <c r="N51" s="23">
        <f t="shared" si="21"/>
        <v>15.506076465891955</v>
      </c>
      <c r="O51" s="24">
        <f t="shared" si="22"/>
        <v>20.225317129424287</v>
      </c>
      <c r="P51" s="24">
        <f t="shared" si="23"/>
        <v>64.268606404683766</v>
      </c>
      <c r="Q51" t="s">
        <v>172</v>
      </c>
      <c r="R51" t="s">
        <v>173</v>
      </c>
      <c r="S51" s="64">
        <v>44512</v>
      </c>
      <c r="T51" s="35">
        <v>100</v>
      </c>
      <c r="U51" s="35"/>
      <c r="V51" s="35"/>
      <c r="W51" s="35"/>
      <c r="X51" s="35"/>
      <c r="Y51" s="35"/>
      <c r="Z51" s="35"/>
      <c r="AA51" s="35">
        <f t="shared" si="24"/>
        <v>0</v>
      </c>
      <c r="AB51" s="35">
        <f t="shared" si="25"/>
        <v>0</v>
      </c>
      <c r="AC51" s="35">
        <f t="shared" si="26"/>
        <v>0</v>
      </c>
      <c r="AF51">
        <v>1.48</v>
      </c>
      <c r="AG51">
        <v>2.78</v>
      </c>
      <c r="AJ51" t="s">
        <v>478</v>
      </c>
    </row>
    <row r="52" spans="1:36" ht="15" x14ac:dyDescent="0.25">
      <c r="A52">
        <v>2.44</v>
      </c>
      <c r="B52">
        <v>3.56</v>
      </c>
      <c r="C52">
        <v>3.02</v>
      </c>
      <c r="D52" s="20">
        <f t="shared" si="3"/>
        <v>2.1860769792834578E-2</v>
      </c>
      <c r="E52" s="17">
        <f>IF(OR($A52="",$B52="",$C52=""),"",A52*'MPTO_working_3-way'!$I51)</f>
        <v>2.4933402782945162</v>
      </c>
      <c r="F52" s="21">
        <f>IF(OR($A52="",$B52="",$C52=""),"",B52*'MPTO_working_3-way'!$I51)</f>
        <v>3.6378243404624913</v>
      </c>
      <c r="G52" s="22">
        <f>IF(OR($A52="",$B52="",$C52=""),"",C52*'MPTO_working_3-way'!$I51)</f>
        <v>3.0860195247743603</v>
      </c>
      <c r="H52" s="17">
        <f>IF(OR($A52="",$B52="",$C52=""),"",'MPTO_working_3-way'!E51)</f>
        <v>2.4841687508333301</v>
      </c>
      <c r="I52" s="21">
        <f>IF(OR($A52="",$B52="",$C52=""),"",'MPTO_working_3-way'!F51)</f>
        <v>3.6548110874656721</v>
      </c>
      <c r="J52" s="22">
        <f>IF(OR($A52="",$B52="",$C52=""),"",'MPTO_working_3-way'!G51)</f>
        <v>3.0879551096205695</v>
      </c>
      <c r="K52" s="17">
        <f>IF(OR($A52="",$B52="",$C52=""),"",'OddsRatio_working_3-way'!H51)</f>
        <v>2.4883542254154478</v>
      </c>
      <c r="L52" s="21">
        <f>IF(OR($A52="",$B52="",$C52=""),"",'OddsRatio_working_3-way'!I51)</f>
        <v>3.6459630674052401</v>
      </c>
      <c r="M52" s="22">
        <f>IF(OR($A52="",$B52="",$C52=""),"",'OddsRatio_working_3-way'!J51)</f>
        <v>3.0878302328744471</v>
      </c>
      <c r="N52" s="23">
        <f t="shared" si="21"/>
        <v>40.106840157574311</v>
      </c>
      <c r="O52" s="24">
        <f t="shared" si="22"/>
        <v>27.488957860809354</v>
      </c>
      <c r="P52" s="24">
        <f t="shared" si="23"/>
        <v>32.404201981616325</v>
      </c>
      <c r="Q52" t="s">
        <v>174</v>
      </c>
      <c r="R52" t="s">
        <v>175</v>
      </c>
      <c r="S52" s="64">
        <v>44512</v>
      </c>
      <c r="T52" s="35">
        <v>100</v>
      </c>
      <c r="U52" s="35"/>
      <c r="V52" s="35"/>
      <c r="W52" s="35"/>
      <c r="X52" s="35"/>
      <c r="Y52" s="35"/>
      <c r="Z52" s="35"/>
      <c r="AA52" s="35">
        <f t="shared" si="24"/>
        <v>0</v>
      </c>
      <c r="AB52" s="35">
        <f t="shared" si="25"/>
        <v>0</v>
      </c>
      <c r="AC52" s="35">
        <f t="shared" si="26"/>
        <v>0</v>
      </c>
      <c r="AF52">
        <v>1.67</v>
      </c>
      <c r="AG52">
        <v>2.33</v>
      </c>
      <c r="AJ52" t="s">
        <v>478</v>
      </c>
    </row>
    <row r="53" spans="1:36" ht="15" x14ac:dyDescent="0.25">
      <c r="A53">
        <v>2.09</v>
      </c>
      <c r="B53">
        <v>3.31</v>
      </c>
      <c r="C53">
        <v>4.1500000000000004</v>
      </c>
      <c r="D53" s="20">
        <f t="shared" si="3"/>
        <v>2.154755856859536E-2</v>
      </c>
      <c r="E53" s="17">
        <f>IF(OR($A53="",$B53="",$C53=""),"",A53*'MPTO_working_3-way'!$I52)</f>
        <v>2.1350343974083641</v>
      </c>
      <c r="F53" s="21">
        <f>IF(OR($A53="",$B53="",$C53=""),"",B53*'MPTO_working_3-way'!$I52)</f>
        <v>3.3813224188620508</v>
      </c>
      <c r="G53" s="22">
        <f>IF(OR($A53="",$B53="",$C53=""),"",C53*'MPTO_working_3-way'!$I52)</f>
        <v>4.239422368059671</v>
      </c>
      <c r="H53" s="17">
        <f>IF(OR($A53="",$B53="",$C53=""),"",'MPTO_working_3-way'!E52)</f>
        <v>2.1218521103937493</v>
      </c>
      <c r="I53" s="21">
        <f>IF(OR($A53="",$B53="",$C53=""),"",'MPTO_working_3-way'!F52)</f>
        <v>3.3906088071810414</v>
      </c>
      <c r="J53" s="22">
        <f>IF(OR($A53="",$B53="",$C53=""),"",'MPTO_working_3-way'!G52)</f>
        <v>4.2775014359263936</v>
      </c>
      <c r="K53" s="17">
        <f>IF(OR($A53="",$B53="",$C53=""),"",'OddsRatio_working_3-way'!H52)</f>
        <v>2.1273193518368787</v>
      </c>
      <c r="L53" s="21">
        <f>IF(OR($A53="",$B53="",$C53=""),"",'OddsRatio_working_3-way'!I52)</f>
        <v>3.3890896355442108</v>
      </c>
      <c r="M53" s="22">
        <f>IF(OR($A53="",$B53="",$C53=""),"",'OddsRatio_working_3-way'!J52)</f>
        <v>4.2578495030148336</v>
      </c>
      <c r="N53" s="23">
        <f t="shared" si="21"/>
        <v>46.837652883431829</v>
      </c>
      <c r="O53" s="24">
        <f t="shared" si="22"/>
        <v>29.574227953586863</v>
      </c>
      <c r="P53" s="24">
        <f t="shared" si="23"/>
        <v>23.588119162981329</v>
      </c>
      <c r="Q53" t="s">
        <v>176</v>
      </c>
      <c r="R53" t="s">
        <v>177</v>
      </c>
      <c r="S53" s="64">
        <v>44512</v>
      </c>
      <c r="T53" s="35">
        <v>100</v>
      </c>
      <c r="U53" s="35"/>
      <c r="V53" s="35"/>
      <c r="W53" s="35"/>
      <c r="X53" s="35"/>
      <c r="Y53" s="35"/>
      <c r="Z53" s="35"/>
      <c r="AA53" s="35">
        <f t="shared" si="24"/>
        <v>0</v>
      </c>
      <c r="AB53" s="35">
        <f t="shared" si="25"/>
        <v>0</v>
      </c>
      <c r="AC53" s="35">
        <f t="shared" si="26"/>
        <v>0</v>
      </c>
      <c r="AF53">
        <v>2.15</v>
      </c>
      <c r="AG53">
        <v>1.77</v>
      </c>
      <c r="AJ53" t="s">
        <v>478</v>
      </c>
    </row>
    <row r="54" spans="1:36" ht="15" x14ac:dyDescent="0.25">
      <c r="A54">
        <v>1.74</v>
      </c>
      <c r="B54">
        <v>4.3899999999999997</v>
      </c>
      <c r="C54">
        <v>4.49</v>
      </c>
      <c r="D54" s="20">
        <f t="shared" si="3"/>
        <v>2.522022570047322E-2</v>
      </c>
      <c r="E54" s="17">
        <f>IF(OR($A54="",$B54="",$C54=""),"",A54*'MPTO_working_3-way'!$I53)</f>
        <v>1.7838831927188235</v>
      </c>
      <c r="F54" s="21">
        <f>IF(OR($A54="",$B54="",$C54=""),"",B54*'MPTO_working_3-way'!$I53)</f>
        <v>4.5007167908250771</v>
      </c>
      <c r="G54" s="22">
        <f>IF(OR($A54="",$B54="",$C54=""),"",C54*'MPTO_working_3-way'!$I53)</f>
        <v>4.6032388133951248</v>
      </c>
      <c r="H54" s="17">
        <f>IF(OR($A54="",$B54="",$C54=""),"",'MPTO_working_3-way'!E53)</f>
        <v>1.765830087343869</v>
      </c>
      <c r="I54" s="21">
        <f>IF(OR($A54="",$B54="",$C54=""),"",'MPTO_working_3-way'!F53)</f>
        <v>4.5582239768599511</v>
      </c>
      <c r="J54" s="22">
        <f>IF(OR($A54="",$B54="",$C54=""),"",'MPTO_working_3-way'!G53)</f>
        <v>4.6661289692072137</v>
      </c>
      <c r="K54" s="17">
        <f>IF(OR($A54="",$B54="",$C54=""),"",'OddsRatio_working_3-way'!H53)</f>
        <v>1.7723136366143435</v>
      </c>
      <c r="L54" s="21">
        <f>IF(OR($A54="",$B54="",$C54=""),"",'OddsRatio_working_3-way'!I53)</f>
        <v>4.5380313893548969</v>
      </c>
      <c r="M54" s="22">
        <f>IF(OR($A54="",$B54="",$C54=""),"",'OddsRatio_working_3-way'!J53)</f>
        <v>4.6423980970054846</v>
      </c>
      <c r="N54" s="23">
        <f t="shared" si="21"/>
        <v>56.057482019094316</v>
      </c>
      <c r="O54" s="24">
        <f t="shared" si="22"/>
        <v>22.218683078183169</v>
      </c>
      <c r="P54" s="24">
        <f t="shared" si="23"/>
        <v>21.723834902722519</v>
      </c>
      <c r="Q54" t="s">
        <v>178</v>
      </c>
      <c r="R54" t="s">
        <v>179</v>
      </c>
      <c r="S54" s="64">
        <v>44512</v>
      </c>
      <c r="T54" s="35">
        <v>100</v>
      </c>
      <c r="U54" s="35"/>
      <c r="V54" s="35"/>
      <c r="W54" s="35"/>
      <c r="X54" s="35"/>
      <c r="Y54" s="35"/>
      <c r="Z54" s="35"/>
      <c r="AA54" s="35">
        <f t="shared" si="24"/>
        <v>0</v>
      </c>
      <c r="AB54" s="35">
        <f t="shared" si="25"/>
        <v>0</v>
      </c>
      <c r="AC54" s="35">
        <f t="shared" si="26"/>
        <v>0</v>
      </c>
      <c r="AF54">
        <v>1.52</v>
      </c>
      <c r="AG54">
        <v>2.67</v>
      </c>
      <c r="AJ54" t="s">
        <v>478</v>
      </c>
    </row>
    <row r="55" spans="1:36" ht="15" x14ac:dyDescent="0.25">
      <c r="A55">
        <v>1.88</v>
      </c>
      <c r="B55">
        <v>3.69</v>
      </c>
      <c r="C55">
        <v>4.49</v>
      </c>
      <c r="D55" s="20">
        <f t="shared" si="3"/>
        <v>2.5634752864611476E-2</v>
      </c>
      <c r="E55" s="17">
        <f>IF(OR($A55="",$B55="",$C55=""),"",A55*'MPTO_working_3-way'!$I54)</f>
        <v>1.9281933353854694</v>
      </c>
      <c r="F55" s="21">
        <f>IF(OR($A55="",$B55="",$C55=""),"",B55*'MPTO_working_3-way'!$I54)</f>
        <v>3.7845922380704162</v>
      </c>
      <c r="G55" s="22">
        <f>IF(OR($A55="",$B55="",$C55=""),"",C55*'MPTO_working_3-way'!$I54)</f>
        <v>4.6051000403621059</v>
      </c>
      <c r="H55" s="17">
        <f>IF(OR($A55="",$B55="",$C55=""),"",'MPTO_working_3-way'!E54)</f>
        <v>1.9106942428211213</v>
      </c>
      <c r="I55" s="21">
        <f>IF(OR($A55="",$B55="",$C55=""),"",'MPTO_working_3-way'!F54)</f>
        <v>3.8101364445478123</v>
      </c>
      <c r="J55" s="22">
        <f>IF(OR($A55="",$B55="",$C55=""),"",'MPTO_working_3-way'!G54)</f>
        <v>4.6691393769129945</v>
      </c>
      <c r="K55" s="17">
        <f>IF(OR($A55="",$B55="",$C55=""),"",'OddsRatio_working_3-way'!H54)</f>
        <v>1.91739007458479</v>
      </c>
      <c r="L55" s="21">
        <f>IF(OR($A55="",$B55="",$C55=""),"",'OddsRatio_working_3-way'!I54)</f>
        <v>3.8042946598103233</v>
      </c>
      <c r="M55" s="22">
        <f>IF(OR($A55="",$B55="",$C55=""),"",'OddsRatio_working_3-way'!J54)</f>
        <v>4.6382856367055894</v>
      </c>
      <c r="N55" s="23">
        <f t="shared" si="21"/>
        <v>51.862019313539832</v>
      </c>
      <c r="O55" s="24">
        <f t="shared" si="22"/>
        <v>26.422925829120565</v>
      </c>
      <c r="P55" s="24">
        <f t="shared" si="23"/>
        <v>21.715054857339613</v>
      </c>
      <c r="Q55" t="s">
        <v>180</v>
      </c>
      <c r="R55" t="s">
        <v>181</v>
      </c>
      <c r="S55" s="64">
        <v>44512</v>
      </c>
      <c r="T55" s="35">
        <v>100</v>
      </c>
      <c r="U55" s="35"/>
      <c r="V55" s="35"/>
      <c r="W55" s="35"/>
      <c r="X55" s="35"/>
      <c r="Y55" s="35"/>
      <c r="Z55" s="35"/>
      <c r="AA55" s="35">
        <f t="shared" si="24"/>
        <v>0</v>
      </c>
      <c r="AB55" s="35">
        <f t="shared" si="25"/>
        <v>0</v>
      </c>
      <c r="AC55" s="35">
        <f t="shared" si="26"/>
        <v>0</v>
      </c>
      <c r="AF55">
        <v>1.93</v>
      </c>
      <c r="AG55">
        <v>1.98</v>
      </c>
      <c r="AJ55" t="s">
        <v>478</v>
      </c>
    </row>
    <row r="56" spans="1:36" ht="15" x14ac:dyDescent="0.25">
      <c r="A56">
        <v>1.62</v>
      </c>
      <c r="B56">
        <v>4.22</v>
      </c>
      <c r="C56">
        <v>5.69</v>
      </c>
      <c r="D56" s="20">
        <f t="shared" si="3"/>
        <v>2.9997699690656132E-2</v>
      </c>
      <c r="E56" s="17">
        <f>IF(OR($A56="",$B56="",$C56=""),"",A56*'MPTO_working_3-way'!$I55)</f>
        <v>1.6685962734988631</v>
      </c>
      <c r="F56" s="21">
        <f>IF(OR($A56="",$B56="",$C56=""),"",B56*'MPTO_working_3-way'!$I55)</f>
        <v>4.346590292694569</v>
      </c>
      <c r="G56" s="22">
        <f>IF(OR($A56="",$B56="",$C56=""),"",C56*'MPTO_working_3-way'!$I55)</f>
        <v>5.8606869112398341</v>
      </c>
      <c r="H56" s="17">
        <f>IF(OR($A56="",$B56="",$C56=""),"",'MPTO_working_3-way'!E55)</f>
        <v>1.646674074563661</v>
      </c>
      <c r="I56" s="21">
        <f>IF(OR($A56="",$B56="",$C56=""),"",'MPTO_working_3-way'!F55)</f>
        <v>4.4059153721840945</v>
      </c>
      <c r="J56" s="22">
        <f>IF(OR($A56="",$B56="",$C56=""),"",'MPTO_working_3-way'!G55)</f>
        <v>6.0332665436755342</v>
      </c>
      <c r="K56" s="17">
        <f>IF(OR($A56="",$B56="",$C56=""),"",'OddsRatio_working_3-way'!H55)</f>
        <v>1.6542251933080008</v>
      </c>
      <c r="L56" s="21">
        <f>IF(OR($A56="",$B56="",$C56=""),"",'OddsRatio_working_3-way'!I55)</f>
        <v>4.3977501975028419</v>
      </c>
      <c r="M56" s="22">
        <f>IF(OR($A56="",$B56="",$C56=""),"",'OddsRatio_working_3-way'!J55)</f>
        <v>5.9488970267976189</v>
      </c>
      <c r="N56" s="23">
        <f t="shared" si="21"/>
        <v>59.93061448609793</v>
      </c>
      <c r="O56" s="24">
        <f t="shared" si="22"/>
        <v>23.006539210303</v>
      </c>
      <c r="P56" s="24">
        <f t="shared" si="23"/>
        <v>17.062846303599059</v>
      </c>
      <c r="Q56" t="s">
        <v>182</v>
      </c>
      <c r="R56" t="s">
        <v>183</v>
      </c>
      <c r="S56" s="64">
        <v>44512</v>
      </c>
      <c r="T56" s="35">
        <v>100</v>
      </c>
      <c r="U56" s="35"/>
      <c r="V56" s="35"/>
      <c r="W56" s="35"/>
      <c r="X56" s="35"/>
      <c r="Y56" s="35"/>
      <c r="Z56" s="35"/>
      <c r="AA56" s="35">
        <f t="shared" si="24"/>
        <v>0</v>
      </c>
      <c r="AB56" s="35">
        <f t="shared" si="25"/>
        <v>0</v>
      </c>
      <c r="AC56" s="35">
        <f t="shared" si="26"/>
        <v>0</v>
      </c>
      <c r="AF56">
        <v>1.65</v>
      </c>
      <c r="AG56">
        <v>2.34</v>
      </c>
      <c r="AJ56" t="s">
        <v>479</v>
      </c>
    </row>
    <row r="57" spans="1:36" ht="15" x14ac:dyDescent="0.25">
      <c r="A57">
        <v>3.41</v>
      </c>
      <c r="B57">
        <v>3.59</v>
      </c>
      <c r="C57">
        <v>2.19</v>
      </c>
      <c r="D57" s="20">
        <f t="shared" si="3"/>
        <v>2.8427668564445563E-2</v>
      </c>
      <c r="E57" s="17">
        <f>IF(OR($A57="",$B57="",$C57=""),"",A57*'MPTO_working_3-way'!$I56)</f>
        <v>3.5069383498047597</v>
      </c>
      <c r="F57" s="21">
        <f>IF(OR($A57="",$B57="",$C57=""),"",B57*'MPTO_working_3-way'!$I56)</f>
        <v>3.6920553301463594</v>
      </c>
      <c r="G57" s="22">
        <f>IF(OR($A57="",$B57="",$C57=""),"",C57*'MPTO_working_3-way'!$I56)</f>
        <v>2.2522565941561359</v>
      </c>
      <c r="H57" s="17">
        <f>IF(OR($A57="",$B57="",$C57=""),"",'MPTO_working_3-way'!E56)</f>
        <v>3.5238659155970731</v>
      </c>
      <c r="I57" s="21">
        <f>IF(OR($A57="",$B57="",$C57=""),"",'MPTO_working_3-way'!F56)</f>
        <v>3.7164270636485046</v>
      </c>
      <c r="J57" s="22">
        <f>IF(OR($A57="",$B57="",$C57=""),"",'MPTO_working_3-way'!G56)</f>
        <v>2.2364104322149858</v>
      </c>
      <c r="K57" s="17">
        <f>IF(OR($A57="",$B57="",$C57=""),"",'OddsRatio_working_3-way'!H56)</f>
        <v>3.5174036419040728</v>
      </c>
      <c r="L57" s="21">
        <f>IF(OR($A57="",$B57="",$C57=""),"",'OddsRatio_working_3-way'!I56)</f>
        <v>3.7054254906769897</v>
      </c>
      <c r="M57" s="22">
        <f>IF(OR($A57="",$B57="",$C57=""),"",'OddsRatio_working_3-way'!J56)</f>
        <v>2.2430333335542927</v>
      </c>
      <c r="N57" s="23">
        <f t="shared" si="21"/>
        <v>28.514901040552154</v>
      </c>
      <c r="O57" s="24">
        <f t="shared" si="22"/>
        <v>27.085184553839238</v>
      </c>
      <c r="P57" s="24">
        <f t="shared" si="23"/>
        <v>44.399914405608612</v>
      </c>
      <c r="Q57" t="s">
        <v>184</v>
      </c>
      <c r="R57" t="s">
        <v>185</v>
      </c>
      <c r="S57" s="64">
        <v>44512</v>
      </c>
      <c r="T57" s="35">
        <v>100</v>
      </c>
      <c r="U57" s="35"/>
      <c r="V57" s="35"/>
      <c r="W57" s="35"/>
      <c r="X57" s="35"/>
      <c r="Y57" s="35"/>
      <c r="Z57" s="35"/>
      <c r="AA57" s="35">
        <f t="shared" si="24"/>
        <v>0</v>
      </c>
      <c r="AB57" s="35">
        <f t="shared" si="25"/>
        <v>0</v>
      </c>
      <c r="AC57" s="35">
        <f t="shared" si="26"/>
        <v>0</v>
      </c>
      <c r="AF57">
        <v>2.0099999999999998</v>
      </c>
      <c r="AG57">
        <v>1.88</v>
      </c>
      <c r="AJ57" t="s">
        <v>479</v>
      </c>
    </row>
    <row r="58" spans="1:36" ht="15" x14ac:dyDescent="0.25">
      <c r="A58">
        <v>2.56</v>
      </c>
      <c r="B58">
        <v>3.65</v>
      </c>
      <c r="C58">
        <v>2.76</v>
      </c>
      <c r="D58" s="20">
        <f t="shared" si="3"/>
        <v>2.6916443319436212E-2</v>
      </c>
      <c r="E58" s="17">
        <f>IF(OR($A58="",$B58="",$C58=""),"",A58*'MPTO_working_3-way'!$I57)</f>
        <v>2.628906094897757</v>
      </c>
      <c r="F58" s="21">
        <f>IF(OR($A58="",$B58="",$C58=""),"",B58*'MPTO_working_3-way'!$I57)</f>
        <v>3.7482450181159419</v>
      </c>
      <c r="G58" s="22">
        <f>IF(OR($A58="",$B58="",$C58=""),"",C58*'MPTO_working_3-way'!$I57)</f>
        <v>2.8342893835616438</v>
      </c>
      <c r="H58" s="17">
        <f>IF(OR($A58="",$B58="",$C58=""),"",'MPTO_working_3-way'!E57)</f>
        <v>2.6201821738400102</v>
      </c>
      <c r="I58" s="21">
        <f>IF(OR($A58="",$B58="",$C58=""),"",'MPTO_working_3-way'!F57)</f>
        <v>3.7735784269733066</v>
      </c>
      <c r="J58" s="22">
        <f>IF(OR($A58="",$B58="",$C58=""),"",'MPTO_working_3-way'!G57)</f>
        <v>2.8300816743385724</v>
      </c>
      <c r="K58" s="17">
        <f>IF(OR($A58="",$B58="",$C58=""),"",'OddsRatio_working_3-way'!H57)</f>
        <v>2.6245602850145864</v>
      </c>
      <c r="L58" s="21">
        <f>IF(OR($A58="",$B58="",$C58=""),"",'OddsRatio_working_3-way'!I57)</f>
        <v>3.7596697149286249</v>
      </c>
      <c r="M58" s="22">
        <f>IF(OR($A58="",$B58="",$C58=""),"",'OddsRatio_working_3-way'!J57)</f>
        <v>2.8328372446318406</v>
      </c>
      <c r="N58" s="23">
        <f t="shared" si="21"/>
        <v>38.038635230859846</v>
      </c>
      <c r="O58" s="24">
        <f t="shared" si="22"/>
        <v>26.679152381096227</v>
      </c>
      <c r="P58" s="24">
        <f t="shared" si="23"/>
        <v>35.282212388043924</v>
      </c>
      <c r="Q58" t="s">
        <v>186</v>
      </c>
      <c r="R58" t="s">
        <v>187</v>
      </c>
      <c r="S58" s="64">
        <v>44512</v>
      </c>
      <c r="T58" s="35">
        <v>100</v>
      </c>
      <c r="U58" s="35"/>
      <c r="V58" s="35"/>
      <c r="W58" s="35"/>
      <c r="X58" s="35"/>
      <c r="Y58" s="35"/>
      <c r="Z58" s="35"/>
      <c r="AA58" s="35">
        <f t="shared" si="24"/>
        <v>0</v>
      </c>
      <c r="AB58" s="35">
        <f t="shared" si="25"/>
        <v>0</v>
      </c>
      <c r="AC58" s="35">
        <f t="shared" si="26"/>
        <v>0</v>
      </c>
      <c r="AF58">
        <v>1.57</v>
      </c>
      <c r="AG58">
        <v>2.52</v>
      </c>
      <c r="AJ58" t="s">
        <v>479</v>
      </c>
    </row>
    <row r="59" spans="1:36" ht="15" x14ac:dyDescent="0.25">
      <c r="A59">
        <v>3.02</v>
      </c>
      <c r="B59">
        <v>3.57</v>
      </c>
      <c r="C59">
        <v>2.41</v>
      </c>
      <c r="D59" s="20">
        <f t="shared" si="3"/>
        <v>2.6175631968596402E-2</v>
      </c>
      <c r="E59" s="17">
        <f>IF(OR($A59="",$B59="",$C59=""),"",A59*'MPTO_working_3-way'!$I58)</f>
        <v>3.0990504085451613</v>
      </c>
      <c r="F59" s="21">
        <f>IF(OR($A59="",$B59="",$C59=""),"",B59*'MPTO_working_3-way'!$I58)</f>
        <v>3.663447006127889</v>
      </c>
      <c r="G59" s="22">
        <f>IF(OR($A59="",$B59="",$C59=""),"",C59*'MPTO_working_3-way'!$I58)</f>
        <v>2.4730832730443173</v>
      </c>
      <c r="H59" s="17">
        <f>IF(OR($A59="",$B59="",$C59=""),"",'MPTO_working_3-way'!E58)</f>
        <v>3.1017310351759555</v>
      </c>
      <c r="I59" s="21">
        <f>IF(OR($A59="",$B59="",$C59=""),"",'MPTO_working_3-way'!F58)</f>
        <v>3.6847771303602257</v>
      </c>
      <c r="J59" s="22">
        <f>IF(OR($A59="",$B59="",$C59=""),"",'MPTO_working_3-way'!G58)</f>
        <v>2.4617654064350663</v>
      </c>
      <c r="K59" s="17">
        <f>IF(OR($A59="",$B59="",$C59=""),"",'OddsRatio_working_3-way'!H58)</f>
        <v>3.1014980661844427</v>
      </c>
      <c r="L59" s="21">
        <f>IF(OR($A59="",$B59="",$C59=""),"",'OddsRatio_working_3-way'!I58)</f>
        <v>3.6736881337099105</v>
      </c>
      <c r="M59" s="22">
        <f>IF(OR($A59="",$B59="",$C59=""),"",'OddsRatio_working_3-way'!J58)</f>
        <v>2.4668872640198343</v>
      </c>
      <c r="N59" s="23">
        <f t="shared" si="21"/>
        <v>32.267948828539602</v>
      </c>
      <c r="O59" s="24">
        <f t="shared" si="22"/>
        <v>27.296696207896243</v>
      </c>
      <c r="P59" s="24">
        <f t="shared" si="23"/>
        <v>40.435354963564144</v>
      </c>
      <c r="Q59" t="s">
        <v>188</v>
      </c>
      <c r="R59" t="s">
        <v>189</v>
      </c>
      <c r="S59" s="64">
        <v>44512</v>
      </c>
      <c r="T59" s="35">
        <v>100</v>
      </c>
      <c r="U59" s="35"/>
      <c r="V59" s="35"/>
      <c r="W59" s="35"/>
      <c r="X59" s="35"/>
      <c r="Y59" s="35"/>
      <c r="Z59" s="35"/>
      <c r="AA59" s="35">
        <f t="shared" si="24"/>
        <v>0</v>
      </c>
      <c r="AB59" s="35">
        <f t="shared" si="25"/>
        <v>0</v>
      </c>
      <c r="AC59" s="35">
        <f t="shared" si="26"/>
        <v>0</v>
      </c>
      <c r="AF59">
        <v>1.67</v>
      </c>
      <c r="AG59">
        <v>2.2999999999999998</v>
      </c>
      <c r="AJ59" t="s">
        <v>479</v>
      </c>
    </row>
    <row r="60" spans="1:36" ht="15" x14ac:dyDescent="0.25">
      <c r="A60">
        <v>1.17</v>
      </c>
      <c r="B60">
        <v>8.2100000000000009</v>
      </c>
      <c r="C60">
        <v>20.21</v>
      </c>
      <c r="D60" s="20">
        <f t="shared" si="3"/>
        <v>2.598398957999537E-2</v>
      </c>
      <c r="E60" s="17">
        <f>IF(OR($A60="",$B60="",$C60=""),"",A60*'MPTO_working_3-way'!$I59)</f>
        <v>1.2004012678085945</v>
      </c>
      <c r="F60" s="21">
        <f>IF(OR($A60="",$B60="",$C60=""),"",B60*'MPTO_working_3-way'!$I59)</f>
        <v>8.4233285544517624</v>
      </c>
      <c r="G60" s="22">
        <f>IF(OR($A60="",$B60="",$C60=""),"",C60*'MPTO_working_3-way'!$I59)</f>
        <v>20.735136429411707</v>
      </c>
      <c r="H60" s="17">
        <f>IF(OR($A60="",$B60="",$C60=""),"",'MPTO_working_3-way'!E59)</f>
        <v>1.1819778753103816</v>
      </c>
      <c r="I60" s="21">
        <f>IF(OR($A60="",$B60="",$C60=""),"",'MPTO_working_3-way'!F59)</f>
        <v>8.8385015891797742</v>
      </c>
      <c r="J60" s="22">
        <f>IF(OR($A60="",$B60="",$C60=""),"",'MPTO_working_3-way'!G59)</f>
        <v>24.498320117737965</v>
      </c>
      <c r="K60" s="17">
        <f>IF(OR($A60="",$B60="",$C60=""),"",'OddsRatio_working_3-way'!H59)</f>
        <v>1.1867386918331193</v>
      </c>
      <c r="L60" s="21">
        <f>IF(OR($A60="",$B60="",$C60=""),"",'OddsRatio_working_3-way'!I59)</f>
        <v>8.9199174595105344</v>
      </c>
      <c r="M60" s="22">
        <f>IF(OR($A60="",$B60="",$C60=""),"",'OddsRatio_working_3-way'!J59)</f>
        <v>22.101472177142487</v>
      </c>
      <c r="N60" s="23">
        <f t="shared" si="21"/>
        <v>83.305476828224357</v>
      </c>
      <c r="O60" s="24">
        <f t="shared" si="22"/>
        <v>11.871791460295064</v>
      </c>
      <c r="P60" s="24">
        <f t="shared" si="23"/>
        <v>4.8227317114805786</v>
      </c>
      <c r="Q60" t="s">
        <v>190</v>
      </c>
      <c r="R60" t="s">
        <v>191</v>
      </c>
      <c r="S60" s="64">
        <v>44512</v>
      </c>
      <c r="T60" s="35">
        <v>100</v>
      </c>
      <c r="U60" s="35"/>
      <c r="V60" s="35"/>
      <c r="W60" s="35"/>
      <c r="X60" s="35"/>
      <c r="Y60" s="35"/>
      <c r="Z60" s="35"/>
      <c r="AA60" s="35">
        <f t="shared" si="24"/>
        <v>0</v>
      </c>
      <c r="AB60" s="35">
        <f t="shared" si="25"/>
        <v>0</v>
      </c>
      <c r="AC60" s="35">
        <f t="shared" si="26"/>
        <v>0</v>
      </c>
      <c r="AF60">
        <v>1.56</v>
      </c>
      <c r="AG60">
        <v>2.5299999999999998</v>
      </c>
      <c r="AJ60" t="s">
        <v>480</v>
      </c>
    </row>
    <row r="61" spans="1:36" ht="15" x14ac:dyDescent="0.25">
      <c r="A61">
        <v>1.68</v>
      </c>
      <c r="B61">
        <v>4.01</v>
      </c>
      <c r="C61">
        <v>5.61</v>
      </c>
      <c r="D61" s="20">
        <f t="shared" si="3"/>
        <v>2.2867773271176617E-2</v>
      </c>
      <c r="E61" s="17">
        <f>IF(OR($A61="",$B61="",$C61=""),"",A61*'MPTO_working_3-way'!$I60)</f>
        <v>1.7184178590955768</v>
      </c>
      <c r="F61" s="21">
        <f>IF(OR($A61="",$B61="",$C61=""),"",B61*'MPTO_working_3-way'!$I60)</f>
        <v>4.1016997708174179</v>
      </c>
      <c r="G61" s="22">
        <f>IF(OR($A61="",$B61="",$C61=""),"",C61*'MPTO_working_3-way'!$I60)</f>
        <v>5.7382882080513014</v>
      </c>
      <c r="H61" s="17">
        <f>IF(OR($A61="",$B61="",$C61=""),"",'MPTO_working_3-way'!E60)</f>
        <v>1.7017930822816412</v>
      </c>
      <c r="I61" s="21">
        <f>IF(OR($A61="",$B61="",$C61=""),"",'MPTO_working_3-way'!F60)</f>
        <v>4.1364367678715199</v>
      </c>
      <c r="J61" s="22">
        <f>IF(OR($A61="",$B61="",$C61=""),"",'MPTO_working_3-way'!G60)</f>
        <v>5.8606159737845509</v>
      </c>
      <c r="K61" s="17">
        <f>IF(OR($A61="",$B61="",$C61=""),"",'OddsRatio_working_3-way'!H60)</f>
        <v>1.7077499054318206</v>
      </c>
      <c r="L61" s="21">
        <f>IF(OR($A61="",$B61="",$C61=""),"",'OddsRatio_working_3-way'!I60)</f>
        <v>4.1328341402202646</v>
      </c>
      <c r="M61" s="22">
        <f>IF(OR($A61="",$B61="",$C61=""),"",'OddsRatio_working_3-way'!J60)</f>
        <v>5.7981280353539608</v>
      </c>
      <c r="N61" s="23">
        <f t="shared" si="21"/>
        <v>58.193063736331951</v>
      </c>
      <c r="O61" s="24">
        <f t="shared" si="22"/>
        <v>24.380136428188951</v>
      </c>
      <c r="P61" s="24">
        <f t="shared" si="23"/>
        <v>17.426799835479088</v>
      </c>
      <c r="Q61" t="s">
        <v>192</v>
      </c>
      <c r="R61" t="s">
        <v>193</v>
      </c>
      <c r="S61" s="64">
        <v>44512</v>
      </c>
      <c r="T61" s="35">
        <v>100</v>
      </c>
      <c r="U61" s="35"/>
      <c r="V61" s="35"/>
      <c r="W61" s="35"/>
      <c r="X61" s="35"/>
      <c r="Y61" s="35"/>
      <c r="Z61" s="35"/>
      <c r="AA61" s="35">
        <f t="shared" si="24"/>
        <v>0</v>
      </c>
      <c r="AB61" s="35">
        <f t="shared" si="25"/>
        <v>0</v>
      </c>
      <c r="AC61" s="35">
        <f t="shared" si="26"/>
        <v>0</v>
      </c>
      <c r="AF61">
        <v>1.78</v>
      </c>
      <c r="AG61">
        <v>2.14</v>
      </c>
      <c r="AJ61" t="s">
        <v>480</v>
      </c>
    </row>
    <row r="62" spans="1:36" ht="15" x14ac:dyDescent="0.25">
      <c r="A62">
        <v>1.28</v>
      </c>
      <c r="B62">
        <v>6.1</v>
      </c>
      <c r="C62">
        <v>11.9</v>
      </c>
      <c r="D62" s="20">
        <f t="shared" si="3"/>
        <v>2.9218039674886231E-2</v>
      </c>
      <c r="E62" s="17">
        <f>IF(OR($A62="",$B62="",$C62=""),"",A62*'MPTO_working_3-way'!$I61)</f>
        <v>1.3173990907838544</v>
      </c>
      <c r="F62" s="21">
        <f>IF(OR($A62="",$B62="",$C62=""),"",B62*'MPTO_working_3-way'!$I61)</f>
        <v>6.2782300420168058</v>
      </c>
      <c r="G62" s="22">
        <f>IF(OR($A62="",$B62="",$C62=""),"",C62*'MPTO_working_3-way'!$I61)</f>
        <v>12.247694672131146</v>
      </c>
      <c r="H62" s="17">
        <f>IF(OR($A62="",$B62="",$C62=""),"",'MPTO_working_3-way'!E61)</f>
        <v>1.2961583816620104</v>
      </c>
      <c r="I62" s="21">
        <f>IF(OR($A62="",$B62="",$C62=""),"",'MPTO_working_3-way'!F61)</f>
        <v>6.4852912436134842</v>
      </c>
      <c r="J62" s="22">
        <f>IF(OR($A62="",$B62="",$C62=""),"",'MPTO_working_3-way'!G61)</f>
        <v>13.459988797249524</v>
      </c>
      <c r="K62" s="17">
        <f>IF(OR($A62="",$B62="",$C62=""),"",'OddsRatio_working_3-way'!H61)</f>
        <v>1.3022145492546129</v>
      </c>
      <c r="L62" s="21">
        <f>IF(OR($A62="",$B62="",$C62=""),"",'OddsRatio_working_3-way'!I61)</f>
        <v>6.5046221471375905</v>
      </c>
      <c r="M62" s="22">
        <f>IF(OR($A62="",$B62="",$C62=""),"",'OddsRatio_working_3-way'!J61)</f>
        <v>12.764780667411713</v>
      </c>
      <c r="N62" s="23">
        <f t="shared" si="21"/>
        <v>75.907142110216469</v>
      </c>
      <c r="O62" s="24">
        <f t="shared" si="22"/>
        <v>15.928056049356897</v>
      </c>
      <c r="P62" s="24">
        <f t="shared" si="23"/>
        <v>8.1648018404266463</v>
      </c>
      <c r="Q62" t="s">
        <v>194</v>
      </c>
      <c r="R62" t="s">
        <v>195</v>
      </c>
      <c r="S62" s="64">
        <v>44512</v>
      </c>
      <c r="T62" s="35">
        <v>100</v>
      </c>
      <c r="U62" s="35"/>
      <c r="V62" s="35"/>
      <c r="W62" s="35"/>
      <c r="X62" s="35"/>
      <c r="Y62" s="35"/>
      <c r="Z62" s="35"/>
      <c r="AA62" s="35">
        <f t="shared" si="24"/>
        <v>0</v>
      </c>
      <c r="AB62" s="35">
        <f t="shared" si="25"/>
        <v>0</v>
      </c>
      <c r="AC62" s="35">
        <f t="shared" si="26"/>
        <v>0</v>
      </c>
      <c r="AF62">
        <v>1.58</v>
      </c>
      <c r="AG62">
        <v>2.4900000000000002</v>
      </c>
      <c r="AJ62" t="s">
        <v>480</v>
      </c>
    </row>
    <row r="63" spans="1:36" ht="15" x14ac:dyDescent="0.25">
      <c r="A63">
        <v>1.23</v>
      </c>
      <c r="B63">
        <v>7.15</v>
      </c>
      <c r="C63">
        <v>12.65</v>
      </c>
      <c r="D63" s="20">
        <f t="shared" si="3"/>
        <v>3.1919653340650056E-2</v>
      </c>
      <c r="E63" s="17">
        <f>IF(OR($A63="",$B63="",$C63=""),"",A63*'MPTO_working_3-way'!$I62)</f>
        <v>1.2692611736089996</v>
      </c>
      <c r="F63" s="21">
        <f>IF(OR($A63="",$B63="",$C63=""),"",B63*'MPTO_working_3-way'!$I62)</f>
        <v>7.378225521385648</v>
      </c>
      <c r="G63" s="22">
        <f>IF(OR($A63="",$B63="",$C63=""),"",C63*'MPTO_working_3-way'!$I62)</f>
        <v>13.053783614759224</v>
      </c>
      <c r="H63" s="17">
        <f>IF(OR($A63="",$B63="",$C63=""),"",'MPTO_working_3-way'!E62)</f>
        <v>1.246310538136163</v>
      </c>
      <c r="I63" s="21">
        <f>IF(OR($A63="",$B63="",$C63=""),"",'MPTO_working_3-way'!F62)</f>
        <v>7.7387248369222128</v>
      </c>
      <c r="J63" s="22">
        <f>IF(OR($A63="",$B63="",$C63=""),"",'MPTO_working_3-way'!G62)</f>
        <v>14.617425656714076</v>
      </c>
      <c r="K63" s="17">
        <f>IF(OR($A63="",$B63="",$C63=""),"",'OddsRatio_working_3-way'!H62)</f>
        <v>1.2524453980795707</v>
      </c>
      <c r="L63" s="21">
        <f>IF(OR($A63="",$B63="",$C63=""),"",'OddsRatio_working_3-way'!I62)</f>
        <v>7.750170426910266</v>
      </c>
      <c r="M63" s="22">
        <f>IF(OR($A63="",$B63="",$C63=""),"",'OddsRatio_working_3-way'!J62)</f>
        <v>13.786908207073914</v>
      </c>
      <c r="N63" s="23">
        <f t="shared" si="21"/>
        <v>78.785991472236873</v>
      </c>
      <c r="O63" s="24">
        <f t="shared" si="22"/>
        <v>13.553394337182006</v>
      </c>
      <c r="P63" s="24">
        <f t="shared" si="23"/>
        <v>7.6606141905811329</v>
      </c>
      <c r="Q63" t="s">
        <v>196</v>
      </c>
      <c r="R63" t="s">
        <v>197</v>
      </c>
      <c r="S63" s="64">
        <v>44512</v>
      </c>
      <c r="T63" s="35">
        <v>100</v>
      </c>
      <c r="U63" s="35"/>
      <c r="V63" s="35"/>
      <c r="W63" s="35"/>
      <c r="X63" s="35"/>
      <c r="Y63" s="35"/>
      <c r="Z63" s="35"/>
      <c r="AA63" s="35">
        <f t="shared" si="24"/>
        <v>0</v>
      </c>
      <c r="AB63" s="35">
        <f t="shared" si="25"/>
        <v>0</v>
      </c>
      <c r="AC63" s="35">
        <f t="shared" si="26"/>
        <v>0</v>
      </c>
      <c r="AF63">
        <v>1.4</v>
      </c>
      <c r="AG63">
        <v>3.08</v>
      </c>
      <c r="AJ63" t="s">
        <v>480</v>
      </c>
    </row>
    <row r="64" spans="1:36" ht="15" x14ac:dyDescent="0.25">
      <c r="A64">
        <v>7.52</v>
      </c>
      <c r="B64">
        <v>4.9000000000000004</v>
      </c>
      <c r="C64">
        <v>1.45</v>
      </c>
      <c r="D64" s="20">
        <f t="shared" si="3"/>
        <v>2.6715528471109806E-2</v>
      </c>
      <c r="E64" s="17">
        <f>IF(OR($A64="",$B64="",$C64=""),"",A64*'MPTO_working_3-way'!$I63)</f>
        <v>7.7209007741027449</v>
      </c>
      <c r="F64" s="21">
        <f>IF(OR($A64="",$B64="",$C64=""),"",B64*'MPTO_working_3-way'!$I63)</f>
        <v>5.0309060895084388</v>
      </c>
      <c r="G64" s="22">
        <f>IF(OR($A64="",$B64="",$C64=""),"",C64*'MPTO_working_3-way'!$I63)</f>
        <v>1.4887375162831091</v>
      </c>
      <c r="H64" s="17">
        <f>IF(OR($A64="",$B64="",$C64=""),"",'MPTO_working_3-way'!E63)</f>
        <v>8.0597357147167106</v>
      </c>
      <c r="I64" s="21">
        <f>IF(OR($A64="",$B64="",$C64=""),"",'MPTO_working_3-way'!F63)</f>
        <v>5.1235687846416464</v>
      </c>
      <c r="J64" s="22">
        <f>IF(OR($A64="",$B64="",$C64=""),"",'MPTO_working_3-way'!G63)</f>
        <v>1.4689680580223359</v>
      </c>
      <c r="K64" s="17">
        <f>IF(OR($A64="",$B64="",$C64=""),"",'OddsRatio_working_3-way'!H63)</f>
        <v>7.8860954736669724</v>
      </c>
      <c r="L64" s="21">
        <f>IF(OR($A64="",$B64="",$C64=""),"",'OddsRatio_working_3-way'!I63)</f>
        <v>5.1189834888498771</v>
      </c>
      <c r="M64" s="22">
        <f>IF(OR($A64="",$B64="",$C64=""),"",'OddsRatio_working_3-way'!J63)</f>
        <v>1.4752673256365243</v>
      </c>
      <c r="N64" s="23">
        <f t="shared" si="21"/>
        <v>12.951856645460014</v>
      </c>
      <c r="O64" s="24">
        <f t="shared" si="22"/>
        <v>19.877135096705974</v>
      </c>
      <c r="P64" s="24">
        <f t="shared" si="23"/>
        <v>67.171008257834004</v>
      </c>
      <c r="Q64" t="s">
        <v>198</v>
      </c>
      <c r="R64" t="s">
        <v>199</v>
      </c>
      <c r="S64" s="64">
        <v>44512</v>
      </c>
      <c r="T64" s="35">
        <v>100</v>
      </c>
      <c r="U64" s="35"/>
      <c r="V64" s="35"/>
      <c r="W64" s="35"/>
      <c r="X64" s="35"/>
      <c r="Y64" s="35"/>
      <c r="Z64" s="35"/>
      <c r="AA64" s="35">
        <f t="shared" si="24"/>
        <v>0</v>
      </c>
      <c r="AB64" s="35">
        <f t="shared" si="25"/>
        <v>0</v>
      </c>
      <c r="AC64" s="35">
        <f t="shared" si="26"/>
        <v>0</v>
      </c>
      <c r="AF64">
        <v>1.72</v>
      </c>
      <c r="AG64">
        <v>2.23</v>
      </c>
      <c r="AJ64" t="s">
        <v>480</v>
      </c>
    </row>
    <row r="65" spans="1:36" ht="15" x14ac:dyDescent="0.25">
      <c r="A65">
        <v>2.93</v>
      </c>
      <c r="B65">
        <v>3.14</v>
      </c>
      <c r="C65">
        <v>2.72</v>
      </c>
      <c r="D65" s="20">
        <f t="shared" si="3"/>
        <v>2.7415324730792223E-2</v>
      </c>
      <c r="E65" s="17">
        <f>IF(OR($A65="",$B65="",$C65=""),"",A65*'MPTO_working_3-way'!$I64)</f>
        <v>3.0103269014612213</v>
      </c>
      <c r="F65" s="21">
        <f>IF(OR($A65="",$B65="",$C65=""),"",B65*'MPTO_working_3-way'!$I64)</f>
        <v>3.2260841196546877</v>
      </c>
      <c r="G65" s="22">
        <f>IF(OR($A65="",$B65="",$C65=""),"",C65*'MPTO_working_3-way'!$I64)</f>
        <v>2.7945696832677549</v>
      </c>
      <c r="H65" s="17">
        <f>IF(OR($A65="",$B65="",$C65=""),"",'MPTO_working_3-way'!E64)</f>
        <v>3.0106110181989791</v>
      </c>
      <c r="I65" s="21">
        <f>IF(OR($A65="",$B65="",$C65=""),"",'MPTO_working_3-way'!F64)</f>
        <v>3.2327631911198775</v>
      </c>
      <c r="J65" s="22">
        <f>IF(OR($A65="",$B65="",$C65=""),"",'MPTO_working_3-way'!G64)</f>
        <v>2.7893332318764155</v>
      </c>
      <c r="K65" s="17">
        <f>IF(OR($A65="",$B65="",$C65=""),"",'OddsRatio_working_3-way'!H64)</f>
        <v>3.0106169799136886</v>
      </c>
      <c r="L65" s="21">
        <f>IF(OR($A65="",$B65="",$C65=""),"",'OddsRatio_working_3-way'!I64)</f>
        <v>3.2293887756555923</v>
      </c>
      <c r="M65" s="22">
        <f>IF(OR($A65="",$B65="",$C65=""),"",'OddsRatio_working_3-way'!J64)</f>
        <v>2.7918451841717853</v>
      </c>
      <c r="N65" s="23">
        <f t="shared" si="21"/>
        <v>33.218983609872971</v>
      </c>
      <c r="O65" s="24">
        <f t="shared" si="22"/>
        <v>30.997331839785925</v>
      </c>
      <c r="P65" s="24">
        <f t="shared" si="23"/>
        <v>35.783684550341107</v>
      </c>
      <c r="Q65" t="s">
        <v>200</v>
      </c>
      <c r="R65" t="s">
        <v>201</v>
      </c>
      <c r="S65" s="64">
        <v>44512</v>
      </c>
      <c r="T65" s="35">
        <v>100</v>
      </c>
      <c r="U65" s="35"/>
      <c r="V65" s="35"/>
      <c r="W65" s="35"/>
      <c r="X65" s="35"/>
      <c r="Y65" s="35"/>
      <c r="Z65" s="35"/>
      <c r="AA65" s="35">
        <f t="shared" si="24"/>
        <v>0</v>
      </c>
      <c r="AB65" s="35">
        <f t="shared" si="25"/>
        <v>0</v>
      </c>
      <c r="AC65" s="35">
        <f t="shared" si="26"/>
        <v>0</v>
      </c>
      <c r="AF65">
        <v>2.33</v>
      </c>
      <c r="AG65">
        <v>1.65</v>
      </c>
      <c r="AJ65" t="s">
        <v>490</v>
      </c>
    </row>
    <row r="66" spans="1:36" ht="15" x14ac:dyDescent="0.25">
      <c r="A66">
        <v>2.52</v>
      </c>
      <c r="B66">
        <v>3.36</v>
      </c>
      <c r="C66">
        <v>3</v>
      </c>
      <c r="D66" s="20">
        <f t="shared" si="3"/>
        <v>2.7777777777777679E-2</v>
      </c>
      <c r="E66" s="17">
        <f>IF(OR($A66="",$B66="",$C66=""),"",A66*'MPTO_working_3-way'!$I65)</f>
        <v>2.59</v>
      </c>
      <c r="F66" s="21">
        <f>IF(OR($A66="",$B66="",$C66=""),"",B66*'MPTO_working_3-way'!$I65)</f>
        <v>3.4533333333333327</v>
      </c>
      <c r="G66" s="22">
        <f>IF(OR($A66="",$B66="",$C66=""),"",C66*'MPTO_working_3-way'!$I65)</f>
        <v>3.083333333333333</v>
      </c>
      <c r="H66" s="17">
        <f>IF(OR($A66="",$B66="",$C66=""),"",'MPTO_working_3-way'!E65)</f>
        <v>2.5802047781569968</v>
      </c>
      <c r="I66" s="21">
        <f>IF(OR($A66="",$B66="",$C66=""),"",'MPTO_working_3-way'!F65)</f>
        <v>3.4678899082568804</v>
      </c>
      <c r="J66" s="22">
        <f>IF(OR($A66="",$B66="",$C66=""),"",'MPTO_working_3-way'!G65)</f>
        <v>3.0857142857142854</v>
      </c>
      <c r="K66" s="17">
        <f>IF(OR($A66="",$B66="",$C66=""),"",'OddsRatio_working_3-way'!H65)</f>
        <v>2.5847160376971101</v>
      </c>
      <c r="L66" s="21">
        <f>IF(OR($A66="",$B66="",$C66=""),"",'OddsRatio_working_3-way'!I65)</f>
        <v>3.4604801637928815</v>
      </c>
      <c r="M66" s="22">
        <f>IF(OR($A66="",$B66="",$C66=""),"",'OddsRatio_working_3-way'!J65)</f>
        <v>3.0851526811804084</v>
      </c>
      <c r="N66" s="23">
        <f t="shared" si="21"/>
        <v>38.610038610038607</v>
      </c>
      <c r="O66" s="24">
        <f t="shared" si="22"/>
        <v>28.957528957528961</v>
      </c>
      <c r="P66" s="24">
        <f t="shared" si="23"/>
        <v>32.432432432432435</v>
      </c>
      <c r="Q66" t="s">
        <v>202</v>
      </c>
      <c r="R66" t="s">
        <v>203</v>
      </c>
      <c r="S66" s="64">
        <v>44512</v>
      </c>
      <c r="T66" s="35">
        <v>100</v>
      </c>
      <c r="U66" s="35"/>
      <c r="V66" s="35"/>
      <c r="W66" s="35"/>
      <c r="X66" s="35"/>
      <c r="Y66" s="35"/>
      <c r="Z66" s="35"/>
      <c r="AA66" s="35">
        <f t="shared" si="24"/>
        <v>0</v>
      </c>
      <c r="AB66" s="35">
        <f t="shared" si="25"/>
        <v>0</v>
      </c>
      <c r="AC66" s="35">
        <f t="shared" si="26"/>
        <v>0</v>
      </c>
      <c r="AF66">
        <v>2.16</v>
      </c>
      <c r="AG66">
        <v>1.76</v>
      </c>
      <c r="AJ66" t="s">
        <v>490</v>
      </c>
    </row>
    <row r="67" spans="1:36" ht="15" x14ac:dyDescent="0.25">
      <c r="A67">
        <v>1.72</v>
      </c>
      <c r="B67">
        <v>3.87</v>
      </c>
      <c r="C67">
        <v>5.19</v>
      </c>
      <c r="D67" s="20">
        <f t="shared" si="3"/>
        <v>3.2471509014055044E-2</v>
      </c>
      <c r="E67" s="17">
        <f>IF(OR($A67="",$B67="",$C67=""),"",A67*'MPTO_working_3-way'!$I66)</f>
        <v>1.7758509955041746</v>
      </c>
      <c r="F67" s="21">
        <f>IF(OR($A67="",$B67="",$C67=""),"",B67*'MPTO_working_3-way'!$I66)</f>
        <v>3.995664739884393</v>
      </c>
      <c r="G67" s="22">
        <f>IF(OR($A67="",$B67="",$C67=""),"",C67*'MPTO_working_3-way'!$I66)</f>
        <v>5.3585271317829459</v>
      </c>
      <c r="H67" s="17">
        <f>IF(OR($A67="",$B67="",$C67=""),"",'MPTO_working_3-way'!E66)</f>
        <v>1.7526286856135636</v>
      </c>
      <c r="I67" s="21">
        <f>IF(OR($A67="",$B67="",$C67=""),"",'MPTO_working_3-way'!F66)</f>
        <v>4.0391947874351439</v>
      </c>
      <c r="J67" s="22">
        <f>IF(OR($A67="",$B67="",$C67=""),"",'MPTO_working_3-way'!G66)</f>
        <v>5.4989048896676334</v>
      </c>
      <c r="K67" s="17">
        <f>IF(OR($A67="",$B67="",$C67=""),"",'OddsRatio_working_3-way'!H66)</f>
        <v>1.760995725323057</v>
      </c>
      <c r="L67" s="21">
        <f>IF(OR($A67="",$B67="",$C67=""),"",'OddsRatio_working_3-way'!I66)</f>
        <v>4.0334135162182996</v>
      </c>
      <c r="M67" s="22">
        <f>IF(OR($A67="",$B67="",$C67=""),"",'OddsRatio_working_3-way'!J66)</f>
        <v>5.4285723459772388</v>
      </c>
      <c r="N67" s="23">
        <f t="shared" si="21"/>
        <v>56.311030741410498</v>
      </c>
      <c r="O67" s="24">
        <f t="shared" si="22"/>
        <v>25.027124773960217</v>
      </c>
      <c r="P67" s="24">
        <f t="shared" si="23"/>
        <v>18.661844484629295</v>
      </c>
      <c r="Q67" t="s">
        <v>204</v>
      </c>
      <c r="R67" t="s">
        <v>205</v>
      </c>
      <c r="S67" s="64">
        <v>44512</v>
      </c>
      <c r="T67" s="35">
        <v>100</v>
      </c>
      <c r="U67" s="35"/>
      <c r="V67" s="35"/>
      <c r="W67" s="35"/>
      <c r="X67" s="35"/>
      <c r="Y67" s="35"/>
      <c r="Z67" s="35"/>
      <c r="AA67" s="35">
        <f t="shared" si="24"/>
        <v>0</v>
      </c>
      <c r="AB67" s="35">
        <f t="shared" si="25"/>
        <v>0</v>
      </c>
      <c r="AC67" s="35">
        <f t="shared" si="26"/>
        <v>0</v>
      </c>
      <c r="AF67">
        <v>1.91</v>
      </c>
      <c r="AG67">
        <v>1.98</v>
      </c>
      <c r="AJ67" t="s">
        <v>490</v>
      </c>
    </row>
    <row r="68" spans="1:36" ht="15" x14ac:dyDescent="0.25">
      <c r="A68">
        <v>2.4700000000000002</v>
      </c>
      <c r="B68">
        <v>3.16</v>
      </c>
      <c r="C68">
        <v>3.27</v>
      </c>
      <c r="D68" s="20">
        <f t="shared" ref="D68:D131" si="27">IF(OR($A68="",$B68="",$C68=""),"",(1/A68)+(1/B68)+(1/C68)-1)</f>
        <v>2.712439335118999E-2</v>
      </c>
      <c r="E68" s="17">
        <f>IF(OR($A68="",$B68="",$C68=""),"",A68*'MPTO_working_3-way'!$I67)</f>
        <v>2.5369972515774393</v>
      </c>
      <c r="F68" s="21">
        <f>IF(OR($A68="",$B68="",$C68=""),"",B68*'MPTO_working_3-way'!$I67)</f>
        <v>3.2457130829897607</v>
      </c>
      <c r="G68" s="22">
        <f>IF(OR($A68="",$B68="",$C68=""),"",C68*'MPTO_working_3-way'!$I67)</f>
        <v>3.3586967662583911</v>
      </c>
      <c r="H68" s="17">
        <f>IF(OR($A68="",$B68="",$C68=""),"",'MPTO_working_3-way'!E67)</f>
        <v>2.5264210897808654</v>
      </c>
      <c r="I68" s="21">
        <f>IF(OR($A68="",$B68="",$C68=""),"",'MPTO_working_3-way'!F67)</f>
        <v>3.2529398339836462</v>
      </c>
      <c r="J68" s="22">
        <f>IF(OR($A68="",$B68="",$C68=""),"",'MPTO_working_3-way'!G67)</f>
        <v>3.3696249453864624</v>
      </c>
      <c r="K68" s="17">
        <f>IF(OR($A68="",$B68="",$C68=""),"",'OddsRatio_working_3-way'!H67)</f>
        <v>2.5311750677211808</v>
      </c>
      <c r="L68" s="21">
        <f>IF(OR($A68="",$B68="",$C68=""),"",'OddsRatio_working_3-way'!I67)</f>
        <v>3.2498898954270414</v>
      </c>
      <c r="M68" s="22">
        <f>IF(OR($A68="",$B68="",$C68=""),"",'OddsRatio_working_3-way'!J67)</f>
        <v>3.3644676215830485</v>
      </c>
      <c r="N68" s="23">
        <f t="shared" si="21"/>
        <v>39.416676520962959</v>
      </c>
      <c r="O68" s="24">
        <f t="shared" si="22"/>
        <v>30.809870571765348</v>
      </c>
      <c r="P68" s="24">
        <f t="shared" si="23"/>
        <v>29.773452907271714</v>
      </c>
      <c r="Q68" t="s">
        <v>206</v>
      </c>
      <c r="R68" t="s">
        <v>207</v>
      </c>
      <c r="S68" s="64">
        <v>44512</v>
      </c>
      <c r="T68" s="35">
        <v>100</v>
      </c>
      <c r="U68" s="35"/>
      <c r="V68" s="35"/>
      <c r="W68" s="35"/>
      <c r="X68" s="35"/>
      <c r="Y68" s="35"/>
      <c r="Z68" s="35"/>
      <c r="AA68" s="35">
        <f t="shared" si="24"/>
        <v>0</v>
      </c>
      <c r="AB68" s="35">
        <f t="shared" si="25"/>
        <v>0</v>
      </c>
      <c r="AC68" s="35">
        <f t="shared" si="26"/>
        <v>0</v>
      </c>
      <c r="AF68">
        <v>2.44</v>
      </c>
      <c r="AG68">
        <v>1.6</v>
      </c>
      <c r="AJ68" t="s">
        <v>490</v>
      </c>
    </row>
    <row r="69" spans="1:36" ht="15" x14ac:dyDescent="0.25">
      <c r="A69">
        <v>1.99</v>
      </c>
      <c r="B69">
        <v>3.62</v>
      </c>
      <c r="C69">
        <v>3.98</v>
      </c>
      <c r="D69" s="20">
        <f t="shared" si="27"/>
        <v>3.0011938143757355E-2</v>
      </c>
      <c r="E69" s="17">
        <f>IF(OR($A69="",$B69="",$C69=""),"",A69*'MPTO_working_3-way'!$I68)</f>
        <v>2.0497237569060771</v>
      </c>
      <c r="F69" s="21">
        <f>IF(OR($A69="",$B69="",$C69=""),"",B69*'MPTO_working_3-way'!$I68)</f>
        <v>3.7286432160804019</v>
      </c>
      <c r="G69" s="22">
        <f>IF(OR($A69="",$B69="",$C69=""),"",C69*'MPTO_working_3-way'!$I68)</f>
        <v>4.0994475138121542</v>
      </c>
      <c r="H69" s="17">
        <f>IF(OR($A69="",$B69="",$C69=""),"",'MPTO_working_3-way'!E68)</f>
        <v>2.0304214660177755</v>
      </c>
      <c r="I69" s="21">
        <f>IF(OR($A69="",$B69="",$C69=""),"",'MPTO_working_3-way'!F68)</f>
        <v>3.7560221071292013</v>
      </c>
      <c r="J69" s="22">
        <f>IF(OR($A69="",$B69="",$C69=""),"",'MPTO_working_3-way'!G68)</f>
        <v>4.1450381679389308</v>
      </c>
      <c r="K69" s="17">
        <f>IF(OR($A69="",$B69="",$C69=""),"",'OddsRatio_working_3-way'!H68)</f>
        <v>2.0380159492056564</v>
      </c>
      <c r="L69" s="21">
        <f>IF(OR($A69="",$B69="",$C69=""),"",'OddsRatio_working_3-way'!I68)</f>
        <v>3.7470725120392108</v>
      </c>
      <c r="M69" s="22">
        <f>IF(OR($A69="",$B69="",$C69=""),"",'OddsRatio_working_3-way'!J68)</f>
        <v>4.1245328572049047</v>
      </c>
      <c r="N69" s="23">
        <f t="shared" si="21"/>
        <v>48.787061994609168</v>
      </c>
      <c r="O69" s="24">
        <f t="shared" si="22"/>
        <v>26.819407008086255</v>
      </c>
      <c r="P69" s="24">
        <f t="shared" si="23"/>
        <v>24.393530997304584</v>
      </c>
      <c r="Q69" t="s">
        <v>208</v>
      </c>
      <c r="R69" t="s">
        <v>209</v>
      </c>
      <c r="S69" s="64">
        <v>44512</v>
      </c>
      <c r="T69" s="35">
        <v>100</v>
      </c>
      <c r="U69" s="35"/>
      <c r="V69" s="35"/>
      <c r="W69" s="35"/>
      <c r="X69" s="35"/>
      <c r="Y69" s="35"/>
      <c r="Z69" s="35"/>
      <c r="AA69" s="35">
        <f t="shared" si="24"/>
        <v>0</v>
      </c>
      <c r="AB69" s="35">
        <f t="shared" si="25"/>
        <v>0</v>
      </c>
      <c r="AC69" s="35">
        <f t="shared" si="26"/>
        <v>0</v>
      </c>
      <c r="AF69">
        <v>2.0699999999999998</v>
      </c>
      <c r="AG69">
        <v>1.83</v>
      </c>
      <c r="AJ69" t="s">
        <v>490</v>
      </c>
    </row>
    <row r="70" spans="1:36" ht="15" x14ac:dyDescent="0.25">
      <c r="A70">
        <v>4.13</v>
      </c>
      <c r="B70">
        <v>3.9</v>
      </c>
      <c r="C70">
        <v>1.88</v>
      </c>
      <c r="D70" s="20">
        <f t="shared" si="27"/>
        <v>3.0455900632604616E-2</v>
      </c>
      <c r="E70" s="17">
        <f>IF(OR($A70="",$B70="",$C70=""),"",A70*'MPTO_working_3-way'!$I69)</f>
        <v>4.2557828696126574</v>
      </c>
      <c r="F70" s="21">
        <f>IF(OR($A70="",$B70="",$C70=""),"",B70*'MPTO_working_3-way'!$I69)</f>
        <v>4.0187780124671582</v>
      </c>
      <c r="G70" s="22">
        <f>IF(OR($A70="",$B70="",$C70=""),"",C70*'MPTO_working_3-way'!$I69)</f>
        <v>1.9372570931892965</v>
      </c>
      <c r="H70" s="17">
        <f>IF(OR($A70="",$B70="",$C70=""),"",'MPTO_working_3-way'!E69)</f>
        <v>4.3107390422971514</v>
      </c>
      <c r="I70" s="21">
        <f>IF(OR($A70="",$B70="",$C70=""),"",'MPTO_working_3-way'!F69)</f>
        <v>4.0607770073345089</v>
      </c>
      <c r="J70" s="22">
        <f>IF(OR($A70="",$B70="",$C70=""),"",'MPTO_working_3-way'!G69)</f>
        <v>1.9165792522842369</v>
      </c>
      <c r="K70" s="17">
        <f>IF(OR($A70="",$B70="",$C70=""),"",'OddsRatio_working_3-way'!H69)</f>
        <v>4.2878900635590389</v>
      </c>
      <c r="L70" s="21">
        <f>IF(OR($A70="",$B70="",$C70=""),"",'OddsRatio_working_3-way'!I69)</f>
        <v>4.0462879183134852</v>
      </c>
      <c r="M70" s="22">
        <f>IF(OR($A70="",$B70="",$C70=""),"",'OddsRatio_working_3-way'!J69)</f>
        <v>1.9243908165916785</v>
      </c>
      <c r="N70" s="23">
        <f t="shared" si="21"/>
        <v>23.497439381605847</v>
      </c>
      <c r="O70" s="24">
        <f t="shared" si="22"/>
        <v>24.883185806674913</v>
      </c>
      <c r="P70" s="24">
        <f t="shared" si="23"/>
        <v>51.61937481171924</v>
      </c>
      <c r="Q70" t="s">
        <v>210</v>
      </c>
      <c r="R70" t="s">
        <v>211</v>
      </c>
      <c r="S70" s="64">
        <v>44512</v>
      </c>
      <c r="T70" s="35">
        <v>100</v>
      </c>
      <c r="U70" s="35"/>
      <c r="V70" s="35"/>
      <c r="W70" s="35"/>
      <c r="X70" s="35"/>
      <c r="Y70" s="35"/>
      <c r="Z70" s="35"/>
      <c r="AA70" s="35">
        <f t="shared" si="24"/>
        <v>0</v>
      </c>
      <c r="AB70" s="35">
        <f t="shared" si="25"/>
        <v>0</v>
      </c>
      <c r="AC70" s="35">
        <f t="shared" si="26"/>
        <v>0</v>
      </c>
      <c r="AF70">
        <v>1.77</v>
      </c>
      <c r="AG70">
        <v>2.14</v>
      </c>
      <c r="AJ70" t="s">
        <v>490</v>
      </c>
    </row>
    <row r="71" spans="1:36" ht="15" x14ac:dyDescent="0.25">
      <c r="A71">
        <v>3.25</v>
      </c>
      <c r="B71">
        <v>3.3</v>
      </c>
      <c r="C71">
        <v>2.4</v>
      </c>
      <c r="D71" s="20">
        <f t="shared" si="27"/>
        <v>2.7389277389277433E-2</v>
      </c>
      <c r="E71" s="17">
        <f>IF(OR($A71="",$B71="",$C71=""),"",A71*'MPTO_working_3-way'!$I70)</f>
        <v>3.3390151515151518</v>
      </c>
      <c r="F71" s="21">
        <f>IF(OR($A71="",$B71="",$C71=""),"",B71*'MPTO_working_3-way'!$I70)</f>
        <v>3.3903846153846153</v>
      </c>
      <c r="G71" s="22">
        <f>IF(OR($A71="",$B71="",$C71=""),"",C71*'MPTO_working_3-way'!$I70)</f>
        <v>2.4657342657342656</v>
      </c>
      <c r="H71" s="17">
        <f>IF(OR($A71="",$B71="",$C71=""),"",'MPTO_working_3-way'!E70)</f>
        <v>3.3493819128171767</v>
      </c>
      <c r="I71" s="21">
        <f>IF(OR($A71="",$B71="",$C71=""),"",'MPTO_working_3-way'!F70)</f>
        <v>3.4025115664243222</v>
      </c>
      <c r="J71" s="22">
        <f>IF(OR($A71="",$B71="",$C71=""),"",'MPTO_working_3-way'!G70)</f>
        <v>2.4537654909437556</v>
      </c>
      <c r="K71" s="17">
        <f>IF(OR($A71="",$B71="",$C71=""),"",'OddsRatio_working_3-way'!H70)</f>
        <v>3.3449018301460396</v>
      </c>
      <c r="L71" s="21">
        <f>IF(OR($A71="",$B71="",$C71=""),"",'OddsRatio_working_3-way'!I70)</f>
        <v>3.3970107597048402</v>
      </c>
      <c r="M71" s="22">
        <f>IF(OR($A71="",$B71="",$C71=""),"",'OddsRatio_working_3-way'!J70)</f>
        <v>2.4590500276464251</v>
      </c>
      <c r="N71" s="23">
        <f t="shared" si="21"/>
        <v>29.948950652297217</v>
      </c>
      <c r="O71" s="24">
        <f t="shared" si="22"/>
        <v>29.49517867271696</v>
      </c>
      <c r="P71" s="24">
        <f t="shared" si="23"/>
        <v>40.555870674985819</v>
      </c>
      <c r="Q71" t="s">
        <v>212</v>
      </c>
      <c r="R71" t="s">
        <v>213</v>
      </c>
      <c r="S71" s="64">
        <v>44512</v>
      </c>
      <c r="T71" s="35">
        <v>100</v>
      </c>
      <c r="U71" s="35"/>
      <c r="V71" s="35"/>
      <c r="W71" s="35"/>
      <c r="X71" s="35"/>
      <c r="Y71" s="35"/>
      <c r="Z71" s="35"/>
      <c r="AA71" s="35">
        <f t="shared" si="24"/>
        <v>0</v>
      </c>
      <c r="AB71" s="35">
        <f t="shared" si="25"/>
        <v>0</v>
      </c>
      <c r="AC71" s="35">
        <f t="shared" si="26"/>
        <v>0</v>
      </c>
      <c r="AF71">
        <v>2.1800000000000002</v>
      </c>
      <c r="AG71">
        <v>1.74</v>
      </c>
      <c r="AJ71" t="s">
        <v>490</v>
      </c>
    </row>
    <row r="72" spans="1:36" ht="15" x14ac:dyDescent="0.25">
      <c r="A72">
        <v>1.8</v>
      </c>
      <c r="B72">
        <v>3.81</v>
      </c>
      <c r="C72">
        <v>4.72</v>
      </c>
      <c r="D72" s="20">
        <f t="shared" si="27"/>
        <v>2.9887153936266619E-2</v>
      </c>
      <c r="E72" s="17">
        <f>IF(OR($A72="",$B72="",$C72=""),"",A72*'MPTO_working_3-way'!$I71)</f>
        <v>1.85379687708528</v>
      </c>
      <c r="F72" s="21">
        <f>IF(OR($A72="",$B72="",$C72=""),"",B72*'MPTO_working_3-way'!$I71)</f>
        <v>3.9238700564971758</v>
      </c>
      <c r="G72" s="22">
        <f>IF(OR($A72="",$B72="",$C72=""),"",C72*'MPTO_working_3-way'!$I71)</f>
        <v>4.8610673665791779</v>
      </c>
      <c r="H72" s="17">
        <f>IF(OR($A72="",$B72="",$C72=""),"",'MPTO_working_3-way'!E71)</f>
        <v>1.8328675161601571</v>
      </c>
      <c r="I72" s="21">
        <f>IF(OR($A72="",$B72="",$C72=""),"",'MPTO_working_3-way'!F71)</f>
        <v>3.9603206452054938</v>
      </c>
      <c r="J72" s="22">
        <f>IF(OR($A72="",$B72="",$C72=""),"",'MPTO_working_3-way'!G71)</f>
        <v>4.9528973976057014</v>
      </c>
      <c r="K72" s="17">
        <f>IF(OR($A72="",$B72="",$C72=""),"",'OddsRatio_working_3-way'!H71)</f>
        <v>1.8406208070608059</v>
      </c>
      <c r="L72" s="21">
        <f>IF(OR($A72="",$B72="",$C72=""),"",'OddsRatio_working_3-way'!I71)</f>
        <v>3.9526805848010813</v>
      </c>
      <c r="M72" s="22">
        <f>IF(OR($A72="",$B72="",$C72=""),"",'OddsRatio_working_3-way'!J71)</f>
        <v>4.908886752832748</v>
      </c>
      <c r="N72" s="23">
        <f t="shared" si="21"/>
        <v>53.943342572261614</v>
      </c>
      <c r="O72" s="24">
        <f t="shared" si="22"/>
        <v>25.485043734926744</v>
      </c>
      <c r="P72" s="24">
        <f t="shared" si="23"/>
        <v>20.571613692811631</v>
      </c>
      <c r="Q72" t="s">
        <v>214</v>
      </c>
      <c r="R72" t="s">
        <v>215</v>
      </c>
      <c r="S72" s="64">
        <v>44512</v>
      </c>
      <c r="T72" s="35">
        <v>100</v>
      </c>
      <c r="U72" s="35"/>
      <c r="V72" s="35"/>
      <c r="W72" s="35"/>
      <c r="X72" s="35"/>
      <c r="Y72" s="35"/>
      <c r="Z72" s="35"/>
      <c r="AA72" s="35">
        <f t="shared" si="24"/>
        <v>0</v>
      </c>
      <c r="AB72" s="35">
        <f t="shared" si="25"/>
        <v>0</v>
      </c>
      <c r="AC72" s="35">
        <f t="shared" si="26"/>
        <v>0</v>
      </c>
      <c r="AF72">
        <v>2.09</v>
      </c>
      <c r="AG72">
        <v>1.8</v>
      </c>
      <c r="AJ72" t="s">
        <v>490</v>
      </c>
    </row>
    <row r="73" spans="1:36" ht="15" x14ac:dyDescent="0.25">
      <c r="A73">
        <v>2.5</v>
      </c>
      <c r="B73">
        <v>3.16</v>
      </c>
      <c r="C73">
        <v>3.22</v>
      </c>
      <c r="D73" s="20">
        <f t="shared" si="27"/>
        <v>2.7014702413711733E-2</v>
      </c>
      <c r="E73" s="17">
        <f>IF(OR($A73="",$B73="",$C73=""),"",A73*'MPTO_working_3-way'!$I72)</f>
        <v>2.5675367560342792</v>
      </c>
      <c r="F73" s="21">
        <f>IF(OR($A73="",$B73="",$C73=""),"",B73*'MPTO_working_3-way'!$I72)</f>
        <v>3.2453664596273293</v>
      </c>
      <c r="G73" s="22">
        <f>IF(OR($A73="",$B73="",$C73=""),"",C73*'MPTO_working_3-way'!$I72)</f>
        <v>3.3069873417721518</v>
      </c>
      <c r="H73" s="17">
        <f>IF(OR($A73="",$B73="",$C73=""),"",'MPTO_working_3-way'!E72)</f>
        <v>2.5575768137701753</v>
      </c>
      <c r="I73" s="21">
        <f>IF(OR($A73="",$B73="",$C73=""),"",'MPTO_working_3-way'!F72)</f>
        <v>3.2525529774792439</v>
      </c>
      <c r="J73" s="22">
        <f>IF(OR($A73="",$B73="",$C73=""),"",'MPTO_working_3-way'!G72)</f>
        <v>3.3161544879371476</v>
      </c>
      <c r="K73" s="17">
        <f>IF(OR($A73="",$B73="",$C73=""),"",'OddsRatio_working_3-way'!H72)</f>
        <v>2.5620821370524225</v>
      </c>
      <c r="L73" s="21">
        <f>IF(OR($A73="",$B73="",$C73=""),"",'OddsRatio_working_3-way'!I72)</f>
        <v>3.2493982773554886</v>
      </c>
      <c r="M73" s="22">
        <f>IF(OR($A73="",$B73="",$C73=""),"",'OddsRatio_working_3-way'!J72)</f>
        <v>3.3118815628375859</v>
      </c>
      <c r="N73" s="23">
        <f t="shared" si="21"/>
        <v>38.947835806041681</v>
      </c>
      <c r="O73" s="24">
        <f t="shared" si="22"/>
        <v>30.813161238957022</v>
      </c>
      <c r="P73" s="24">
        <f t="shared" si="23"/>
        <v>30.239002955001304</v>
      </c>
      <c r="Q73" t="s">
        <v>216</v>
      </c>
      <c r="R73" t="s">
        <v>217</v>
      </c>
      <c r="S73" s="64">
        <v>44512</v>
      </c>
      <c r="T73" s="35">
        <v>100</v>
      </c>
      <c r="U73" s="35"/>
      <c r="V73" s="35"/>
      <c r="W73" s="35"/>
      <c r="X73" s="35"/>
      <c r="Y73" s="35"/>
      <c r="Z73" s="35"/>
      <c r="AA73" s="35">
        <f t="shared" si="24"/>
        <v>0</v>
      </c>
      <c r="AB73" s="35">
        <f t="shared" si="25"/>
        <v>0</v>
      </c>
      <c r="AC73" s="35">
        <f t="shared" si="26"/>
        <v>0</v>
      </c>
      <c r="AF73">
        <v>2.36</v>
      </c>
      <c r="AG73">
        <v>1.64</v>
      </c>
      <c r="AJ73" t="s">
        <v>490</v>
      </c>
    </row>
    <row r="74" spans="1:36" ht="15" x14ac:dyDescent="0.25">
      <c r="A74">
        <v>2.2599999999999998</v>
      </c>
      <c r="B74">
        <v>3.23</v>
      </c>
      <c r="C74">
        <v>3.63</v>
      </c>
      <c r="D74" s="20">
        <f t="shared" si="27"/>
        <v>2.7557492989920718E-2</v>
      </c>
      <c r="E74" s="17">
        <f>IF(OR($A74="",$B74="",$C74=""),"",A74*'MPTO_working_3-way'!$I73)</f>
        <v>2.3222799341572204</v>
      </c>
      <c r="F74" s="21">
        <f>IF(OR($A74="",$B74="",$C74=""),"",B74*'MPTO_working_3-way'!$I73)</f>
        <v>3.3190107023574438</v>
      </c>
      <c r="G74" s="22">
        <f>IF(OR($A74="",$B74="",$C74=""),"",C74*'MPTO_working_3-way'!$I73)</f>
        <v>3.7300336995534122</v>
      </c>
      <c r="H74" s="17">
        <f>IF(OR($A74="",$B74="",$C74=""),"",'MPTO_working_3-way'!E73)</f>
        <v>2.3079122067592026</v>
      </c>
      <c r="I74" s="21">
        <f>IF(OR($A74="",$B74="",$C74=""),"",'MPTO_working_3-way'!F73)</f>
        <v>3.3287652441207451</v>
      </c>
      <c r="J74" s="22">
        <f>IF(OR($A74="",$B74="",$C74=""),"",'MPTO_working_3-way'!G73)</f>
        <v>3.7552160514151378</v>
      </c>
      <c r="K74" s="17">
        <f>IF(OR($A74="",$B74="",$C74=""),"",'OddsRatio_working_3-way'!H73)</f>
        <v>2.3140768289555687</v>
      </c>
      <c r="L74" s="21">
        <f>IF(OR($A74="",$B74="",$C74=""),"",'OddsRatio_working_3-way'!I73)</f>
        <v>3.3257074036277126</v>
      </c>
      <c r="M74" s="22">
        <f>IF(OR($A74="",$B74="",$C74=""),"",'OddsRatio_working_3-way'!J73)</f>
        <v>3.7428746509151956</v>
      </c>
      <c r="N74" s="23">
        <f t="shared" si="21"/>
        <v>43.061130800448069</v>
      </c>
      <c r="O74" s="24">
        <f t="shared" si="22"/>
        <v>30.129459940870785</v>
      </c>
      <c r="P74" s="24">
        <f t="shared" si="23"/>
        <v>26.809409258681161</v>
      </c>
      <c r="Q74" t="s">
        <v>218</v>
      </c>
      <c r="R74" t="s">
        <v>219</v>
      </c>
      <c r="S74" s="64">
        <v>44512</v>
      </c>
      <c r="T74" s="35">
        <v>100</v>
      </c>
      <c r="U74" s="35"/>
      <c r="V74" s="35"/>
      <c r="W74" s="35"/>
      <c r="X74" s="35"/>
      <c r="Y74" s="35"/>
      <c r="Z74" s="35"/>
      <c r="AA74" s="35">
        <f t="shared" si="24"/>
        <v>0</v>
      </c>
      <c r="AB74" s="35">
        <f t="shared" si="25"/>
        <v>0</v>
      </c>
      <c r="AC74" s="35">
        <f t="shared" si="26"/>
        <v>0</v>
      </c>
      <c r="AF74">
        <v>2.41</v>
      </c>
      <c r="AG74">
        <v>1.62</v>
      </c>
      <c r="AJ74" t="s">
        <v>490</v>
      </c>
    </row>
    <row r="75" spans="1:36" ht="15" x14ac:dyDescent="0.25">
      <c r="A75">
        <v>1.45</v>
      </c>
      <c r="B75">
        <v>4.6399999999999997</v>
      </c>
      <c r="C75">
        <v>7.81</v>
      </c>
      <c r="D75" s="20">
        <f t="shared" si="27"/>
        <v>3.3213386904499265E-2</v>
      </c>
      <c r="E75" s="17">
        <f>IF(OR($A75="",$B75="",$C75=""),"",A75*'MPTO_working_3-way'!$I74)</f>
        <v>1.4981594110115239</v>
      </c>
      <c r="F75" s="21">
        <f>IF(OR($A75="",$B75="",$C75=""),"",B75*'MPTO_working_3-way'!$I74)</f>
        <v>4.7941101152368759</v>
      </c>
      <c r="G75" s="22">
        <f>IF(OR($A75="",$B75="",$C75=""),"",C75*'MPTO_working_3-way'!$I74)</f>
        <v>8.0693965517241395</v>
      </c>
      <c r="H75" s="17">
        <f>IF(OR($A75="",$B75="",$C75=""),"",'MPTO_working_3-way'!E74)</f>
        <v>1.4736568147437252</v>
      </c>
      <c r="I75" s="21">
        <f>IF(OR($A75="",$B75="",$C75=""),"",'MPTO_working_3-way'!F74)</f>
        <v>4.891264442284851</v>
      </c>
      <c r="J75" s="22">
        <f>IF(OR($A75="",$B75="",$C75=""),"",'MPTO_working_3-way'!G74)</f>
        <v>8.5492120411437238</v>
      </c>
      <c r="K75" s="17">
        <f>IF(OR($A75="",$B75="",$C75=""),"",'OddsRatio_working_3-way'!H74)</f>
        <v>1.4814657679866523</v>
      </c>
      <c r="L75" s="21">
        <f>IF(OR($A75="",$B75="",$C75=""),"",'OddsRatio_working_3-way'!I74)</f>
        <v>4.8945231010475885</v>
      </c>
      <c r="M75" s="22">
        <f>IF(OR($A75="",$B75="",$C75=""),"",'OddsRatio_working_3-way'!J74)</f>
        <v>8.2861819555313403</v>
      </c>
      <c r="N75" s="23">
        <f t="shared" si="21"/>
        <v>66.748571123337413</v>
      </c>
      <c r="O75" s="24">
        <f t="shared" si="22"/>
        <v>20.858928476042944</v>
      </c>
      <c r="P75" s="24">
        <f t="shared" si="23"/>
        <v>12.392500400619623</v>
      </c>
      <c r="Q75" t="s">
        <v>220</v>
      </c>
      <c r="R75" t="s">
        <v>221</v>
      </c>
      <c r="S75" s="64">
        <v>44512</v>
      </c>
      <c r="T75" s="35">
        <v>100</v>
      </c>
      <c r="U75" s="35"/>
      <c r="V75" s="35"/>
      <c r="W75" s="35"/>
      <c r="X75" s="35"/>
      <c r="Y75" s="35"/>
      <c r="Z75" s="35"/>
      <c r="AA75" s="35">
        <f t="shared" si="24"/>
        <v>0</v>
      </c>
      <c r="AB75" s="35">
        <f t="shared" si="25"/>
        <v>0</v>
      </c>
      <c r="AC75" s="35">
        <f t="shared" si="26"/>
        <v>0</v>
      </c>
      <c r="AF75">
        <v>1.92</v>
      </c>
      <c r="AG75">
        <v>1.97</v>
      </c>
      <c r="AJ75" t="s">
        <v>490</v>
      </c>
    </row>
    <row r="76" spans="1:36" ht="15" x14ac:dyDescent="0.25">
      <c r="A76">
        <v>3.04</v>
      </c>
      <c r="B76">
        <v>3.47</v>
      </c>
      <c r="C76">
        <v>2.34</v>
      </c>
      <c r="D76" s="20">
        <f t="shared" si="27"/>
        <v>4.4482233811825811E-2</v>
      </c>
      <c r="E76" s="17">
        <f>IF(OR($A76="",$B76="",$C76=""),"",A76*'MPTO_working_3-way'!$I75)</f>
        <v>3.1752259907879505</v>
      </c>
      <c r="F76" s="21">
        <f>IF(OR($A76="",$B76="",$C76=""),"",B76*'MPTO_working_3-way'!$I75)</f>
        <v>3.6243533513270356</v>
      </c>
      <c r="G76" s="22">
        <f>IF(OR($A76="",$B76="",$C76=""),"",C76*'MPTO_working_3-way'!$I75)</f>
        <v>2.4440884271196723</v>
      </c>
      <c r="H76" s="17">
        <f>IF(OR($A76="",$B76="",$C76=""),"",'MPTO_working_3-way'!E75)</f>
        <v>3.1834971870986917</v>
      </c>
      <c r="I76" s="21">
        <f>IF(OR($A76="",$B76="",$C76=""),"",'MPTO_working_3-way'!F75)</f>
        <v>3.6582194788149778</v>
      </c>
      <c r="J76" s="22">
        <f>IF(OR($A76="",$B76="",$C76=""),"",'MPTO_working_3-way'!G75)</f>
        <v>2.4241071674083532</v>
      </c>
      <c r="K76" s="17">
        <f>IF(OR($A76="",$B76="",$C76=""),"",'OddsRatio_working_3-way'!H75)</f>
        <v>3.181389393088311</v>
      </c>
      <c r="L76" s="21">
        <f>IF(OR($A76="",$B76="",$C76=""),"",'OddsRatio_working_3-way'!I75)</f>
        <v>3.6411920592784934</v>
      </c>
      <c r="M76" s="22">
        <f>IF(OR($A76="",$B76="",$C76=""),"",'OddsRatio_working_3-way'!J75)</f>
        <v>2.4328734248717336</v>
      </c>
      <c r="N76" s="23">
        <f t="shared" si="21"/>
        <v>31.493821318584136</v>
      </c>
      <c r="O76" s="24">
        <f t="shared" si="22"/>
        <v>27.59112876325527</v>
      </c>
      <c r="P76" s="24">
        <f t="shared" si="23"/>
        <v>40.915049918160591</v>
      </c>
      <c r="Q76" t="s">
        <v>68</v>
      </c>
      <c r="R76" t="s">
        <v>88</v>
      </c>
      <c r="S76" s="64">
        <v>44512</v>
      </c>
      <c r="T76" s="35">
        <v>100</v>
      </c>
      <c r="U76" s="35"/>
      <c r="V76" s="35"/>
      <c r="W76" s="35"/>
      <c r="X76" s="35"/>
      <c r="Y76" s="35"/>
      <c r="Z76" s="35"/>
      <c r="AA76" s="35">
        <f t="shared" si="24"/>
        <v>0</v>
      </c>
      <c r="AB76" s="35">
        <f t="shared" si="25"/>
        <v>0</v>
      </c>
      <c r="AC76" s="35">
        <f t="shared" si="26"/>
        <v>0</v>
      </c>
      <c r="AF76">
        <v>1.78</v>
      </c>
      <c r="AG76">
        <v>2.06</v>
      </c>
      <c r="AJ76" t="s">
        <v>70</v>
      </c>
    </row>
    <row r="77" spans="1:36" ht="15" x14ac:dyDescent="0.25">
      <c r="A77">
        <v>1.68</v>
      </c>
      <c r="B77">
        <v>4.0199999999999996</v>
      </c>
      <c r="C77">
        <v>4.8600000000000003</v>
      </c>
      <c r="D77" s="20">
        <f t="shared" si="27"/>
        <v>4.9755631015995894E-2</v>
      </c>
      <c r="E77" s="17">
        <f>IF(OR($A77="",$B77="",$C77=""),"",A77*'MPTO_working_3-way'!$I76)</f>
        <v>1.7635894601068731</v>
      </c>
      <c r="F77" s="21">
        <f>IF(OR($A77="",$B77="",$C77=""),"",B77*'MPTO_working_3-way'!$I76)</f>
        <v>4.220017636684303</v>
      </c>
      <c r="G77" s="22">
        <f>IF(OR($A77="",$B77="",$C77=""),"",C77*'MPTO_working_3-way'!$I76)</f>
        <v>5.1018123667377404</v>
      </c>
      <c r="H77" s="17">
        <f>IF(OR($A77="",$B77="",$C77=""),"",'MPTO_working_3-way'!E76)</f>
        <v>1.7281517574630261</v>
      </c>
      <c r="I77" s="21">
        <f>IF(OR($A77="",$B77="",$C77=""),"",'MPTO_working_3-way'!F76)</f>
        <v>4.3071699872133227</v>
      </c>
      <c r="J77" s="22">
        <f>IF(OR($A77="",$B77="",$C77=""),"",'MPTO_working_3-way'!G76)</f>
        <v>5.2860798243647533</v>
      </c>
      <c r="K77" s="17">
        <f>IF(OR($A77="",$B77="",$C77=""),"",'OddsRatio_working_3-way'!H76)</f>
        <v>1.740371972645556</v>
      </c>
      <c r="L77" s="21">
        <f>IF(OR($A77="",$B77="",$C77=""),"",'OddsRatio_working_3-way'!I76)</f>
        <v>4.2881225843964366</v>
      </c>
      <c r="M77" s="22">
        <f>IF(OR($A77="",$B77="",$C77=""),"",'OddsRatio_working_3-way'!J76)</f>
        <v>5.202699727076241</v>
      </c>
      <c r="N77" s="23">
        <f t="shared" si="21"/>
        <v>56.702538919653108</v>
      </c>
      <c r="O77" s="24">
        <f t="shared" si="22"/>
        <v>23.69658342910877</v>
      </c>
      <c r="P77" s="24">
        <f t="shared" si="23"/>
        <v>19.600877651238115</v>
      </c>
      <c r="Q77" t="s">
        <v>81</v>
      </c>
      <c r="R77" t="s">
        <v>84</v>
      </c>
      <c r="S77" s="64">
        <v>44512</v>
      </c>
      <c r="T77" s="35">
        <v>100</v>
      </c>
      <c r="U77" s="35"/>
      <c r="V77" s="35"/>
      <c r="W77" s="35"/>
      <c r="X77" s="35"/>
      <c r="Y77" s="35"/>
      <c r="Z77" s="35"/>
      <c r="AA77" s="35">
        <f t="shared" si="24"/>
        <v>0</v>
      </c>
      <c r="AB77" s="35">
        <f t="shared" si="25"/>
        <v>0</v>
      </c>
      <c r="AC77" s="35">
        <f t="shared" si="26"/>
        <v>0</v>
      </c>
      <c r="AF77">
        <v>1.8</v>
      </c>
      <c r="AG77">
        <v>2.0299999999999998</v>
      </c>
      <c r="AJ77" t="s">
        <v>70</v>
      </c>
    </row>
    <row r="78" spans="1:36" ht="15" x14ac:dyDescent="0.25">
      <c r="A78">
        <v>2.5099999999999998</v>
      </c>
      <c r="B78">
        <v>3.47</v>
      </c>
      <c r="C78">
        <v>2.8</v>
      </c>
      <c r="D78" s="20">
        <f t="shared" si="27"/>
        <v>4.3733669685195098E-2</v>
      </c>
      <c r="E78" s="17">
        <f>IF(OR($A78="",$B78="",$C78=""),"",A78*'MPTO_working_3-way'!$I77)</f>
        <v>2.6197715109098394</v>
      </c>
      <c r="F78" s="21">
        <f>IF(OR($A78="",$B78="",$C78=""),"",B78*'MPTO_working_3-way'!$I77)</f>
        <v>3.6217558338076272</v>
      </c>
      <c r="G78" s="22">
        <f>IF(OR($A78="",$B78="",$C78=""),"",C78*'MPTO_working_3-way'!$I77)</f>
        <v>2.9224542751185463</v>
      </c>
      <c r="H78" s="17">
        <f>IF(OR($A78="",$B78="",$C78=""),"",'MPTO_working_3-way'!E77)</f>
        <v>2.6053303496328182</v>
      </c>
      <c r="I78" s="21">
        <f>IF(OR($A78="",$B78="",$C78=""),"",'MPTO_working_3-way'!F77)</f>
        <v>3.654883286890545</v>
      </c>
      <c r="J78" s="22">
        <f>IF(OR($A78="",$B78="",$C78=""),"",'MPTO_working_3-way'!G77)</f>
        <v>2.9191543082590128</v>
      </c>
      <c r="K78" s="17">
        <f>IF(OR($A78="",$B78="",$C78=""),"",'OddsRatio_working_3-way'!H77)</f>
        <v>2.6122226018117818</v>
      </c>
      <c r="L78" s="21">
        <f>IF(OR($A78="",$B78="",$C78=""),"",'OddsRatio_working_3-way'!I77)</f>
        <v>3.6372118056126501</v>
      </c>
      <c r="M78" s="22">
        <f>IF(OR($A78="",$B78="",$C78=""),"",'OddsRatio_working_3-way'!J77)</f>
        <v>2.9218547571266278</v>
      </c>
      <c r="N78" s="23">
        <f t="shared" si="21"/>
        <v>38.171267831395831</v>
      </c>
      <c r="O78" s="24">
        <f t="shared" si="22"/>
        <v>27.610917076888619</v>
      </c>
      <c r="P78" s="24">
        <f t="shared" si="23"/>
        <v>34.217815091715543</v>
      </c>
      <c r="Q78" t="s">
        <v>83</v>
      </c>
      <c r="R78" t="s">
        <v>86</v>
      </c>
      <c r="S78" s="64">
        <v>44512</v>
      </c>
      <c r="T78" s="35">
        <v>100</v>
      </c>
      <c r="U78" s="35"/>
      <c r="V78" s="35"/>
      <c r="W78" s="35"/>
      <c r="X78" s="35"/>
      <c r="Y78" s="35"/>
      <c r="Z78" s="35"/>
      <c r="AA78" s="35">
        <f t="shared" si="24"/>
        <v>0</v>
      </c>
      <c r="AB78" s="35">
        <f t="shared" si="25"/>
        <v>0</v>
      </c>
      <c r="AC78" s="35">
        <f t="shared" si="26"/>
        <v>0</v>
      </c>
      <c r="AF78">
        <v>2.04</v>
      </c>
      <c r="AG78">
        <v>1.81</v>
      </c>
      <c r="AJ78" t="s">
        <v>70</v>
      </c>
    </row>
    <row r="79" spans="1:36" ht="15" x14ac:dyDescent="0.25">
      <c r="A79">
        <v>4.1900000000000004</v>
      </c>
      <c r="B79">
        <v>3.57</v>
      </c>
      <c r="C79">
        <v>1.89</v>
      </c>
      <c r="D79" s="20">
        <f t="shared" si="27"/>
        <v>4.7876058405329935E-2</v>
      </c>
      <c r="E79" s="17">
        <f>IF(OR($A79="",$B79="",$C79=""),"",A79*'MPTO_working_3-way'!$I78)</f>
        <v>4.3906006847183328</v>
      </c>
      <c r="F79" s="21">
        <f>IF(OR($A79="",$B79="",$C79=""),"",B79*'MPTO_working_3-way'!$I78)</f>
        <v>3.7409175285070275</v>
      </c>
      <c r="G79" s="22">
        <f>IF(OR($A79="",$B79="",$C79=""),"",C79*'MPTO_working_3-way'!$I78)</f>
        <v>1.9804857503860736</v>
      </c>
      <c r="H79" s="17">
        <f>IF(OR($A79="",$B79="",$C79=""),"",'MPTO_working_3-way'!E78)</f>
        <v>4.4902490085574813</v>
      </c>
      <c r="I79" s="21">
        <f>IF(OR($A79="",$B79="",$C79=""),"",'MPTO_working_3-way'!F78)</f>
        <v>3.7856796710306164</v>
      </c>
      <c r="J79" s="22">
        <f>IF(OR($A79="",$B79="",$C79=""),"",'MPTO_working_3-way'!G78)</f>
        <v>1.9487789072531168</v>
      </c>
      <c r="K79" s="17">
        <f>IF(OR($A79="",$B79="",$C79=""),"",'OddsRatio_working_3-way'!H78)</f>
        <v>4.4435987061078208</v>
      </c>
      <c r="L79" s="21">
        <f>IF(OR($A79="",$B79="",$C79=""),"",'OddsRatio_working_3-way'!I78)</f>
        <v>3.7743099293721301</v>
      </c>
      <c r="M79" s="22">
        <f>IF(OR($A79="",$B79="",$C79=""),"",'OddsRatio_working_3-way'!J78)</f>
        <v>1.9607532440238116</v>
      </c>
      <c r="N79" s="23">
        <f t="shared" si="21"/>
        <v>22.775926844828803</v>
      </c>
      <c r="O79" s="24">
        <f t="shared" si="22"/>
        <v>26.731409938328486</v>
      </c>
      <c r="P79" s="24">
        <f t="shared" si="23"/>
        <v>50.492663216842693</v>
      </c>
      <c r="Q79" t="s">
        <v>85</v>
      </c>
      <c r="R79" t="s">
        <v>90</v>
      </c>
      <c r="S79" s="64">
        <v>44512</v>
      </c>
      <c r="T79" s="35">
        <v>100</v>
      </c>
      <c r="U79" s="35"/>
      <c r="V79" s="35"/>
      <c r="W79" s="35"/>
      <c r="X79" s="35"/>
      <c r="Y79" s="35"/>
      <c r="Z79" s="35"/>
      <c r="AA79" s="35">
        <f t="shared" si="24"/>
        <v>0</v>
      </c>
      <c r="AB79" s="35">
        <f t="shared" si="25"/>
        <v>0</v>
      </c>
      <c r="AC79" s="35">
        <f t="shared" si="26"/>
        <v>0</v>
      </c>
      <c r="AF79">
        <v>2.02</v>
      </c>
      <c r="AG79">
        <v>1.83</v>
      </c>
      <c r="AJ79" t="s">
        <v>70</v>
      </c>
    </row>
    <row r="80" spans="1:36" ht="15" x14ac:dyDescent="0.25">
      <c r="A80">
        <v>3.19</v>
      </c>
      <c r="B80">
        <v>3.48</v>
      </c>
      <c r="C80">
        <v>2.2599999999999998</v>
      </c>
      <c r="D80" s="20">
        <f t="shared" si="27"/>
        <v>4.3313821769726646E-2</v>
      </c>
      <c r="E80" s="17">
        <f>IF(OR($A80="",$B80="",$C80=""),"",A80*'MPTO_working_3-way'!$I79)</f>
        <v>3.3281710914454279</v>
      </c>
      <c r="F80" s="21">
        <f>IF(OR($A80="",$B80="",$C80=""),"",B80*'MPTO_working_3-way'!$I79)</f>
        <v>3.6307320997586485</v>
      </c>
      <c r="G80" s="22">
        <f>IF(OR($A80="",$B80="",$C80=""),"",C80*'MPTO_working_3-way'!$I79)</f>
        <v>2.3578892371995819</v>
      </c>
      <c r="H80" s="17">
        <f>IF(OR($A80="",$B80="",$C80=""),"",'MPTO_working_3-way'!E79)</f>
        <v>3.344015420136885</v>
      </c>
      <c r="I80" s="21">
        <f>IF(OR($A80="",$B80="",$C80=""),"",'MPTO_working_3-way'!F79)</f>
        <v>3.66409911792277</v>
      </c>
      <c r="J80" s="22">
        <f>IF(OR($A80="",$B80="",$C80=""),"",'MPTO_working_3-way'!G79)</f>
        <v>2.3362306108046607</v>
      </c>
      <c r="K80" s="17">
        <f>IF(OR($A80="",$B80="",$C80=""),"",'OddsRatio_working_3-way'!H79)</f>
        <v>3.3385204261822561</v>
      </c>
      <c r="L80" s="21">
        <f>IF(OR($A80="",$B80="",$C80=""),"",'OddsRatio_working_3-way'!I79)</f>
        <v>3.6481875145808198</v>
      </c>
      <c r="M80" s="22">
        <f>IF(OR($A80="",$B80="",$C80=""),"",'OddsRatio_working_3-way'!J79)</f>
        <v>2.3454501082144485</v>
      </c>
      <c r="N80" s="23">
        <f t="shared" si="21"/>
        <v>30.046532240194988</v>
      </c>
      <c r="O80" s="24">
        <f t="shared" si="22"/>
        <v>27.542654553512076</v>
      </c>
      <c r="P80" s="24">
        <f t="shared" si="23"/>
        <v>42.410813206292936</v>
      </c>
      <c r="Q80" t="s">
        <v>87</v>
      </c>
      <c r="R80" t="s">
        <v>122</v>
      </c>
      <c r="S80" s="64">
        <v>44512</v>
      </c>
      <c r="T80" s="35">
        <v>100</v>
      </c>
      <c r="U80" s="35"/>
      <c r="V80" s="35"/>
      <c r="W80" s="35"/>
      <c r="X80" s="35"/>
      <c r="Y80" s="35"/>
      <c r="Z80" s="35"/>
      <c r="AA80" s="35">
        <f t="shared" si="24"/>
        <v>0</v>
      </c>
      <c r="AB80" s="35">
        <f t="shared" si="25"/>
        <v>0</v>
      </c>
      <c r="AC80" s="35">
        <f t="shared" si="26"/>
        <v>0</v>
      </c>
      <c r="AF80">
        <v>2.25</v>
      </c>
      <c r="AG80">
        <v>1.66</v>
      </c>
      <c r="AJ80" t="s">
        <v>70</v>
      </c>
    </row>
    <row r="81" spans="1:36" ht="15" x14ac:dyDescent="0.25">
      <c r="A81">
        <v>1.75</v>
      </c>
      <c r="B81">
        <v>4.17</v>
      </c>
      <c r="C81">
        <v>4.1900000000000004</v>
      </c>
      <c r="D81" s="20">
        <f t="shared" si="27"/>
        <v>4.9900209392663264E-2</v>
      </c>
      <c r="E81" s="17">
        <f>IF(OR($A81="",$B81="",$C81=""),"",A81*'MPTO_working_3-way'!$I80)</f>
        <v>1.8373253664371607</v>
      </c>
      <c r="F81" s="21">
        <f>IF(OR($A81="",$B81="",$C81=""),"",B81*'MPTO_working_3-way'!$I80)</f>
        <v>4.3780838731674061</v>
      </c>
      <c r="G81" s="22">
        <f>IF(OR($A81="",$B81="",$C81=""),"",C81*'MPTO_working_3-way'!$I80)</f>
        <v>4.3990818773552594</v>
      </c>
      <c r="H81" s="17">
        <f>IF(OR($A81="",$B81="",$C81=""),"",'MPTO_working_3-way'!E80)</f>
        <v>1.802467031334049</v>
      </c>
      <c r="I81" s="21">
        <f>IF(OR($A81="",$B81="",$C81=""),"",'MPTO_working_3-way'!F80)</f>
        <v>4.4807936312157386</v>
      </c>
      <c r="J81" s="22">
        <f>IF(OR($A81="",$B81="",$C81=""),"",'MPTO_working_3-way'!G80)</f>
        <v>4.5038942196155745</v>
      </c>
      <c r="K81" s="17">
        <f>IF(OR($A81="",$B81="",$C81=""),"",'OddsRatio_working_3-way'!H80)</f>
        <v>1.8147813276296063</v>
      </c>
      <c r="L81" s="21">
        <f>IF(OR($A81="",$B81="",$C81=""),"",'OddsRatio_working_3-way'!I80)</f>
        <v>4.4438090781144695</v>
      </c>
      <c r="M81" s="22">
        <f>IF(OR($A81="",$B81="",$C81=""),"",'OddsRatio_working_3-way'!J80)</f>
        <v>4.465536580184593</v>
      </c>
      <c r="N81" s="23">
        <f t="shared" si="21"/>
        <v>54.426941371802016</v>
      </c>
      <c r="O81" s="24">
        <f t="shared" si="22"/>
        <v>22.841042542123148</v>
      </c>
      <c r="P81" s="24">
        <f t="shared" si="23"/>
        <v>22.732016086074829</v>
      </c>
      <c r="Q81" t="s">
        <v>72</v>
      </c>
      <c r="R81" t="s">
        <v>92</v>
      </c>
      <c r="S81" s="64">
        <v>44512</v>
      </c>
      <c r="T81" s="35">
        <v>100</v>
      </c>
      <c r="U81" s="35"/>
      <c r="V81" s="35"/>
      <c r="W81" s="35"/>
      <c r="X81" s="35"/>
      <c r="Y81" s="35"/>
      <c r="Z81" s="35"/>
      <c r="AA81" s="35">
        <f t="shared" si="24"/>
        <v>0</v>
      </c>
      <c r="AB81" s="35">
        <f t="shared" si="25"/>
        <v>0</v>
      </c>
      <c r="AC81" s="35">
        <f t="shared" si="26"/>
        <v>0</v>
      </c>
      <c r="AF81">
        <v>1.83</v>
      </c>
      <c r="AG81">
        <v>2.0099999999999998</v>
      </c>
      <c r="AJ81" t="s">
        <v>70</v>
      </c>
    </row>
    <row r="82" spans="1:36" ht="15" x14ac:dyDescent="0.25">
      <c r="A82">
        <v>2.41</v>
      </c>
      <c r="B82">
        <v>3.3</v>
      </c>
      <c r="C82">
        <v>3.07</v>
      </c>
      <c r="D82" s="20">
        <f t="shared" si="27"/>
        <v>4.3700961389204096E-2</v>
      </c>
      <c r="E82" s="17">
        <f>IF(OR($A82="",$B82="",$C82=""),"",A82*'MPTO_working_3-way'!$I81)</f>
        <v>2.5153193169479819</v>
      </c>
      <c r="F82" s="21">
        <f>IF(OR($A82="",$B82="",$C82=""),"",B82*'MPTO_working_3-way'!$I81)</f>
        <v>3.4442131725843734</v>
      </c>
      <c r="G82" s="22">
        <f>IF(OR($A82="",$B82="",$C82=""),"",C82*'MPTO_working_3-way'!$I81)</f>
        <v>3.2041619514648563</v>
      </c>
      <c r="H82" s="17">
        <f>IF(OR($A82="",$B82="",$C82=""),"",'MPTO_working_3-way'!E81)</f>
        <v>2.4976848197214694</v>
      </c>
      <c r="I82" s="21">
        <f>IF(OR($A82="",$B82="",$C82=""),"",'MPTO_working_3-way'!F81)</f>
        <v>3.4666453059310123</v>
      </c>
      <c r="J82" s="22">
        <f>IF(OR($A82="",$B82="",$C82=""),"",'MPTO_working_3-way'!G81)</f>
        <v>3.213719632450144</v>
      </c>
      <c r="K82" s="17">
        <f>IF(OR($A82="",$B82="",$C82=""),"",'OddsRatio_working_3-way'!H81)</f>
        <v>2.5054978488120812</v>
      </c>
      <c r="L82" s="21">
        <f>IF(OR($A82="",$B82="",$C82=""),"",'OddsRatio_working_3-way'!I81)</f>
        <v>3.4557766328140325</v>
      </c>
      <c r="M82" s="22">
        <f>IF(OR($A82="",$B82="",$C82=""),"",'OddsRatio_working_3-way'!J81)</f>
        <v>3.2101989695326298</v>
      </c>
      <c r="N82" s="23">
        <f t="shared" si="21"/>
        <v>39.756383742696016</v>
      </c>
      <c r="O82" s="24">
        <f t="shared" si="22"/>
        <v>29.034207521181031</v>
      </c>
      <c r="P82" s="24">
        <f t="shared" si="23"/>
        <v>31.209408736122935</v>
      </c>
      <c r="Q82" t="s">
        <v>119</v>
      </c>
      <c r="R82" t="s">
        <v>69</v>
      </c>
      <c r="S82" s="64">
        <v>44512</v>
      </c>
      <c r="T82" s="35">
        <v>100</v>
      </c>
      <c r="U82" s="35"/>
      <c r="V82" s="35"/>
      <c r="W82" s="35"/>
      <c r="X82" s="35"/>
      <c r="Y82" s="35"/>
      <c r="Z82" s="35"/>
      <c r="AA82" s="35">
        <f t="shared" si="24"/>
        <v>0</v>
      </c>
      <c r="AB82" s="35">
        <f t="shared" si="25"/>
        <v>0</v>
      </c>
      <c r="AC82" s="35">
        <f t="shared" si="26"/>
        <v>0</v>
      </c>
      <c r="AF82">
        <v>1.8</v>
      </c>
      <c r="AG82">
        <v>2.04</v>
      </c>
      <c r="AJ82" t="s">
        <v>70</v>
      </c>
    </row>
    <row r="83" spans="1:36" ht="15" x14ac:dyDescent="0.25">
      <c r="A83">
        <v>1.51</v>
      </c>
      <c r="B83">
        <v>4.47</v>
      </c>
      <c r="C83">
        <v>6.15</v>
      </c>
      <c r="D83" s="20">
        <f t="shared" si="27"/>
        <v>4.8566928177837809E-2</v>
      </c>
      <c r="E83" s="17">
        <f>IF(OR($A83="",$B83="",$C83=""),"",A83*'MPTO_working_3-way'!$I82)</f>
        <v>1.583336061548535</v>
      </c>
      <c r="F83" s="21">
        <f>IF(OR($A83="",$B83="",$C83=""),"",B83*'MPTO_working_3-way'!$I82)</f>
        <v>4.6870941689549346</v>
      </c>
      <c r="G83" s="22">
        <f>IF(OR($A83="",$B83="",$C83=""),"",C83*'MPTO_working_3-way'!$I82)</f>
        <v>6.4486866082937029</v>
      </c>
      <c r="H83" s="17">
        <f>IF(OR($A83="",$B83="",$C83=""),"",'MPTO_working_3-way'!E82)</f>
        <v>1.5478374337700285</v>
      </c>
      <c r="I83" s="21">
        <f>IF(OR($A83="",$B83="",$C83=""),"",'MPTO_working_3-way'!F82)</f>
        <v>4.8187041941567026</v>
      </c>
      <c r="J83" s="22">
        <f>IF(OR($A83="",$B83="",$C83=""),"",'MPTO_working_3-way'!G82)</f>
        <v>6.8300109334392971</v>
      </c>
      <c r="K83" s="17">
        <f>IF(OR($A83="",$B83="",$C83=""),"",'OddsRatio_working_3-way'!H82)</f>
        <v>1.5591246720969907</v>
      </c>
      <c r="L83" s="21">
        <f>IF(OR($A83="",$B83="",$C83=""),"",'OddsRatio_working_3-way'!I82)</f>
        <v>4.8042404160324663</v>
      </c>
      <c r="M83" s="22">
        <f>IF(OR($A83="",$B83="",$C83=""),"",'OddsRatio_working_3-way'!J82)</f>
        <v>6.6460628652931417</v>
      </c>
      <c r="N83" s="23">
        <f t="shared" si="21"/>
        <v>63.157785910716868</v>
      </c>
      <c r="O83" s="24">
        <f t="shared" si="22"/>
        <v>21.33518047543232</v>
      </c>
      <c r="P83" s="24">
        <f t="shared" si="23"/>
        <v>15.507033613850806</v>
      </c>
      <c r="Q83" t="s">
        <v>89</v>
      </c>
      <c r="R83" t="s">
        <v>93</v>
      </c>
      <c r="S83" s="64">
        <v>44512</v>
      </c>
      <c r="T83" s="35">
        <v>100</v>
      </c>
      <c r="U83" s="35"/>
      <c r="V83" s="35"/>
      <c r="W83" s="35"/>
      <c r="X83" s="35"/>
      <c r="Y83" s="35"/>
      <c r="Z83" s="35"/>
      <c r="AA83" s="35">
        <f t="shared" si="24"/>
        <v>0</v>
      </c>
      <c r="AB83" s="35">
        <f t="shared" si="25"/>
        <v>0</v>
      </c>
      <c r="AC83" s="35">
        <f t="shared" si="26"/>
        <v>0</v>
      </c>
      <c r="AF83">
        <v>1.75</v>
      </c>
      <c r="AG83">
        <v>2.1</v>
      </c>
      <c r="AJ83" t="s">
        <v>70</v>
      </c>
    </row>
    <row r="84" spans="1:36" ht="15" x14ac:dyDescent="0.25">
      <c r="A84">
        <v>1.44</v>
      </c>
      <c r="B84">
        <v>4.74</v>
      </c>
      <c r="C84">
        <v>6.79</v>
      </c>
      <c r="D84" s="20">
        <f t="shared" si="27"/>
        <v>5.2690313586829296E-2</v>
      </c>
      <c r="E84" s="17">
        <f>IF(OR($A84="",$B84="",$C84=""),"",A84*'MPTO_working_3-way'!$I83)</f>
        <v>1.5158740515650342</v>
      </c>
      <c r="F84" s="21">
        <f>IF(OR($A84="",$B84="",$C84=""),"",B84*'MPTO_working_3-way'!$I83)</f>
        <v>4.9897520864015714</v>
      </c>
      <c r="G84" s="22">
        <f>IF(OR($A84="",$B84="",$C84=""),"",C84*'MPTO_working_3-way'!$I83)</f>
        <v>7.1477672292545709</v>
      </c>
      <c r="H84" s="17">
        <f>IF(OR($A84="",$B84="",$C84=""),"",'MPTO_working_3-way'!E83)</f>
        <v>1.477364544544371</v>
      </c>
      <c r="I84" s="21">
        <f>IF(OR($A84="",$B84="",$C84=""),"",'MPTO_working_3-way'!F83)</f>
        <v>5.1704429734098145</v>
      </c>
      <c r="J84" s="22">
        <f>IF(OR($A84="",$B84="",$C84=""),"",'MPTO_working_3-way'!G83)</f>
        <v>7.7093889022704074</v>
      </c>
      <c r="K84" s="17">
        <f>IF(OR($A84="",$B84="",$C84=""),"",'OddsRatio_working_3-way'!H83)</f>
        <v>1.4890241440731511</v>
      </c>
      <c r="L84" s="21">
        <f>IF(OR($A84="",$B84="",$C84=""),"",'OddsRatio_working_3-way'!I83)</f>
        <v>5.156705224621783</v>
      </c>
      <c r="M84" s="22">
        <f>IF(OR($A84="",$B84="",$C84=""),"",'OddsRatio_working_3-way'!J83)</f>
        <v>7.4351131685989609</v>
      </c>
      <c r="N84" s="23">
        <f t="shared" si="21"/>
        <v>65.968541315656779</v>
      </c>
      <c r="O84" s="24">
        <f t="shared" si="22"/>
        <v>20.041075842731175</v>
      </c>
      <c r="P84" s="24">
        <f t="shared" si="23"/>
        <v>13.990382841612043</v>
      </c>
      <c r="Q84" t="s">
        <v>91</v>
      </c>
      <c r="R84" t="s">
        <v>95</v>
      </c>
      <c r="S84" s="64">
        <v>44512</v>
      </c>
      <c r="T84" s="35">
        <v>100</v>
      </c>
      <c r="U84" s="35"/>
      <c r="V84" s="35"/>
      <c r="W84" s="35"/>
      <c r="X84" s="35"/>
      <c r="Y84" s="35"/>
      <c r="Z84" s="35"/>
      <c r="AA84" s="35">
        <f t="shared" si="24"/>
        <v>0</v>
      </c>
      <c r="AB84" s="35">
        <f t="shared" si="25"/>
        <v>0</v>
      </c>
      <c r="AC84" s="35">
        <f t="shared" si="26"/>
        <v>0</v>
      </c>
      <c r="AF84">
        <v>1.75</v>
      </c>
      <c r="AG84">
        <v>2.1</v>
      </c>
      <c r="AJ84" t="s">
        <v>70</v>
      </c>
    </row>
    <row r="85" spans="1:36" ht="15" x14ac:dyDescent="0.25">
      <c r="A85">
        <v>1.86</v>
      </c>
      <c r="B85">
        <v>3.74</v>
      </c>
      <c r="C85">
        <v>4.12</v>
      </c>
      <c r="D85" s="20">
        <f t="shared" si="27"/>
        <v>4.7732534348477351E-2</v>
      </c>
      <c r="E85" s="17">
        <f>IF(OR($A85="",$B85="",$C85=""),"",A85*'MPTO_working_3-way'!$I84)</f>
        <v>1.948782513888168</v>
      </c>
      <c r="F85" s="21">
        <f>IF(OR($A85="",$B85="",$C85=""),"",B85*'MPTO_working_3-way'!$I84)</f>
        <v>3.9185196784633054</v>
      </c>
      <c r="G85" s="22">
        <f>IF(OR($A85="",$B85="",$C85=""),"",C85*'MPTO_working_3-way'!$I84)</f>
        <v>4.3166580415157272</v>
      </c>
      <c r="H85" s="17">
        <f>IF(OR($A85="",$B85="",$C85=""),"",'MPTO_working_3-way'!E84)</f>
        <v>1.9167238540644189</v>
      </c>
      <c r="I85" s="21">
        <f>IF(OR($A85="",$B85="",$C85=""),"",'MPTO_working_3-way'!F84)</f>
        <v>3.976635922057087</v>
      </c>
      <c r="J85" s="22">
        <f>IF(OR($A85="",$B85="",$C85=""),"",'MPTO_working_3-way'!G84)</f>
        <v>4.4090232954251762</v>
      </c>
      <c r="K85" s="17">
        <f>IF(OR($A85="",$B85="",$C85=""),"",'OddsRatio_working_3-way'!H84)</f>
        <v>1.9286297173860028</v>
      </c>
      <c r="L85" s="21">
        <f>IF(OR($A85="",$B85="",$C85=""),"",'OddsRatio_working_3-way'!I84)</f>
        <v>3.9586574716716836</v>
      </c>
      <c r="M85" s="22">
        <f>IF(OR($A85="",$B85="",$C85=""),"",'OddsRatio_working_3-way'!J84)</f>
        <v>4.3689822305166599</v>
      </c>
      <c r="N85" s="23">
        <f t="shared" si="21"/>
        <v>51.314089328768766</v>
      </c>
      <c r="O85" s="24">
        <f t="shared" si="22"/>
        <v>25.519841216981256</v>
      </c>
      <c r="P85" s="24">
        <f t="shared" si="23"/>
        <v>23.166069454249975</v>
      </c>
      <c r="Q85" t="s">
        <v>73</v>
      </c>
      <c r="R85" t="s">
        <v>120</v>
      </c>
      <c r="S85" s="64">
        <v>44512</v>
      </c>
      <c r="T85" s="35">
        <v>100</v>
      </c>
      <c r="U85" s="35"/>
      <c r="V85" s="35"/>
      <c r="W85" s="35"/>
      <c r="X85" s="35"/>
      <c r="Y85" s="35"/>
      <c r="Z85" s="35"/>
      <c r="AA85" s="35">
        <f t="shared" si="24"/>
        <v>0</v>
      </c>
      <c r="AB85" s="35">
        <f t="shared" si="25"/>
        <v>0</v>
      </c>
      <c r="AC85" s="35">
        <f t="shared" si="26"/>
        <v>0</v>
      </c>
      <c r="AF85">
        <v>1.78</v>
      </c>
      <c r="AG85">
        <v>2.0699999999999998</v>
      </c>
      <c r="AJ85" t="s">
        <v>70</v>
      </c>
    </row>
    <row r="86" spans="1:36" ht="15" x14ac:dyDescent="0.25">
      <c r="A86">
        <v>2.15</v>
      </c>
      <c r="B86">
        <v>3.31</v>
      </c>
      <c r="C86">
        <v>3.6</v>
      </c>
      <c r="D86" s="20">
        <f t="shared" si="27"/>
        <v>4.5008860472922851E-2</v>
      </c>
      <c r="E86" s="17">
        <f>IF(OR($A86="",$B86="",$C86=""),"",A86*'MPTO_working_3-way'!$I85)</f>
        <v>2.2467690500167841</v>
      </c>
      <c r="F86" s="21">
        <f>IF(OR($A86="",$B86="",$C86=""),"",B86*'MPTO_working_3-way'!$I85)</f>
        <v>3.4589793281653747</v>
      </c>
      <c r="G86" s="22">
        <f>IF(OR($A86="",$B86="",$C86=""),"",C86*'MPTO_working_3-way'!$I85)</f>
        <v>3.7620318977025224</v>
      </c>
      <c r="H86" s="17">
        <f>IF(OR($A86="",$B86="",$C86=""),"",'MPTO_working_3-way'!E85)</f>
        <v>2.2216627306337058</v>
      </c>
      <c r="I86" s="21">
        <f>IF(OR($A86="",$B86="",$C86=""),"",'MPTO_working_3-way'!F85)</f>
        <v>3.4829631710842937</v>
      </c>
      <c r="J86" s="22">
        <f>IF(OR($A86="",$B86="",$C86=""),"",'MPTO_working_3-way'!G85)</f>
        <v>3.8055396011170313</v>
      </c>
      <c r="K86" s="17">
        <f>IF(OR($A86="",$B86="",$C86=""),"",'OddsRatio_working_3-way'!H85)</f>
        <v>2.2319918169074136</v>
      </c>
      <c r="L86" s="21">
        <f>IF(OR($A86="",$B86="",$C86=""),"",'OddsRatio_working_3-way'!I85)</f>
        <v>3.4746966061357614</v>
      </c>
      <c r="M86" s="22">
        <f>IF(OR($A86="",$B86="",$C86=""),"",'OddsRatio_working_3-way'!J85)</f>
        <v>3.7853728034428475</v>
      </c>
      <c r="N86" s="23">
        <f t="shared" si="21"/>
        <v>44.508357456345131</v>
      </c>
      <c r="O86" s="24">
        <f t="shared" si="22"/>
        <v>28.910262396115417</v>
      </c>
      <c r="P86" s="24">
        <f t="shared" si="23"/>
        <v>26.581380147539452</v>
      </c>
      <c r="Q86" t="s">
        <v>121</v>
      </c>
      <c r="R86" t="s">
        <v>82</v>
      </c>
      <c r="S86" s="64">
        <v>44512</v>
      </c>
      <c r="T86" s="35">
        <v>100</v>
      </c>
      <c r="U86" s="35"/>
      <c r="V86" s="35"/>
      <c r="W86" s="35"/>
      <c r="X86" s="35"/>
      <c r="Y86" s="35"/>
      <c r="Z86" s="35"/>
      <c r="AA86" s="35">
        <f t="shared" si="24"/>
        <v>0</v>
      </c>
      <c r="AB86" s="35">
        <f t="shared" si="25"/>
        <v>0</v>
      </c>
      <c r="AC86" s="35">
        <f t="shared" si="26"/>
        <v>0</v>
      </c>
      <c r="AF86">
        <v>2.0699999999999998</v>
      </c>
      <c r="AG86">
        <v>1.77</v>
      </c>
      <c r="AJ86" t="s">
        <v>70</v>
      </c>
    </row>
    <row r="87" spans="1:36" ht="15" x14ac:dyDescent="0.25">
      <c r="A87">
        <v>1.85</v>
      </c>
      <c r="B87">
        <v>3.79</v>
      </c>
      <c r="C87">
        <v>4.1399999999999997</v>
      </c>
      <c r="D87" s="20">
        <f t="shared" si="27"/>
        <v>4.5938677004410566E-2</v>
      </c>
      <c r="E87" s="17">
        <f>IF(OR($A87="",$B87="",$C87=""),"",A87*'MPTO_working_3-way'!$I86)</f>
        <v>1.9349865524581595</v>
      </c>
      <c r="F87" s="21">
        <f>IF(OR($A87="",$B87="",$C87=""),"",B87*'MPTO_working_3-way'!$I86)</f>
        <v>3.9641075858467163</v>
      </c>
      <c r="G87" s="22">
        <f>IF(OR($A87="",$B87="",$C87=""),"",C87*'MPTO_working_3-way'!$I86)</f>
        <v>4.330186122798259</v>
      </c>
      <c r="H87" s="17">
        <f>IF(OR($A87="",$B87="",$C87=""),"",'MPTO_working_3-way'!E86)</f>
        <v>1.9039363282115147</v>
      </c>
      <c r="I87" s="21">
        <f>IF(OR($A87="",$B87="",$C87=""),"",'MPTO_working_3-way'!F86)</f>
        <v>4.0235077397335282</v>
      </c>
      <c r="J87" s="22">
        <f>IF(OR($A87="",$B87="",$C87=""),"",'MPTO_working_3-way'!G86)</f>
        <v>4.4202216028518322</v>
      </c>
      <c r="K87" s="17">
        <f>IF(OR($A87="",$B87="",$C87=""),"",'OddsRatio_working_3-way'!H86)</f>
        <v>1.9154302531092746</v>
      </c>
      <c r="L87" s="21">
        <f>IF(OR($A87="",$B87="",$C87=""),"",'OddsRatio_working_3-way'!I86)</f>
        <v>4.0047651837351488</v>
      </c>
      <c r="M87" s="22">
        <f>IF(OR($A87="",$B87="",$C87=""),"",'OddsRatio_working_3-way'!J86)</f>
        <v>4.381707052662497</v>
      </c>
      <c r="N87" s="23">
        <f t="shared" si="21"/>
        <v>51.67994572001674</v>
      </c>
      <c r="O87" s="24">
        <f t="shared" si="22"/>
        <v>25.226358728768062</v>
      </c>
      <c r="P87" s="24">
        <f t="shared" si="23"/>
        <v>23.093695551215212</v>
      </c>
      <c r="Q87" t="s">
        <v>94</v>
      </c>
      <c r="R87" t="s">
        <v>80</v>
      </c>
      <c r="S87" s="64">
        <v>44512</v>
      </c>
      <c r="T87" s="35">
        <v>100</v>
      </c>
      <c r="U87" s="35"/>
      <c r="V87" s="35"/>
      <c r="W87" s="35"/>
      <c r="X87" s="35"/>
      <c r="Y87" s="35"/>
      <c r="Z87" s="35"/>
      <c r="AA87" s="35">
        <f t="shared" si="24"/>
        <v>0</v>
      </c>
      <c r="AB87" s="35">
        <f t="shared" si="25"/>
        <v>0</v>
      </c>
      <c r="AC87" s="35">
        <f t="shared" si="26"/>
        <v>0</v>
      </c>
      <c r="AF87">
        <v>1.79</v>
      </c>
      <c r="AG87">
        <v>2.0499999999999998</v>
      </c>
      <c r="AJ87" t="s">
        <v>70</v>
      </c>
    </row>
    <row r="88" spans="1:36" ht="15" x14ac:dyDescent="0.25">
      <c r="A88">
        <v>2.81</v>
      </c>
      <c r="B88">
        <v>3.32</v>
      </c>
      <c r="C88">
        <v>2.59</v>
      </c>
      <c r="D88" s="20">
        <f t="shared" si="27"/>
        <v>4.3177091498491027E-2</v>
      </c>
      <c r="E88" s="17">
        <f>IF(OR($A88="",$B88="",$C88=""),"",A88*'MPTO_working_3-way'!$I87)</f>
        <v>2.9313276271107598</v>
      </c>
      <c r="F88" s="21">
        <f>IF(OR($A88="",$B88="",$C88=""),"",B88*'MPTO_working_3-way'!$I87)</f>
        <v>3.4633479437749899</v>
      </c>
      <c r="G88" s="22">
        <f>IF(OR($A88="",$B88="",$C88=""),"",C88*'MPTO_working_3-way'!$I87)</f>
        <v>2.7018286669810916</v>
      </c>
      <c r="H88" s="17">
        <f>IF(OR($A88="",$B88="",$C88=""),"",'MPTO_working_3-way'!E87)</f>
        <v>2.928433287300094</v>
      </c>
      <c r="I88" s="21">
        <f>IF(OR($A88="",$B88="",$C88=""),"",'MPTO_working_3-way'!F87)</f>
        <v>3.4865989290840953</v>
      </c>
      <c r="J88" s="22">
        <f>IF(OR($A88="",$B88="",$C88=""),"",'MPTO_working_3-way'!G87)</f>
        <v>2.6902836099679308</v>
      </c>
      <c r="K88" s="17">
        <f>IF(OR($A88="",$B88="",$C88=""),"",'OddsRatio_working_3-way'!H87)</f>
        <v>2.9304819735791434</v>
      </c>
      <c r="L88" s="21">
        <f>IF(OR($A88="",$B88="",$C88=""),"",'OddsRatio_working_3-way'!I87)</f>
        <v>3.4744299329854216</v>
      </c>
      <c r="M88" s="22">
        <f>IF(OR($A88="",$B88="",$C88=""),"",'OddsRatio_working_3-way'!J87)</f>
        <v>2.6958377557960436</v>
      </c>
      <c r="N88" s="23">
        <f t="shared" si="21"/>
        <v>34.114235159228592</v>
      </c>
      <c r="O88" s="24">
        <f t="shared" si="22"/>
        <v>28.873795420913357</v>
      </c>
      <c r="P88" s="24">
        <f t="shared" si="23"/>
        <v>37.011969419858048</v>
      </c>
      <c r="Q88" t="s">
        <v>123</v>
      </c>
      <c r="R88" t="s">
        <v>103</v>
      </c>
      <c r="S88" s="64">
        <v>44512</v>
      </c>
      <c r="T88" s="35">
        <v>100</v>
      </c>
      <c r="U88" s="35"/>
      <c r="V88" s="35"/>
      <c r="W88" s="35"/>
      <c r="X88" s="35"/>
      <c r="Y88" s="35"/>
      <c r="Z88" s="35"/>
      <c r="AA88" s="35">
        <f t="shared" si="24"/>
        <v>0</v>
      </c>
      <c r="AB88" s="35">
        <f t="shared" si="25"/>
        <v>0</v>
      </c>
      <c r="AC88" s="35">
        <f t="shared" si="26"/>
        <v>0</v>
      </c>
      <c r="AF88">
        <v>2.04</v>
      </c>
      <c r="AG88">
        <v>1.81</v>
      </c>
      <c r="AJ88" t="s">
        <v>131</v>
      </c>
    </row>
    <row r="89" spans="1:36" ht="15" x14ac:dyDescent="0.25">
      <c r="A89">
        <v>2.13</v>
      </c>
      <c r="B89">
        <v>3.39</v>
      </c>
      <c r="C89">
        <v>3.57</v>
      </c>
      <c r="D89" s="20">
        <f t="shared" si="27"/>
        <v>4.4580863630507839E-2</v>
      </c>
      <c r="E89" s="17">
        <f>IF(OR($A89="",$B89="",$C89=""),"",A89*'MPTO_working_3-way'!$I88)</f>
        <v>2.2249572395329817</v>
      </c>
      <c r="F89" s="21">
        <f>IF(OR($A89="",$B89="",$C89=""),"",B89*'MPTO_working_3-way'!$I88)</f>
        <v>3.5411291277074217</v>
      </c>
      <c r="G89" s="22">
        <f>IF(OR($A89="",$B89="",$C89=""),"",C89*'MPTO_working_3-way'!$I88)</f>
        <v>3.7291536831609129</v>
      </c>
      <c r="H89" s="17">
        <f>IF(OR($A89="",$B89="",$C89=""),"",'MPTO_working_3-way'!E88)</f>
        <v>2.199623388322427</v>
      </c>
      <c r="I89" s="21">
        <f>IF(OR($A89="",$B89="",$C89=""),"",'MPTO_working_3-way'!F88)</f>
        <v>3.5698353684299748</v>
      </c>
      <c r="J89" s="22">
        <f>IF(OR($A89="",$B89="",$C89=""),"",'MPTO_working_3-way'!G88)</f>
        <v>3.7700033037748595</v>
      </c>
      <c r="K89" s="17">
        <f>IF(OR($A89="",$B89="",$C89=""),"",'OddsRatio_working_3-way'!H88)</f>
        <v>2.209960085542086</v>
      </c>
      <c r="L89" s="21">
        <f>IF(OR($A89="",$B89="",$C89=""),"",'OddsRatio_working_3-way'!I88)</f>
        <v>3.5591191189783946</v>
      </c>
      <c r="M89" s="22">
        <f>IF(OR($A89="",$B89="",$C89=""),"",'OddsRatio_working_3-way'!J88)</f>
        <v>3.7518561237550112</v>
      </c>
      <c r="N89" s="23">
        <f t="shared" si="21"/>
        <v>44.944683980079539</v>
      </c>
      <c r="O89" s="24">
        <f t="shared" si="22"/>
        <v>28.239580199872982</v>
      </c>
      <c r="P89" s="24">
        <f t="shared" si="23"/>
        <v>26.815735820047458</v>
      </c>
      <c r="Q89" t="s">
        <v>125</v>
      </c>
      <c r="R89" t="s">
        <v>107</v>
      </c>
      <c r="S89" s="64">
        <v>44512</v>
      </c>
      <c r="T89" s="35">
        <v>100</v>
      </c>
      <c r="U89" s="35"/>
      <c r="V89" s="35"/>
      <c r="W89" s="35"/>
      <c r="X89" s="35"/>
      <c r="Y89" s="35"/>
      <c r="Z89" s="35"/>
      <c r="AA89" s="35">
        <f t="shared" si="24"/>
        <v>0</v>
      </c>
      <c r="AB89" s="35">
        <f t="shared" si="25"/>
        <v>0</v>
      </c>
      <c r="AC89" s="35">
        <f t="shared" si="26"/>
        <v>0</v>
      </c>
      <c r="AF89">
        <v>2.04</v>
      </c>
      <c r="AG89">
        <v>1.81</v>
      </c>
      <c r="AJ89" t="s">
        <v>131</v>
      </c>
    </row>
    <row r="90" spans="1:36" ht="15" x14ac:dyDescent="0.25">
      <c r="A90">
        <v>2.77</v>
      </c>
      <c r="B90">
        <v>3.3</v>
      </c>
      <c r="C90">
        <v>2.63</v>
      </c>
      <c r="D90" s="20">
        <f t="shared" si="27"/>
        <v>4.4269270237342173E-2</v>
      </c>
      <c r="E90" s="17">
        <f>IF(OR($A90="",$B90="",$C90=""),"",A90*'MPTO_working_3-way'!$I89)</f>
        <v>2.8926258785574377</v>
      </c>
      <c r="F90" s="21">
        <f>IF(OR($A90="",$B90="",$C90=""),"",B90*'MPTO_working_3-way'!$I89)</f>
        <v>3.4460885917832291</v>
      </c>
      <c r="G90" s="22">
        <f>IF(OR($A90="",$B90="",$C90=""),"",C90*'MPTO_working_3-way'!$I89)</f>
        <v>2.7464281807242097</v>
      </c>
      <c r="H90" s="17">
        <f>IF(OR($A90="",$B90="",$C90=""),"",'MPTO_working_3-way'!E89)</f>
        <v>2.8880498848143557</v>
      </c>
      <c r="I90" s="21">
        <f>IF(OR($A90="",$B90="",$C90=""),"",'MPTO_working_3-way'!F89)</f>
        <v>3.4689233770525081</v>
      </c>
      <c r="J90" s="22">
        <f>IF(OR($A90="",$B90="",$C90=""),"",'MPTO_working_3-way'!G89)</f>
        <v>2.7361898695422733</v>
      </c>
      <c r="K90" s="17">
        <f>IF(OR($A90="",$B90="",$C90=""),"",'OddsRatio_working_3-way'!H89)</f>
        <v>2.890780736589647</v>
      </c>
      <c r="L90" s="21">
        <f>IF(OR($A90="",$B90="",$C90=""),"",'OddsRatio_working_3-way'!I89)</f>
        <v>3.4569467198622537</v>
      </c>
      <c r="M90" s="22">
        <f>IF(OR($A90="",$B90="",$C90=""),"",'OddsRatio_working_3-way'!J89)</f>
        <v>2.7412274579893361</v>
      </c>
      <c r="N90" s="23">
        <f t="shared" si="21"/>
        <v>34.570664924656739</v>
      </c>
      <c r="O90" s="24">
        <f t="shared" si="22"/>
        <v>29.018406618575504</v>
      </c>
      <c r="P90" s="24">
        <f t="shared" si="23"/>
        <v>36.410928456767749</v>
      </c>
      <c r="Q90" t="s">
        <v>96</v>
      </c>
      <c r="R90" t="s">
        <v>128</v>
      </c>
      <c r="S90" s="64">
        <v>44512</v>
      </c>
      <c r="T90" s="35">
        <v>100</v>
      </c>
      <c r="U90" s="35"/>
      <c r="V90" s="35"/>
      <c r="W90" s="35"/>
      <c r="X90" s="35"/>
      <c r="Y90" s="35"/>
      <c r="Z90" s="35"/>
      <c r="AA90" s="35">
        <f t="shared" si="24"/>
        <v>0</v>
      </c>
      <c r="AB90" s="35">
        <f t="shared" si="25"/>
        <v>0</v>
      </c>
      <c r="AC90" s="35">
        <f t="shared" si="26"/>
        <v>0</v>
      </c>
      <c r="AF90">
        <v>1.98</v>
      </c>
      <c r="AG90">
        <v>1.86</v>
      </c>
      <c r="AJ90" t="s">
        <v>131</v>
      </c>
    </row>
    <row r="91" spans="1:36" ht="15" x14ac:dyDescent="0.25">
      <c r="A91">
        <v>2.06</v>
      </c>
      <c r="B91">
        <v>3.37</v>
      </c>
      <c r="C91">
        <v>3.81</v>
      </c>
      <c r="D91" s="20">
        <f t="shared" si="27"/>
        <v>4.463998984944384E-2</v>
      </c>
      <c r="E91" s="17">
        <f>IF(OR($A91="",$B91="",$C91=""),"",A91*'MPTO_working_3-way'!$I90)</f>
        <v>2.1519583790898542</v>
      </c>
      <c r="F91" s="21">
        <f>IF(OR($A91="",$B91="",$C91=""),"",B91*'MPTO_working_3-way'!$I90)</f>
        <v>3.5204367657926259</v>
      </c>
      <c r="G91" s="22">
        <f>IF(OR($A91="",$B91="",$C91=""),"",C91*'MPTO_working_3-way'!$I90)</f>
        <v>3.980078361326381</v>
      </c>
      <c r="H91" s="17">
        <f>IF(OR($A91="",$B91="",$C91=""),"",'MPTO_working_3-way'!E90)</f>
        <v>2.1251415232722191</v>
      </c>
      <c r="I91" s="21">
        <f>IF(OR($A91="",$B91="",$C91=""),"",'MPTO_working_3-way'!F90)</f>
        <v>3.5479121426874269</v>
      </c>
      <c r="J91" s="22">
        <f>IF(OR($A91="",$B91="",$C91=""),"",'MPTO_working_3-way'!G90)</f>
        <v>4.038981095376629</v>
      </c>
      <c r="K91" s="17">
        <f>IF(OR($A91="",$B91="",$C91=""),"",'OddsRatio_working_3-way'!H90)</f>
        <v>2.1358964418561377</v>
      </c>
      <c r="L91" s="21">
        <f>IF(OR($A91="",$B91="",$C91=""),"",'OddsRatio_working_3-way'!I90)</f>
        <v>3.5396929879236292</v>
      </c>
      <c r="M91" s="22">
        <f>IF(OR($A91="",$B91="",$C91=""),"",'OddsRatio_working_3-way'!J90)</f>
        <v>4.0111971713356107</v>
      </c>
      <c r="N91" s="23">
        <f t="shared" si="21"/>
        <v>46.469300229818494</v>
      </c>
      <c r="O91" s="24">
        <f t="shared" si="22"/>
        <v>28.405566312589347</v>
      </c>
      <c r="P91" s="24">
        <f t="shared" si="23"/>
        <v>25.125133457592153</v>
      </c>
      <c r="Q91" t="s">
        <v>98</v>
      </c>
      <c r="R91" t="s">
        <v>109</v>
      </c>
      <c r="S91" s="64">
        <v>44512</v>
      </c>
      <c r="T91" s="35">
        <v>100</v>
      </c>
      <c r="U91" s="35"/>
      <c r="V91" s="35"/>
      <c r="W91" s="35"/>
      <c r="X91" s="35"/>
      <c r="Y91" s="35"/>
      <c r="Z91" s="35"/>
      <c r="AA91" s="35">
        <f t="shared" si="24"/>
        <v>0</v>
      </c>
      <c r="AB91" s="35">
        <f t="shared" si="25"/>
        <v>0</v>
      </c>
      <c r="AC91" s="35">
        <f t="shared" si="26"/>
        <v>0</v>
      </c>
      <c r="AF91">
        <v>2.27</v>
      </c>
      <c r="AG91">
        <v>1.65</v>
      </c>
      <c r="AJ91" t="s">
        <v>131</v>
      </c>
    </row>
    <row r="92" spans="1:36" ht="15" x14ac:dyDescent="0.25">
      <c r="A92">
        <v>2.4900000000000002</v>
      </c>
      <c r="B92">
        <v>3.3</v>
      </c>
      <c r="C92">
        <v>2.95</v>
      </c>
      <c r="D92" s="20">
        <f t="shared" si="27"/>
        <v>4.3619779580571727E-2</v>
      </c>
      <c r="E92" s="17">
        <f>IF(OR($A92="",$B92="",$C92=""),"",A92*'MPTO_working_3-way'!$I91)</f>
        <v>2.5986132511556237</v>
      </c>
      <c r="F92" s="21">
        <f>IF(OR($A92="",$B92="",$C92=""),"",B92*'MPTO_working_3-way'!$I91)</f>
        <v>3.4439452726158866</v>
      </c>
      <c r="G92" s="22">
        <f>IF(OR($A92="",$B92="",$C92=""),"",C92*'MPTO_working_3-way'!$I91)</f>
        <v>3.0786783497626868</v>
      </c>
      <c r="H92" s="17">
        <f>IF(OR($A92="",$B92="",$C92=""),"",'MPTO_working_3-way'!E91)</f>
        <v>2.5835353928303069</v>
      </c>
      <c r="I92" s="21">
        <f>IF(OR($A92="",$B92="",$C92=""),"",'MPTO_working_3-way'!F91)</f>
        <v>3.4663201321311861</v>
      </c>
      <c r="J92" s="22">
        <f>IF(OR($A92="",$B92="",$C92=""),"",'MPTO_working_3-way'!G91)</f>
        <v>3.082204321925603</v>
      </c>
      <c r="K92" s="17">
        <f>IF(OR($A92="",$B92="",$C92=""),"",'OddsRatio_working_3-way'!H91)</f>
        <v>2.5904151122890959</v>
      </c>
      <c r="L92" s="21">
        <f>IF(OR($A92="",$B92="",$C92=""),"",'OddsRatio_working_3-way'!I91)</f>
        <v>3.4550031934663883</v>
      </c>
      <c r="M92" s="22">
        <f>IF(OR($A92="",$B92="",$C92=""),"",'OddsRatio_working_3-way'!J91)</f>
        <v>3.0814157509823734</v>
      </c>
      <c r="N92" s="23">
        <f t="shared" si="21"/>
        <v>38.482063445004449</v>
      </c>
      <c r="O92" s="24">
        <f t="shared" si="22"/>
        <v>29.036466053957906</v>
      </c>
      <c r="P92" s="24">
        <f t="shared" si="23"/>
        <v>32.481470501037656</v>
      </c>
      <c r="Q92" t="s">
        <v>100</v>
      </c>
      <c r="R92" t="s">
        <v>99</v>
      </c>
      <c r="S92" s="64">
        <v>44512</v>
      </c>
      <c r="T92" s="35">
        <v>100</v>
      </c>
      <c r="U92" s="35"/>
      <c r="V92" s="35"/>
      <c r="W92" s="35"/>
      <c r="X92" s="35"/>
      <c r="Y92" s="35"/>
      <c r="Z92" s="35"/>
      <c r="AA92" s="35">
        <f t="shared" si="24"/>
        <v>0</v>
      </c>
      <c r="AB92" s="35">
        <f t="shared" si="25"/>
        <v>0</v>
      </c>
      <c r="AC92" s="35">
        <f t="shared" si="26"/>
        <v>0</v>
      </c>
      <c r="AF92">
        <v>2.13</v>
      </c>
      <c r="AG92">
        <v>1.74</v>
      </c>
      <c r="AJ92" t="s">
        <v>131</v>
      </c>
    </row>
    <row r="93" spans="1:36" ht="15" x14ac:dyDescent="0.25">
      <c r="A93">
        <v>1.78</v>
      </c>
      <c r="B93">
        <v>3.74</v>
      </c>
      <c r="C93">
        <v>4.62</v>
      </c>
      <c r="D93" s="20">
        <f t="shared" si="27"/>
        <v>4.5627648403590237E-2</v>
      </c>
      <c r="E93" s="17">
        <f>IF(OR($A93="",$B93="",$C93=""),"",A93*'MPTO_working_3-way'!$I92)</f>
        <v>1.8612172141583907</v>
      </c>
      <c r="F93" s="21">
        <f>IF(OR($A93="",$B93="",$C93=""),"",B93*'MPTO_working_3-way'!$I92)</f>
        <v>3.9106474050294278</v>
      </c>
      <c r="G93" s="22">
        <f>IF(OR($A93="",$B93="",$C93=""),"",C93*'MPTO_working_3-way'!$I92)</f>
        <v>4.8307997356245869</v>
      </c>
      <c r="H93" s="17">
        <f>IF(OR($A93="",$B93="",$C93=""),"",'MPTO_working_3-way'!E92)</f>
        <v>1.8295297703903137</v>
      </c>
      <c r="I93" s="21">
        <f>IF(OR($A93="",$B93="",$C93=""),"",'MPTO_working_3-way'!F92)</f>
        <v>3.9655714950284229</v>
      </c>
      <c r="J93" s="22">
        <f>IF(OR($A93="",$B93="",$C93=""),"",'MPTO_working_3-way'!G92)</f>
        <v>4.9691663151708738</v>
      </c>
      <c r="K93" s="17">
        <f>IF(OR($A93="",$B93="",$C93=""),"",'OddsRatio_working_3-way'!H92)</f>
        <v>1.8410364161527382</v>
      </c>
      <c r="L93" s="21">
        <f>IF(OR($A93="",$B93="",$C93=""),"",'OddsRatio_working_3-way'!I92)</f>
        <v>3.9544099746903907</v>
      </c>
      <c r="M93" s="22">
        <f>IF(OR($A93="",$B93="",$C93=""),"",'OddsRatio_working_3-way'!J92)</f>
        <v>4.9032715724011711</v>
      </c>
      <c r="N93" s="23">
        <f t="shared" si="21"/>
        <v>53.728280202490076</v>
      </c>
      <c r="O93" s="24">
        <f t="shared" si="22"/>
        <v>25.57121357230811</v>
      </c>
      <c r="P93" s="24">
        <f t="shared" si="23"/>
        <v>20.700506225201806</v>
      </c>
      <c r="Q93" t="s">
        <v>127</v>
      </c>
      <c r="R93" t="s">
        <v>111</v>
      </c>
      <c r="S93" s="64">
        <v>44512</v>
      </c>
      <c r="T93" s="35">
        <v>100</v>
      </c>
      <c r="U93" s="35"/>
      <c r="V93" s="35"/>
      <c r="W93" s="35"/>
      <c r="X93" s="35"/>
      <c r="Y93" s="35"/>
      <c r="Z93" s="35"/>
      <c r="AA93" s="35">
        <f t="shared" si="24"/>
        <v>0</v>
      </c>
      <c r="AB93" s="35">
        <f t="shared" si="25"/>
        <v>0</v>
      </c>
      <c r="AC93" s="35">
        <f t="shared" si="26"/>
        <v>0</v>
      </c>
      <c r="AF93">
        <v>1.9</v>
      </c>
      <c r="AG93">
        <v>1.93</v>
      </c>
      <c r="AJ93" t="s">
        <v>131</v>
      </c>
    </row>
    <row r="94" spans="1:36" ht="15" x14ac:dyDescent="0.25">
      <c r="A94">
        <v>1.65</v>
      </c>
      <c r="B94">
        <v>3.92</v>
      </c>
      <c r="C94">
        <v>5.38</v>
      </c>
      <c r="D94" s="20">
        <f t="shared" si="27"/>
        <v>4.7036252824887992E-2</v>
      </c>
      <c r="E94" s="17">
        <f>IF(OR($A94="",$B94="",$C94=""),"",A94*'MPTO_working_3-way'!$I93)</f>
        <v>1.727609817161065</v>
      </c>
      <c r="F94" s="21">
        <f>IF(OR($A94="",$B94="",$C94=""),"",B94*'MPTO_working_3-way'!$I93)</f>
        <v>4.1043821110735612</v>
      </c>
      <c r="G94" s="22">
        <f>IF(OR($A94="",$B94="",$C94=""),"",C94*'MPTO_working_3-way'!$I93)</f>
        <v>5.6330550401978972</v>
      </c>
      <c r="H94" s="17">
        <f>IF(OR($A94="",$B94="",$C94=""),"",'MPTO_working_3-way'!E93)</f>
        <v>1.6938189941465509</v>
      </c>
      <c r="I94" s="21">
        <f>IF(OR($A94="",$B94="",$C94=""),"",'MPTO_working_3-way'!F93)</f>
        <v>4.1767031123970959</v>
      </c>
      <c r="J94" s="22">
        <f>IF(OR($A94="",$B94="",$C94=""),"",'MPTO_working_3-way'!G93)</f>
        <v>5.8756182727311614</v>
      </c>
      <c r="K94" s="17">
        <f>IF(OR($A94="",$B94="",$C94=""),"",'OddsRatio_working_3-way'!H93)</f>
        <v>1.7054727151127269</v>
      </c>
      <c r="L94" s="21">
        <f>IF(OR($A94="",$B94="",$C94=""),"",'OddsRatio_working_3-way'!I93)</f>
        <v>4.1692005048140972</v>
      </c>
      <c r="M94" s="22">
        <f>IF(OR($A94="",$B94="",$C94=""),"",'OddsRatio_working_3-way'!J93)</f>
        <v>5.7538007572211463</v>
      </c>
      <c r="N94" s="23">
        <f t="shared" si="21"/>
        <v>57.883440465930747</v>
      </c>
      <c r="O94" s="24">
        <f t="shared" si="22"/>
        <v>24.364203257343291</v>
      </c>
      <c r="P94" s="24">
        <f t="shared" si="23"/>
        <v>17.752356276725969</v>
      </c>
      <c r="Q94" t="s">
        <v>102</v>
      </c>
      <c r="R94" t="s">
        <v>113</v>
      </c>
      <c r="S94" s="64">
        <v>44512</v>
      </c>
      <c r="T94" s="35">
        <v>100</v>
      </c>
      <c r="U94" s="35"/>
      <c r="V94" s="35"/>
      <c r="W94" s="35"/>
      <c r="X94" s="35"/>
      <c r="Y94" s="35"/>
      <c r="Z94" s="35"/>
      <c r="AA94" s="35">
        <f t="shared" si="24"/>
        <v>0</v>
      </c>
      <c r="AB94" s="35">
        <f t="shared" si="25"/>
        <v>0</v>
      </c>
      <c r="AC94" s="35">
        <f t="shared" si="26"/>
        <v>0</v>
      </c>
      <c r="AF94">
        <v>1.97</v>
      </c>
      <c r="AG94">
        <v>1.87</v>
      </c>
      <c r="AJ94" t="s">
        <v>131</v>
      </c>
    </row>
    <row r="95" spans="1:36" ht="15" x14ac:dyDescent="0.25">
      <c r="A95">
        <v>2.41</v>
      </c>
      <c r="B95">
        <v>3.26</v>
      </c>
      <c r="C95">
        <v>3.11</v>
      </c>
      <c r="D95" s="20">
        <f t="shared" si="27"/>
        <v>4.3229633953896895E-2</v>
      </c>
      <c r="E95" s="17">
        <f>IF(OR($A95="",$B95="",$C95=""),"",A95*'MPTO_working_3-way'!$I94)</f>
        <v>2.5141834178288915</v>
      </c>
      <c r="F95" s="21">
        <f>IF(OR($A95="",$B95="",$C95=""),"",B95*'MPTO_working_3-way'!$I94)</f>
        <v>3.4009286066897038</v>
      </c>
      <c r="G95" s="22">
        <f>IF(OR($A95="",$B95="",$C95=""),"",C95*'MPTO_working_3-way'!$I94)</f>
        <v>3.2444441615966193</v>
      </c>
      <c r="H95" s="17">
        <f>IF(OR($A95="",$B95="",$C95=""),"",'MPTO_working_3-way'!E94)</f>
        <v>2.496705089857377</v>
      </c>
      <c r="I95" s="21">
        <f>IF(OR($A95="",$B95="",$C95=""),"",'MPTO_working_3-way'!F94)</f>
        <v>3.4206910757399798</v>
      </c>
      <c r="J95" s="22">
        <f>IF(OR($A95="",$B95="",$C95=""),"",'MPTO_working_3-way'!G94)</f>
        <v>3.2559128232512315</v>
      </c>
      <c r="K95" s="17">
        <f>IF(OR($A95="",$B95="",$C95=""),"",'OddsRatio_working_3-way'!H94)</f>
        <v>2.5044285146941356</v>
      </c>
      <c r="L95" s="21">
        <f>IF(OR($A95="",$B95="",$C95=""),"",'OddsRatio_working_3-way'!I94)</f>
        <v>3.4113535058218054</v>
      </c>
      <c r="M95" s="22">
        <f>IF(OR($A95="",$B95="",$C95=""),"",'OddsRatio_working_3-way'!J94)</f>
        <v>3.2513079191522172</v>
      </c>
      <c r="N95" s="23">
        <f t="shared" ref="N95:N158" si="28">(1/E95)* 100</f>
        <v>39.77434553536051</v>
      </c>
      <c r="O95" s="24">
        <f t="shared" ref="O95:O158" si="29">(1/F95)* 100</f>
        <v>29.403733969392281</v>
      </c>
      <c r="P95" s="24">
        <f t="shared" ref="P95:P158" si="30">(1/G95)* 100</f>
        <v>30.821920495247213</v>
      </c>
      <c r="Q95" t="s">
        <v>104</v>
      </c>
      <c r="R95" t="s">
        <v>124</v>
      </c>
      <c r="S95" s="64">
        <v>44512</v>
      </c>
      <c r="T95" s="35">
        <v>100</v>
      </c>
      <c r="U95" s="35"/>
      <c r="V95" s="35"/>
      <c r="W95" s="35"/>
      <c r="X95" s="35"/>
      <c r="Y95" s="35"/>
      <c r="Z95" s="35"/>
      <c r="AA95" s="35">
        <f t="shared" ref="AA95:AA158" si="31">U95-X95</f>
        <v>0</v>
      </c>
      <c r="AB95" s="35">
        <f t="shared" ref="AB95:AB158" si="32">V95-Y95</f>
        <v>0</v>
      </c>
      <c r="AC95" s="35">
        <f t="shared" ref="AC95:AC158" si="33">W95-Z95</f>
        <v>0</v>
      </c>
      <c r="AF95">
        <v>2.17</v>
      </c>
      <c r="AG95">
        <v>1.7</v>
      </c>
      <c r="AJ95" t="s">
        <v>131</v>
      </c>
    </row>
    <row r="96" spans="1:36" ht="15" x14ac:dyDescent="0.25">
      <c r="A96">
        <v>2.25</v>
      </c>
      <c r="B96">
        <v>3.37</v>
      </c>
      <c r="C96">
        <v>3.3</v>
      </c>
      <c r="D96" s="20">
        <f t="shared" si="27"/>
        <v>4.421065251925782E-2</v>
      </c>
      <c r="E96" s="17">
        <f>IF(OR($A96="",$B96="",$C96=""),"",A96*'MPTO_working_3-way'!$I95)</f>
        <v>2.3494739681683301</v>
      </c>
      <c r="F96" s="21">
        <f>IF(OR($A96="",$B96="",$C96=""),"",B96*'MPTO_working_3-way'!$I95)</f>
        <v>3.5189898989898989</v>
      </c>
      <c r="G96" s="22">
        <f>IF(OR($A96="",$B96="",$C96=""),"",C96*'MPTO_working_3-way'!$I95)</f>
        <v>3.4458951533135505</v>
      </c>
      <c r="H96" s="17">
        <f>IF(OR($A96="",$B96="",$C96=""),"",'MPTO_working_3-way'!E95)</f>
        <v>2.3271640819363388</v>
      </c>
      <c r="I96" s="21">
        <f>IF(OR($A96="",$B96="",$C96=""),"",'MPTO_working_3-way'!F95)</f>
        <v>3.5461116031886619</v>
      </c>
      <c r="J96" s="22">
        <f>IF(OR($A96="",$B96="",$C96=""),"",'MPTO_working_3-way'!G95)</f>
        <v>3.4686882689308605</v>
      </c>
      <c r="K96" s="17">
        <f>IF(OR($A96="",$B96="",$C96=""),"",'OddsRatio_working_3-way'!H95)</f>
        <v>2.336588526596449</v>
      </c>
      <c r="L96" s="21">
        <f>IF(OR($A96="",$B96="",$C96=""),"",'OddsRatio_working_3-way'!I95)</f>
        <v>3.5341718464268674</v>
      </c>
      <c r="M96" s="22">
        <f>IF(OR($A96="",$B96="",$C96=""),"",'OddsRatio_working_3-way'!J95)</f>
        <v>3.4593228889374656</v>
      </c>
      <c r="N96" s="23">
        <f t="shared" si="28"/>
        <v>42.562718870199213</v>
      </c>
      <c r="O96" s="24">
        <f t="shared" si="29"/>
        <v>28.417245536483151</v>
      </c>
      <c r="P96" s="24">
        <f t="shared" si="30"/>
        <v>29.020035593317644</v>
      </c>
      <c r="Q96" t="s">
        <v>106</v>
      </c>
      <c r="R96" t="s">
        <v>97</v>
      </c>
      <c r="S96" s="64">
        <v>44512</v>
      </c>
      <c r="T96" s="35">
        <v>100</v>
      </c>
      <c r="U96" s="35"/>
      <c r="V96" s="35"/>
      <c r="W96" s="35"/>
      <c r="X96" s="35"/>
      <c r="Y96" s="35"/>
      <c r="Z96" s="35"/>
      <c r="AA96" s="35">
        <f t="shared" si="31"/>
        <v>0</v>
      </c>
      <c r="AB96" s="35">
        <f t="shared" si="32"/>
        <v>0</v>
      </c>
      <c r="AC96" s="35">
        <f t="shared" si="33"/>
        <v>0</v>
      </c>
      <c r="AF96">
        <v>2.08</v>
      </c>
      <c r="AG96">
        <v>1.77</v>
      </c>
      <c r="AJ96" t="s">
        <v>131</v>
      </c>
    </row>
    <row r="97" spans="1:36" ht="15" x14ac:dyDescent="0.25">
      <c r="A97">
        <v>4.33</v>
      </c>
      <c r="B97">
        <v>3.87</v>
      </c>
      <c r="C97">
        <v>1.79</v>
      </c>
      <c r="D97" s="20">
        <f t="shared" si="27"/>
        <v>4.8004032910722305E-2</v>
      </c>
      <c r="E97" s="17">
        <f>IF(OR($A97="",$B97="",$C97=""),"",A97*'MPTO_working_3-way'!$I96)</f>
        <v>4.5378574625034274</v>
      </c>
      <c r="F97" s="21">
        <f>IF(OR($A97="",$B97="",$C97=""),"",B97*'MPTO_working_3-way'!$I96)</f>
        <v>4.0557756073644953</v>
      </c>
      <c r="G97" s="22">
        <f>IF(OR($A97="",$B97="",$C97=""),"",C97*'MPTO_working_3-way'!$I96)</f>
        <v>1.875927218910193</v>
      </c>
      <c r="H97" s="17">
        <f>IF(OR($A97="",$B97="",$C97=""),"",'MPTO_working_3-way'!E96)</f>
        <v>4.6523412847134944</v>
      </c>
      <c r="I97" s="21">
        <f>IF(OR($A97="",$B97="",$C97=""),"",'MPTO_working_3-way'!F96)</f>
        <v>4.1254706022668302</v>
      </c>
      <c r="J97" s="22">
        <f>IF(OR($A97="",$B97="",$C97=""),"",'MPTO_working_3-way'!G96)</f>
        <v>1.8427817022441435</v>
      </c>
      <c r="K97" s="17">
        <f>IF(OR($A97="",$B97="",$C97=""),"",'OddsRatio_working_3-way'!H96)</f>
        <v>4.6029372973100608</v>
      </c>
      <c r="L97" s="21">
        <f>IF(OR($A97="",$B97="",$C97=""),"",'OddsRatio_working_3-way'!I96)</f>
        <v>4.1052342472311931</v>
      </c>
      <c r="M97" s="22">
        <f>IF(OR($A97="",$B97="",$C97=""),"",'OddsRatio_working_3-way'!J96)</f>
        <v>1.8547508903528376</v>
      </c>
      <c r="N97" s="23">
        <f t="shared" si="28"/>
        <v>22.036831440014513</v>
      </c>
      <c r="O97" s="24">
        <f t="shared" si="29"/>
        <v>24.656196417380578</v>
      </c>
      <c r="P97" s="24">
        <f t="shared" si="30"/>
        <v>53.306972142604934</v>
      </c>
      <c r="Q97" t="s">
        <v>108</v>
      </c>
      <c r="R97" t="s">
        <v>101</v>
      </c>
      <c r="S97" s="64">
        <v>44512</v>
      </c>
      <c r="T97" s="35">
        <v>100</v>
      </c>
      <c r="U97" s="35"/>
      <c r="V97" s="35"/>
      <c r="W97" s="35"/>
      <c r="X97" s="35"/>
      <c r="Y97" s="35"/>
      <c r="Z97" s="35"/>
      <c r="AA97" s="35">
        <f t="shared" si="31"/>
        <v>0</v>
      </c>
      <c r="AB97" s="35">
        <f t="shared" si="32"/>
        <v>0</v>
      </c>
      <c r="AC97" s="35">
        <f t="shared" si="33"/>
        <v>0</v>
      </c>
      <c r="AF97">
        <v>1.79</v>
      </c>
      <c r="AG97">
        <v>2.04</v>
      </c>
      <c r="AJ97" t="s">
        <v>131</v>
      </c>
    </row>
    <row r="98" spans="1:36" ht="15" x14ac:dyDescent="0.25">
      <c r="A98">
        <v>2.59</v>
      </c>
      <c r="B98">
        <v>2.99</v>
      </c>
      <c r="C98">
        <v>3.09</v>
      </c>
      <c r="D98" s="20">
        <f t="shared" si="27"/>
        <v>4.4173142104758867E-2</v>
      </c>
      <c r="E98" s="17">
        <f>IF(OR($A98="",$B98="",$C98=""),"",A98*'MPTO_working_3-way'!$I97)</f>
        <v>2.7044084380513254</v>
      </c>
      <c r="F98" s="21">
        <f>IF(OR($A98="",$B98="",$C98=""),"",B98*'MPTO_working_3-way'!$I97)</f>
        <v>3.1220776948932292</v>
      </c>
      <c r="G98" s="22">
        <f>IF(OR($A98="",$B98="",$C98=""),"",C98*'MPTO_working_3-way'!$I97)</f>
        <v>3.2264950091037048</v>
      </c>
      <c r="H98" s="17">
        <f>IF(OR($A98="",$B98="",$C98=""),"",'MPTO_working_3-way'!E97)</f>
        <v>2.6926887721950594</v>
      </c>
      <c r="I98" s="21">
        <f>IF(OR($A98="",$B98="",$C98=""),"",'MPTO_working_3-way'!F97)</f>
        <v>3.1276997929921442</v>
      </c>
      <c r="J98" s="22">
        <f>IF(OR($A98="",$B98="",$C98=""),"",'MPTO_working_3-way'!G97)</f>
        <v>3.2372913717529199</v>
      </c>
      <c r="K98" s="17">
        <f>IF(OR($A98="",$B98="",$C98=""),"",'OddsRatio_working_3-way'!H97)</f>
        <v>2.6980947684558632</v>
      </c>
      <c r="L98" s="21">
        <f>IF(OR($A98="",$B98="",$C98=""),"",'OddsRatio_working_3-way'!I97)</f>
        <v>3.12528842089759</v>
      </c>
      <c r="M98" s="22">
        <f>IF(OR($A98="",$B98="",$C98=""),"",'OddsRatio_working_3-way'!J97)</f>
        <v>3.2320868340080211</v>
      </c>
      <c r="N98" s="23">
        <f t="shared" si="28"/>
        <v>36.97666321143987</v>
      </c>
      <c r="O98" s="24">
        <f t="shared" si="29"/>
        <v>32.029952413922821</v>
      </c>
      <c r="P98" s="24">
        <f t="shared" si="30"/>
        <v>30.993384374637301</v>
      </c>
      <c r="Q98" t="s">
        <v>110</v>
      </c>
      <c r="R98" t="s">
        <v>105</v>
      </c>
      <c r="S98" s="64">
        <v>44512</v>
      </c>
      <c r="T98" s="35">
        <v>100</v>
      </c>
      <c r="U98" s="35"/>
      <c r="V98" s="35"/>
      <c r="W98" s="35"/>
      <c r="X98" s="35"/>
      <c r="Y98" s="35"/>
      <c r="Z98" s="35"/>
      <c r="AA98" s="35">
        <f t="shared" si="31"/>
        <v>0</v>
      </c>
      <c r="AB98" s="35">
        <f t="shared" si="32"/>
        <v>0</v>
      </c>
      <c r="AC98" s="35">
        <f t="shared" si="33"/>
        <v>0</v>
      </c>
      <c r="AF98">
        <v>2.36</v>
      </c>
      <c r="AG98">
        <v>1.61</v>
      </c>
      <c r="AJ98" t="s">
        <v>131</v>
      </c>
    </row>
    <row r="99" spans="1:36" ht="15" x14ac:dyDescent="0.25">
      <c r="A99">
        <v>2</v>
      </c>
      <c r="B99">
        <v>3.37</v>
      </c>
      <c r="C99">
        <v>4.03</v>
      </c>
      <c r="D99" s="20">
        <f t="shared" si="27"/>
        <v>4.4874862860887488E-2</v>
      </c>
      <c r="E99" s="17">
        <f>IF(OR($A99="",$B99="",$C99=""),"",A99*'MPTO_working_3-way'!$I98)</f>
        <v>2.089749725721775</v>
      </c>
      <c r="F99" s="21">
        <f>IF(OR($A99="",$B99="",$C99=""),"",B99*'MPTO_working_3-way'!$I98)</f>
        <v>3.5212282878411911</v>
      </c>
      <c r="G99" s="22">
        <f>IF(OR($A99="",$B99="",$C99=""),"",C99*'MPTO_working_3-way'!$I98)</f>
        <v>4.2108456973293764</v>
      </c>
      <c r="H99" s="17">
        <f>IF(OR($A99="",$B99="",$C99=""),"",'MPTO_working_3-way'!E98)</f>
        <v>2.0616783556486626</v>
      </c>
      <c r="I99" s="21">
        <f>IF(OR($A99="",$B99="",$C99=""),"",'MPTO_working_3-way'!F98)</f>
        <v>3.5488979186537226</v>
      </c>
      <c r="J99" s="22">
        <f>IF(OR($A99="",$B99="",$C99=""),"",'MPTO_working_3-way'!G98)</f>
        <v>4.2885201383077813</v>
      </c>
      <c r="K99" s="17">
        <f>IF(OR($A99="",$B99="",$C99=""),"",'OddsRatio_working_3-way'!H98)</f>
        <v>2.0727739607469595</v>
      </c>
      <c r="L99" s="21">
        <f>IF(OR($A99="",$B99="",$C99=""),"",'OddsRatio_working_3-way'!I98)</f>
        <v>3.5424742869702954</v>
      </c>
      <c r="M99" s="22">
        <f>IF(OR($A99="",$B99="",$C99=""),"",'OddsRatio_working_3-way'!J98)</f>
        <v>4.2505051010632871</v>
      </c>
      <c r="N99" s="23">
        <f t="shared" si="28"/>
        <v>47.852620229659884</v>
      </c>
      <c r="O99" s="24">
        <f t="shared" si="29"/>
        <v>28.399181145198742</v>
      </c>
      <c r="P99" s="24">
        <f t="shared" si="30"/>
        <v>23.748198625141381</v>
      </c>
      <c r="Q99" t="s">
        <v>112</v>
      </c>
      <c r="R99" t="s">
        <v>126</v>
      </c>
      <c r="S99" s="64">
        <v>44512</v>
      </c>
      <c r="T99" s="35">
        <v>100</v>
      </c>
      <c r="U99" s="35"/>
      <c r="V99" s="35"/>
      <c r="W99" s="35"/>
      <c r="X99" s="35"/>
      <c r="Y99" s="35"/>
      <c r="Z99" s="35"/>
      <c r="AA99" s="35">
        <f t="shared" si="31"/>
        <v>0</v>
      </c>
      <c r="AB99" s="35">
        <f t="shared" si="32"/>
        <v>0</v>
      </c>
      <c r="AC99" s="35">
        <f t="shared" si="33"/>
        <v>0</v>
      </c>
      <c r="AF99">
        <v>2.31</v>
      </c>
      <c r="AG99">
        <v>1.63</v>
      </c>
      <c r="AJ99" t="s">
        <v>131</v>
      </c>
    </row>
    <row r="100" spans="1:36" ht="15" x14ac:dyDescent="0.25">
      <c r="A100">
        <v>2.56</v>
      </c>
      <c r="B100">
        <v>3.76</v>
      </c>
      <c r="C100">
        <v>2.5099999999999998</v>
      </c>
      <c r="D100" s="20">
        <f t="shared" si="27"/>
        <v>5.4988821310502756E-2</v>
      </c>
      <c r="E100" s="17">
        <f>IF(OR($A100="",$B100="",$C100=""),"",A100*'MPTO_working_3-way'!$I99)</f>
        <v>2.7007713825548869</v>
      </c>
      <c r="F100" s="21">
        <f>IF(OR($A100="",$B100="",$C100=""),"",B100*'MPTO_working_3-way'!$I99)</f>
        <v>3.96675796812749</v>
      </c>
      <c r="G100" s="22">
        <f>IF(OR($A100="",$B100="",$C100=""),"",C100*'MPTO_working_3-way'!$I99)</f>
        <v>2.6480219414893615</v>
      </c>
      <c r="H100" s="17">
        <f>IF(OR($A100="",$B100="",$C100=""),"",'MPTO_working_3-way'!E99)</f>
        <v>2.6860391481610608</v>
      </c>
      <c r="I100" s="21">
        <f>IF(OR($A100="",$B100="",$C100=""),"",'MPTO_working_3-way'!F99)</f>
        <v>4.0383181519140354</v>
      </c>
      <c r="J100" s="22">
        <f>IF(OR($A100="",$B100="",$C100=""),"",'MPTO_working_3-way'!G99)</f>
        <v>2.6310474245629196</v>
      </c>
      <c r="K100" s="17">
        <f>IF(OR($A100="",$B100="",$C100=""),"",'OddsRatio_working_3-way'!H99)</f>
        <v>2.6945376615490084</v>
      </c>
      <c r="L100" s="21">
        <f>IF(OR($A100="",$B100="",$C100=""),"",'OddsRatio_working_3-way'!I99)</f>
        <v>3.9980281704328613</v>
      </c>
      <c r="M100" s="22">
        <f>IF(OR($A100="",$B100="",$C100=""),"",'OddsRatio_working_3-way'!J99)</f>
        <v>2.6402255570121813</v>
      </c>
      <c r="N100" s="23">
        <f t="shared" si="28"/>
        <v>37.026458679890773</v>
      </c>
      <c r="O100" s="24">
        <f t="shared" si="29"/>
        <v>25.209503782053293</v>
      </c>
      <c r="P100" s="24">
        <f t="shared" si="30"/>
        <v>37.764037538055931</v>
      </c>
      <c r="Q100" t="s">
        <v>222</v>
      </c>
      <c r="R100" t="s">
        <v>223</v>
      </c>
      <c r="S100" s="64">
        <v>44512</v>
      </c>
      <c r="T100" s="35">
        <v>100</v>
      </c>
      <c r="U100" s="35"/>
      <c r="V100" s="35"/>
      <c r="W100" s="35"/>
      <c r="X100" s="35"/>
      <c r="Y100" s="35"/>
      <c r="Z100" s="35"/>
      <c r="AA100" s="35">
        <f t="shared" si="31"/>
        <v>0</v>
      </c>
      <c r="AB100" s="35">
        <f t="shared" si="32"/>
        <v>0</v>
      </c>
      <c r="AC100" s="35">
        <f t="shared" si="33"/>
        <v>0</v>
      </c>
      <c r="AF100">
        <v>1.67</v>
      </c>
      <c r="AG100">
        <v>2.19</v>
      </c>
      <c r="AJ100" t="s">
        <v>71</v>
      </c>
    </row>
    <row r="101" spans="1:36" ht="15" x14ac:dyDescent="0.25">
      <c r="A101">
        <v>2.09</v>
      </c>
      <c r="B101">
        <v>3.57</v>
      </c>
      <c r="C101">
        <v>3.36</v>
      </c>
      <c r="D101" s="20">
        <f t="shared" si="27"/>
        <v>5.619999195850589E-2</v>
      </c>
      <c r="E101" s="17">
        <f>IF(OR($A101="",$B101="",$C101=""),"",A101*'MPTO_working_3-way'!$I100)</f>
        <v>2.2074579831932772</v>
      </c>
      <c r="F101" s="21">
        <f>IF(OR($A101="",$B101="",$C101=""),"",B101*'MPTO_working_3-way'!$I100)</f>
        <v>3.7706339712918657</v>
      </c>
      <c r="G101" s="22">
        <f>IF(OR($A101="",$B101="",$C101=""),"",C101*'MPTO_working_3-way'!$I100)</f>
        <v>3.5488319729805795</v>
      </c>
      <c r="H101" s="17">
        <f>IF(OR($A101="",$B101="",$C101=""),"",'MPTO_working_3-way'!E100)</f>
        <v>2.1751634368007928</v>
      </c>
      <c r="I101" s="21">
        <f>IF(OR($A101="",$B101="",$C101=""),"",'MPTO_working_3-way'!F100)</f>
        <v>3.8258662462023607</v>
      </c>
      <c r="J101" s="22">
        <f>IF(OR($A101="",$B101="",$C101=""),"",'MPTO_working_3-way'!G100)</f>
        <v>3.5856981521974189</v>
      </c>
      <c r="K101" s="17">
        <f>IF(OR($A101="",$B101="",$C101=""),"",'OddsRatio_working_3-way'!H100)</f>
        <v>2.1881170990568939</v>
      </c>
      <c r="L101" s="21">
        <f>IF(OR($A101="",$B101="",$C101=""),"",'OddsRatio_working_3-way'!I100)</f>
        <v>3.8013403161249708</v>
      </c>
      <c r="M101" s="22">
        <f>IF(OR($A101="",$B101="",$C101=""),"",'OddsRatio_working_3-way'!J100)</f>
        <v>3.5724370218112576</v>
      </c>
      <c r="N101" s="23">
        <f t="shared" si="28"/>
        <v>45.300975493694985</v>
      </c>
      <c r="O101" s="24">
        <f t="shared" si="29"/>
        <v>26.52073915457213</v>
      </c>
      <c r="P101" s="24">
        <f t="shared" si="30"/>
        <v>28.178285351732889</v>
      </c>
      <c r="Q101" t="s">
        <v>224</v>
      </c>
      <c r="R101" t="s">
        <v>225</v>
      </c>
      <c r="S101" s="64">
        <v>44512</v>
      </c>
      <c r="T101" s="35">
        <v>100</v>
      </c>
      <c r="U101" s="35"/>
      <c r="V101" s="35"/>
      <c r="W101" s="35"/>
      <c r="X101" s="35"/>
      <c r="Y101" s="35"/>
      <c r="Z101" s="35"/>
      <c r="AA101" s="35">
        <f t="shared" si="31"/>
        <v>0</v>
      </c>
      <c r="AB101" s="35">
        <f t="shared" si="32"/>
        <v>0</v>
      </c>
      <c r="AC101" s="35">
        <f t="shared" si="33"/>
        <v>0</v>
      </c>
      <c r="AF101">
        <v>1.96</v>
      </c>
      <c r="AG101">
        <v>1.85</v>
      </c>
      <c r="AJ101" t="s">
        <v>71</v>
      </c>
    </row>
    <row r="102" spans="1:36" ht="15" x14ac:dyDescent="0.25">
      <c r="A102">
        <v>2.64</v>
      </c>
      <c r="B102">
        <v>3.56</v>
      </c>
      <c r="C102">
        <v>2.5299999999999998</v>
      </c>
      <c r="D102" s="20">
        <f t="shared" si="27"/>
        <v>5.4943672188420667E-2</v>
      </c>
      <c r="E102" s="17">
        <f>IF(OR($A102="",$B102="",$C102=""),"",A102*'MPTO_working_3-way'!$I101)</f>
        <v>2.7850512945774306</v>
      </c>
      <c r="F102" s="21">
        <f>IF(OR($A102="",$B102="",$C102=""),"",B102*'MPTO_working_3-way'!$I101)</f>
        <v>3.7555994729907778</v>
      </c>
      <c r="G102" s="22">
        <f>IF(OR($A102="",$B102="",$C102=""),"",C102*'MPTO_working_3-way'!$I101)</f>
        <v>2.6690074906367043</v>
      </c>
      <c r="H102" s="17">
        <f>IF(OR($A102="",$B102="",$C102=""),"",'MPTO_working_3-way'!E101)</f>
        <v>2.7741304020478843</v>
      </c>
      <c r="I102" s="21">
        <f>IF(OR($A102="",$B102="",$C102=""),"",'MPTO_working_3-way'!F101)</f>
        <v>3.8083005252426552</v>
      </c>
      <c r="J102" s="22">
        <f>IF(OR($A102="",$B102="",$C102=""),"",'MPTO_working_3-way'!G101)</f>
        <v>2.6529255058025751</v>
      </c>
      <c r="K102" s="17">
        <f>IF(OR($A102="",$B102="",$C102=""),"",'OddsRatio_working_3-way'!H101)</f>
        <v>2.7805902423801219</v>
      </c>
      <c r="L102" s="21">
        <f>IF(OR($A102="",$B102="",$C102=""),"",'OddsRatio_working_3-way'!I101)</f>
        <v>3.7794579393250674</v>
      </c>
      <c r="M102" s="22">
        <f>IF(OR($A102="",$B102="",$C102=""),"",'OddsRatio_working_3-way'!J101)</f>
        <v>2.6611604090497472</v>
      </c>
      <c r="N102" s="23">
        <f t="shared" si="28"/>
        <v>35.905981406770735</v>
      </c>
      <c r="O102" s="24">
        <f t="shared" si="29"/>
        <v>26.626907560077179</v>
      </c>
      <c r="P102" s="24">
        <f t="shared" si="30"/>
        <v>37.467111033152079</v>
      </c>
      <c r="Q102" t="s">
        <v>226</v>
      </c>
      <c r="R102" t="s">
        <v>227</v>
      </c>
      <c r="S102" s="64">
        <v>44512</v>
      </c>
      <c r="T102" s="35">
        <v>100</v>
      </c>
      <c r="U102" s="35"/>
      <c r="V102" s="35"/>
      <c r="W102" s="35"/>
      <c r="X102" s="35"/>
      <c r="Y102" s="35"/>
      <c r="Z102" s="35"/>
      <c r="AA102" s="35">
        <f t="shared" si="31"/>
        <v>0</v>
      </c>
      <c r="AB102" s="35">
        <f t="shared" si="32"/>
        <v>0</v>
      </c>
      <c r="AC102" s="35">
        <f t="shared" si="33"/>
        <v>0</v>
      </c>
      <c r="AF102">
        <v>1.93</v>
      </c>
      <c r="AG102">
        <v>1.88</v>
      </c>
      <c r="AJ102" t="s">
        <v>71</v>
      </c>
    </row>
    <row r="103" spans="1:36" ht="15" x14ac:dyDescent="0.25">
      <c r="A103">
        <v>2.02</v>
      </c>
      <c r="B103">
        <v>3.72</v>
      </c>
      <c r="C103">
        <v>3.41</v>
      </c>
      <c r="D103" s="20">
        <f t="shared" si="27"/>
        <v>5.7121841216379643E-2</v>
      </c>
      <c r="E103" s="17">
        <f>IF(OR($A103="",$B103="",$C103=""),"",A103*'MPTO_working_3-way'!$I102)</f>
        <v>2.1353861192570869</v>
      </c>
      <c r="F103" s="21">
        <f>IF(OR($A103="",$B103="",$C103=""),"",B103*'MPTO_working_3-way'!$I102)</f>
        <v>3.9324932493249323</v>
      </c>
      <c r="G103" s="22">
        <f>IF(OR($A103="",$B103="",$C103=""),"",C103*'MPTO_working_3-way'!$I102)</f>
        <v>3.6047854785478548</v>
      </c>
      <c r="H103" s="17">
        <f>IF(OR($A103="",$B103="",$C103=""),"",'MPTO_working_3-way'!E102)</f>
        <v>2.1008010952368044</v>
      </c>
      <c r="I103" s="21">
        <f>IF(OR($A103="",$B103="",$C103=""),"",'MPTO_working_3-way'!F102)</f>
        <v>4.0035777482143544</v>
      </c>
      <c r="J103" s="22">
        <f>IF(OR($A103="",$B103="",$C103=""),"",'MPTO_working_3-way'!G102)</f>
        <v>3.6467799242335115</v>
      </c>
      <c r="K103" s="17">
        <f>IF(OR($A103="",$B103="",$C103=""),"",'OddsRatio_working_3-way'!H102)</f>
        <v>2.1143615048991693</v>
      </c>
      <c r="L103" s="21">
        <f>IF(OR($A103="",$B103="",$C103=""),"",'OddsRatio_working_3-way'!I102)</f>
        <v>3.9716306797311183</v>
      </c>
      <c r="M103" s="22">
        <f>IF(OR($A103="",$B103="",$C103=""),"",'OddsRatio_working_3-way'!J102)</f>
        <v>3.6329521831441167</v>
      </c>
      <c r="N103" s="23">
        <f t="shared" si="28"/>
        <v>46.829938200961315</v>
      </c>
      <c r="O103" s="24">
        <f t="shared" si="29"/>
        <v>25.429159990844592</v>
      </c>
      <c r="P103" s="24">
        <f t="shared" si="30"/>
        <v>27.740901808194096</v>
      </c>
      <c r="Q103" t="s">
        <v>228</v>
      </c>
      <c r="R103" t="s">
        <v>229</v>
      </c>
      <c r="S103" s="64">
        <v>44512</v>
      </c>
      <c r="T103" s="35">
        <v>100</v>
      </c>
      <c r="U103" s="35"/>
      <c r="V103" s="35"/>
      <c r="W103" s="35"/>
      <c r="X103" s="35"/>
      <c r="Y103" s="35"/>
      <c r="Z103" s="35"/>
      <c r="AA103" s="35">
        <f t="shared" si="31"/>
        <v>0</v>
      </c>
      <c r="AB103" s="35">
        <f t="shared" si="32"/>
        <v>0</v>
      </c>
      <c r="AC103" s="35">
        <f t="shared" si="33"/>
        <v>0</v>
      </c>
      <c r="AF103">
        <v>1.7</v>
      </c>
      <c r="AG103">
        <v>2.14</v>
      </c>
      <c r="AJ103" t="s">
        <v>71</v>
      </c>
    </row>
    <row r="104" spans="1:36" ht="15" x14ac:dyDescent="0.25">
      <c r="A104">
        <v>3.57</v>
      </c>
      <c r="B104">
        <v>3.82</v>
      </c>
      <c r="C104">
        <v>1.94</v>
      </c>
      <c r="D104" s="20">
        <f t="shared" si="27"/>
        <v>5.7356067055742255E-2</v>
      </c>
      <c r="E104" s="17">
        <f>IF(OR($A104="",$B104="",$C104=""),"",A104*'MPTO_working_3-way'!$I103)</f>
        <v>3.7747611593889996</v>
      </c>
      <c r="F104" s="21">
        <f>IF(OR($A104="",$B104="",$C104=""),"",B104*'MPTO_working_3-way'!$I103)</f>
        <v>4.0391001761529353</v>
      </c>
      <c r="G104" s="22">
        <f>IF(OR($A104="",$B104="",$C104=""),"",C104*'MPTO_working_3-way'!$I103)</f>
        <v>2.0512707700881401</v>
      </c>
      <c r="H104" s="17">
        <f>IF(OR($A104="",$B104="",$C104=""),"",'MPTO_working_3-way'!E103)</f>
        <v>3.8315151622817827</v>
      </c>
      <c r="I104" s="21">
        <f>IF(OR($A104="",$B104="",$C104=""),"",'MPTO_working_3-way'!F103)</f>
        <v>4.1209682929701392</v>
      </c>
      <c r="J104" s="22">
        <f>IF(OR($A104="",$B104="",$C104=""),"",'MPTO_working_3-way'!G103)</f>
        <v>2.0147267316492581</v>
      </c>
      <c r="K104" s="17">
        <f>IF(OR($A104="",$B104="",$C104=""),"",'OddsRatio_working_3-way'!H103)</f>
        <v>3.812299496615303</v>
      </c>
      <c r="L104" s="21">
        <f>IF(OR($A104="",$B104="",$C104=""),"",'OddsRatio_working_3-way'!I103)</f>
        <v>4.0858694865584253</v>
      </c>
      <c r="M104" s="22">
        <f>IF(OR($A104="",$B104="",$C104=""),"",'OddsRatio_working_3-way'!J103)</f>
        <v>2.0286231621861419</v>
      </c>
      <c r="N104" s="23">
        <f t="shared" si="28"/>
        <v>26.491742332165586</v>
      </c>
      <c r="O104" s="24">
        <f t="shared" si="29"/>
        <v>24.757989561735901</v>
      </c>
      <c r="P104" s="24">
        <f t="shared" si="30"/>
        <v>48.750268106098517</v>
      </c>
      <c r="Q104" t="s">
        <v>77</v>
      </c>
      <c r="R104" t="s">
        <v>230</v>
      </c>
      <c r="S104" s="64">
        <v>44512</v>
      </c>
      <c r="T104" s="35">
        <v>100</v>
      </c>
      <c r="U104" s="35"/>
      <c r="V104" s="35"/>
      <c r="W104" s="35"/>
      <c r="X104" s="35"/>
      <c r="Y104" s="35"/>
      <c r="Z104" s="35"/>
      <c r="AA104" s="35">
        <f t="shared" si="31"/>
        <v>0</v>
      </c>
      <c r="AB104" s="35">
        <f t="shared" si="32"/>
        <v>0</v>
      </c>
      <c r="AC104" s="35">
        <f t="shared" si="33"/>
        <v>0</v>
      </c>
      <c r="AF104">
        <v>1.78</v>
      </c>
      <c r="AG104">
        <v>2.02</v>
      </c>
      <c r="AJ104" t="s">
        <v>71</v>
      </c>
    </row>
    <row r="105" spans="1:36" ht="15" x14ac:dyDescent="0.25">
      <c r="A105">
        <v>1.68</v>
      </c>
      <c r="B105">
        <v>3.73</v>
      </c>
      <c r="C105">
        <v>5.0599999999999996</v>
      </c>
      <c r="D105" s="20">
        <f t="shared" si="27"/>
        <v>6.0963068481427296E-2</v>
      </c>
      <c r="E105" s="17">
        <f>IF(OR($A105="",$B105="",$C105=""),"",A105*'MPTO_working_3-way'!$I104)</f>
        <v>1.7824179550487977</v>
      </c>
      <c r="F105" s="21">
        <f>IF(OR($A105="",$B105="",$C105=""),"",B105*'MPTO_working_3-way'!$I104)</f>
        <v>3.9573922454357238</v>
      </c>
      <c r="G105" s="22">
        <f>IF(OR($A105="",$B105="",$C105=""),"",C105*'MPTO_working_3-way'!$I104)</f>
        <v>5.3684731265160215</v>
      </c>
      <c r="H105" s="17">
        <f>IF(OR($A105="",$B105="",$C105=""),"",'MPTO_working_3-way'!E104)</f>
        <v>1.7393812916468696</v>
      </c>
      <c r="I105" s="21">
        <f>IF(OR($A105="",$B105="",$C105=""),"",'MPTO_working_3-way'!F104)</f>
        <v>4.0359116725324684</v>
      </c>
      <c r="J105" s="22">
        <f>IF(OR($A105="",$B105="",$C105=""),"",'MPTO_working_3-way'!G104)</f>
        <v>5.6399213953790612</v>
      </c>
      <c r="K105" s="17">
        <f>IF(OR($A105="",$B105="",$C105=""),"",'OddsRatio_working_3-way'!H104)</f>
        <v>1.7542620865156549</v>
      </c>
      <c r="L105" s="21">
        <f>IF(OR($A105="",$B105="",$C105=""),"",'OddsRatio_working_3-way'!I104)</f>
        <v>4.0281404355702017</v>
      </c>
      <c r="M105" s="22">
        <f>IF(OR($A105="",$B105="",$C105=""),"",'OddsRatio_working_3-way'!J104)</f>
        <v>5.5033883400787609</v>
      </c>
      <c r="N105" s="23">
        <f t="shared" si="28"/>
        <v>56.103564103326299</v>
      </c>
      <c r="O105" s="24">
        <f t="shared" si="29"/>
        <v>25.269165601498173</v>
      </c>
      <c r="P105" s="24">
        <f t="shared" si="30"/>
        <v>18.627270295175531</v>
      </c>
      <c r="Q105" t="s">
        <v>231</v>
      </c>
      <c r="R105" t="s">
        <v>114</v>
      </c>
      <c r="S105" s="64">
        <v>44512</v>
      </c>
      <c r="T105" s="35">
        <v>100</v>
      </c>
      <c r="U105" s="35"/>
      <c r="V105" s="35"/>
      <c r="W105" s="35"/>
      <c r="X105" s="35"/>
      <c r="Y105" s="35"/>
      <c r="Z105" s="35"/>
      <c r="AA105" s="35">
        <f t="shared" si="31"/>
        <v>0</v>
      </c>
      <c r="AB105" s="35">
        <f t="shared" si="32"/>
        <v>0</v>
      </c>
      <c r="AC105" s="35">
        <f t="shared" si="33"/>
        <v>0</v>
      </c>
      <c r="AF105">
        <v>2</v>
      </c>
      <c r="AG105">
        <v>1.81</v>
      </c>
      <c r="AJ105" t="s">
        <v>71</v>
      </c>
    </row>
    <row r="106" spans="1:36" ht="15" x14ac:dyDescent="0.25">
      <c r="A106">
        <v>3.41</v>
      </c>
      <c r="B106">
        <v>3.55</v>
      </c>
      <c r="C106">
        <v>2.08</v>
      </c>
      <c r="D106" s="20">
        <f t="shared" si="27"/>
        <v>5.5714503579110453E-2</v>
      </c>
      <c r="E106" s="17">
        <f>IF(OR($A106="",$B106="",$C106=""),"",A106*'MPTO_working_3-way'!$I105)</f>
        <v>3.5999864572047668</v>
      </c>
      <c r="F106" s="21">
        <f>IF(OR($A106="",$B106="",$C106=""),"",B106*'MPTO_working_3-way'!$I105)</f>
        <v>3.747786487705842</v>
      </c>
      <c r="G106" s="22">
        <f>IF(OR($A106="",$B106="",$C106=""),"",C106*'MPTO_working_3-way'!$I105)</f>
        <v>2.19588616744455</v>
      </c>
      <c r="H106" s="17">
        <f>IF(OR($A106="",$B106="",$C106=""),"",'MPTO_working_3-way'!E105)</f>
        <v>3.6405518493778533</v>
      </c>
      <c r="I106" s="21">
        <f>IF(OR($A106="",$B106="",$C106=""),"",'MPTO_working_3-way'!F105)</f>
        <v>3.8005669279928989</v>
      </c>
      <c r="J106" s="22">
        <f>IF(OR($A106="",$B106="",$C106=""),"",'MPTO_working_3-way'!G105)</f>
        <v>2.1635761839785252</v>
      </c>
      <c r="K106" s="17">
        <f>IF(OR($A106="",$B106="",$C106=""),"",'OddsRatio_working_3-way'!H105)</f>
        <v>3.6252996480910511</v>
      </c>
      <c r="L106" s="21">
        <f>IF(OR($A106="",$B106="",$C106=""),"",'OddsRatio_working_3-way'!I105)</f>
        <v>3.7778066815901159</v>
      </c>
      <c r="M106" s="22">
        <f>IF(OR($A106="",$B106="",$C106=""),"",'OddsRatio_working_3-way'!J105)</f>
        <v>2.1764828298499315</v>
      </c>
      <c r="N106" s="23">
        <f t="shared" si="28"/>
        <v>27.777882275047684</v>
      </c>
      <c r="O106" s="24">
        <f t="shared" si="29"/>
        <v>26.682416495186651</v>
      </c>
      <c r="P106" s="24">
        <f t="shared" si="30"/>
        <v>45.539701229765669</v>
      </c>
      <c r="Q106" t="s">
        <v>232</v>
      </c>
      <c r="R106" t="s">
        <v>233</v>
      </c>
      <c r="S106" s="64">
        <v>44512</v>
      </c>
      <c r="T106" s="35">
        <v>100</v>
      </c>
      <c r="U106" s="35"/>
      <c r="V106" s="35"/>
      <c r="W106" s="35"/>
      <c r="X106" s="35"/>
      <c r="Y106" s="35"/>
      <c r="Z106" s="35"/>
      <c r="AA106" s="35">
        <f t="shared" si="31"/>
        <v>0</v>
      </c>
      <c r="AB106" s="35">
        <f t="shared" si="32"/>
        <v>0</v>
      </c>
      <c r="AC106" s="35">
        <f t="shared" si="33"/>
        <v>0</v>
      </c>
      <c r="AF106">
        <v>1.81</v>
      </c>
      <c r="AG106">
        <v>1.99</v>
      </c>
      <c r="AJ106" t="s">
        <v>71</v>
      </c>
    </row>
    <row r="107" spans="1:36" ht="15" x14ac:dyDescent="0.25">
      <c r="A107">
        <v>3.81</v>
      </c>
      <c r="B107">
        <v>3.53</v>
      </c>
      <c r="C107">
        <v>1.95</v>
      </c>
      <c r="D107" s="20">
        <f t="shared" si="27"/>
        <v>5.8573823401732561E-2</v>
      </c>
      <c r="E107" s="17">
        <f>IF(OR($A107="",$B107="",$C107=""),"",A107*'MPTO_working_3-way'!$I106)</f>
        <v>4.0331662671606008</v>
      </c>
      <c r="F107" s="21">
        <f>IF(OR($A107="",$B107="",$C107=""),"",B107*'MPTO_working_3-way'!$I106)</f>
        <v>3.7367655966081159</v>
      </c>
      <c r="G107" s="22">
        <f>IF(OR($A107="",$B107="",$C107=""),"",C107*'MPTO_working_3-way'!$I106)</f>
        <v>2.0642189556333785</v>
      </c>
      <c r="H107" s="17">
        <f>IF(OR($A107="",$B107="",$C107=""),"",'MPTO_working_3-way'!E106)</f>
        <v>4.1161989156305978</v>
      </c>
      <c r="I107" s="21">
        <f>IF(OR($A107="",$B107="",$C107=""),"",'MPTO_working_3-way'!F106)</f>
        <v>3.7913037255807596</v>
      </c>
      <c r="J107" s="22">
        <f>IF(OR($A107="",$B107="",$C107=""),"",'MPTO_working_3-way'!G106)</f>
        <v>2.0271808255930837</v>
      </c>
      <c r="K107" s="17">
        <f>IF(OR($A107="",$B107="",$C107=""),"",'OddsRatio_working_3-way'!H106)</f>
        <v>4.0801017130893689</v>
      </c>
      <c r="L107" s="21">
        <f>IF(OR($A107="",$B107="",$C107=""),"",'OddsRatio_working_3-way'!I106)</f>
        <v>3.7731876633865142</v>
      </c>
      <c r="M107" s="22">
        <f>IF(OR($A107="",$B107="",$C107=""),"",'OddsRatio_working_3-way'!J106)</f>
        <v>2.0413155257775442</v>
      </c>
      <c r="N107" s="23">
        <f t="shared" si="28"/>
        <v>24.79441544828779</v>
      </c>
      <c r="O107" s="24">
        <f t="shared" si="29"/>
        <v>26.761111291211463</v>
      </c>
      <c r="P107" s="24">
        <f t="shared" si="30"/>
        <v>48.44447326050075</v>
      </c>
      <c r="Q107" t="s">
        <v>234</v>
      </c>
      <c r="R107" t="s">
        <v>235</v>
      </c>
      <c r="S107" s="64">
        <v>44512</v>
      </c>
      <c r="T107" s="35">
        <v>100</v>
      </c>
      <c r="U107" s="35"/>
      <c r="V107" s="35"/>
      <c r="W107" s="35"/>
      <c r="X107" s="35"/>
      <c r="Y107" s="35"/>
      <c r="Z107" s="35"/>
      <c r="AA107" s="35">
        <f t="shared" si="31"/>
        <v>0</v>
      </c>
      <c r="AB107" s="35">
        <f t="shared" si="32"/>
        <v>0</v>
      </c>
      <c r="AC107" s="35">
        <f t="shared" si="33"/>
        <v>0</v>
      </c>
      <c r="AF107">
        <v>1.84</v>
      </c>
      <c r="AG107">
        <v>1.96</v>
      </c>
      <c r="AJ107" t="s">
        <v>71</v>
      </c>
    </row>
    <row r="108" spans="1:36" s="35" customFormat="1" ht="15" x14ac:dyDescent="0.25">
      <c r="A108">
        <v>2.89</v>
      </c>
      <c r="B108">
        <v>3.02</v>
      </c>
      <c r="C108">
        <v>2.65</v>
      </c>
      <c r="D108" s="20">
        <f t="shared" si="27"/>
        <v>5.4505079626282038E-2</v>
      </c>
      <c r="E108" s="17">
        <f>IF(OR($A108="",$B108="",$C108=""),"",A108*'MPTO_working_3-way'!$I107)</f>
        <v>3.0475196801199553</v>
      </c>
      <c r="F108" s="21">
        <f>IF(OR($A108="",$B108="",$C108=""),"",B108*'MPTO_working_3-way'!$I107)</f>
        <v>3.1846053404713719</v>
      </c>
      <c r="G108" s="22">
        <f>IF(OR($A108="",$B108="",$C108=""),"",C108*'MPTO_working_3-way'!$I107)</f>
        <v>2.7944384610096473</v>
      </c>
      <c r="H108" s="17">
        <f>IF(OR($A108="",$B108="",$C108=""),"",'MPTO_working_3-way'!E107)</f>
        <v>3.0501530439323785</v>
      </c>
      <c r="I108" s="21">
        <f>IF(OR($A108="",$B108="",$C108=""),"",'MPTO_working_3-way'!F107)</f>
        <v>3.1953223758650182</v>
      </c>
      <c r="J108" s="22">
        <f>IF(OR($A108="",$B108="",$C108=""),"",'MPTO_working_3-way'!G107)</f>
        <v>2.7840408590216899</v>
      </c>
      <c r="K108" s="17">
        <f>IF(OR($A108="",$B108="",$C108=""),"",'OddsRatio_working_3-way'!H107)</f>
        <v>3.0491175668489552</v>
      </c>
      <c r="L108" s="21">
        <f>IF(OR($A108="",$B108="",$C108=""),"",'OddsRatio_working_3-way'!I107)</f>
        <v>3.1900621613941209</v>
      </c>
      <c r="M108" s="22">
        <f>IF(OR($A108="",$B108="",$C108=""),"",'OddsRatio_working_3-way'!J107)</f>
        <v>2.7889121615348014</v>
      </c>
      <c r="N108" s="23">
        <f t="shared" si="28"/>
        <v>32.81356988515455</v>
      </c>
      <c r="O108" s="24">
        <f t="shared" si="29"/>
        <v>31.401065221224062</v>
      </c>
      <c r="P108" s="24">
        <f t="shared" si="30"/>
        <v>35.785364893621384</v>
      </c>
      <c r="Q108" t="s">
        <v>236</v>
      </c>
      <c r="R108" t="s">
        <v>237</v>
      </c>
      <c r="S108" s="64">
        <v>44512</v>
      </c>
      <c r="T108" s="35">
        <v>100</v>
      </c>
      <c r="AA108" s="35">
        <f t="shared" si="31"/>
        <v>0</v>
      </c>
      <c r="AB108" s="35">
        <f t="shared" si="32"/>
        <v>0</v>
      </c>
      <c r="AC108" s="35">
        <f t="shared" si="33"/>
        <v>0</v>
      </c>
      <c r="AD108" s="36"/>
      <c r="AE108" s="36"/>
      <c r="AF108">
        <v>2.1</v>
      </c>
      <c r="AG108">
        <v>1.72</v>
      </c>
      <c r="AH108" s="36"/>
      <c r="AI108" s="36"/>
      <c r="AJ108" t="s">
        <v>71</v>
      </c>
    </row>
    <row r="109" spans="1:36" ht="15" x14ac:dyDescent="0.25">
      <c r="A109">
        <v>2.0499999999999998</v>
      </c>
      <c r="B109">
        <v>3.88</v>
      </c>
      <c r="C109">
        <v>3.21</v>
      </c>
      <c r="D109" s="20">
        <f t="shared" si="27"/>
        <v>5.7063316562445898E-2</v>
      </c>
      <c r="E109" s="17">
        <f>IF(OR($A109="",$B109="",$C109=""),"",A109*'MPTO_working_3-way'!$I108)</f>
        <v>2.166979798953014</v>
      </c>
      <c r="F109" s="21">
        <f>IF(OR($A109="",$B109="",$C109=""),"",B109*'MPTO_working_3-way'!$I108)</f>
        <v>4.1014056682622897</v>
      </c>
      <c r="G109" s="22">
        <f>IF(OR($A109="",$B109="",$C109=""),"",C109*'MPTO_working_3-way'!$I108)</f>
        <v>3.3931732461654511</v>
      </c>
      <c r="H109" s="17">
        <f>IF(OR($A109="",$B109="",$C109=""),"",'MPTO_working_3-way'!E108)</f>
        <v>2.1331796418792317</v>
      </c>
      <c r="I109" s="21">
        <f>IF(OR($A109="",$B109="",$C109=""),"",'MPTO_working_3-way'!F108)</f>
        <v>4.1891685544181048</v>
      </c>
      <c r="J109" s="22">
        <f>IF(OR($A109="",$B109="",$C109=""),"",'MPTO_working_3-way'!G108)</f>
        <v>3.4187406047924926</v>
      </c>
      <c r="K109" s="17">
        <f>IF(OR($A109="",$B109="",$C109=""),"",'OddsRatio_working_3-way'!H108)</f>
        <v>2.1467430582898035</v>
      </c>
      <c r="L109" s="21">
        <f>IF(OR($A109="",$B109="",$C109=""),"",'OddsRatio_working_3-way'!I108)</f>
        <v>4.1453523884520331</v>
      </c>
      <c r="M109" s="22">
        <f>IF(OR($A109="",$B109="",$C109=""),"",'OddsRatio_working_3-way'!J108)</f>
        <v>3.4136211036385395</v>
      </c>
      <c r="N109" s="23">
        <f t="shared" si="28"/>
        <v>46.14717684415676</v>
      </c>
      <c r="O109" s="24">
        <f t="shared" si="29"/>
        <v>24.381884672814785</v>
      </c>
      <c r="P109" s="24">
        <f t="shared" si="30"/>
        <v>29.470938483028462</v>
      </c>
      <c r="Q109" t="s">
        <v>238</v>
      </c>
      <c r="R109" t="s">
        <v>239</v>
      </c>
      <c r="S109" s="64">
        <v>44512</v>
      </c>
      <c r="T109" s="35">
        <v>100</v>
      </c>
      <c r="U109" s="35"/>
      <c r="V109" s="35"/>
      <c r="W109" s="35"/>
      <c r="X109" s="35"/>
      <c r="Y109" s="35"/>
      <c r="Z109" s="35"/>
      <c r="AA109" s="35">
        <f t="shared" si="31"/>
        <v>0</v>
      </c>
      <c r="AB109" s="35">
        <f t="shared" si="32"/>
        <v>0</v>
      </c>
      <c r="AC109" s="35">
        <f t="shared" si="33"/>
        <v>0</v>
      </c>
      <c r="AF109">
        <v>1.76</v>
      </c>
      <c r="AG109">
        <v>2.04</v>
      </c>
      <c r="AJ109" t="s">
        <v>71</v>
      </c>
    </row>
    <row r="110" spans="1:36" ht="15" x14ac:dyDescent="0.25">
      <c r="A110">
        <v>1.34</v>
      </c>
      <c r="B110">
        <v>5.09</v>
      </c>
      <c r="C110">
        <v>8.41</v>
      </c>
      <c r="D110" s="20">
        <f t="shared" si="27"/>
        <v>6.1638375149661195E-2</v>
      </c>
      <c r="E110" s="17">
        <f>IF(OR($A110="",$B110="",$C110=""),"",A110*'MPTO_working_3-way'!$I109)</f>
        <v>1.4225954227005462</v>
      </c>
      <c r="F110" s="21">
        <f>IF(OR($A110="",$B110="",$C110=""),"",B110*'MPTO_working_3-way'!$I109)</f>
        <v>5.403739329511775</v>
      </c>
      <c r="G110" s="22">
        <f>IF(OR($A110="",$B110="",$C110=""),"",C110*'MPTO_working_3-way'!$I109)</f>
        <v>8.9283787350086516</v>
      </c>
      <c r="H110" s="17">
        <f>IF(OR($A110="",$B110="",$C110=""),"",'MPTO_working_3-way'!E109)</f>
        <v>1.377937099050274</v>
      </c>
      <c r="I110" s="21">
        <f>IF(OR($A110="",$B110="",$C110=""),"",'MPTO_working_3-way'!F109)</f>
        <v>5.6844818404107809</v>
      </c>
      <c r="J110" s="22">
        <f>IF(OR($A110="",$B110="",$C110=""),"",'MPTO_working_3-way'!G109)</f>
        <v>10.166740733537335</v>
      </c>
      <c r="K110" s="17">
        <f>IF(OR($A110="",$B110="",$C110=""),"",'OddsRatio_working_3-way'!H109)</f>
        <v>1.3903472986235881</v>
      </c>
      <c r="L110" s="21">
        <f>IF(OR($A110="",$B110="",$C110=""),"",'OddsRatio_working_3-way'!I109)</f>
        <v>5.6956483863837466</v>
      </c>
      <c r="M110" s="22">
        <f>IF(OR($A110="",$B110="",$C110=""),"",'OddsRatio_working_3-way'!J109)</f>
        <v>9.5072749494140769</v>
      </c>
      <c r="N110" s="23">
        <f t="shared" si="28"/>
        <v>70.294054377152193</v>
      </c>
      <c r="O110" s="24">
        <f t="shared" si="29"/>
        <v>18.505703902825925</v>
      </c>
      <c r="P110" s="24">
        <f t="shared" si="30"/>
        <v>11.200241720021872</v>
      </c>
      <c r="Q110" t="s">
        <v>240</v>
      </c>
      <c r="R110" t="s">
        <v>241</v>
      </c>
      <c r="S110" s="64">
        <v>44512</v>
      </c>
      <c r="T110" s="35">
        <v>100</v>
      </c>
      <c r="U110" s="35"/>
      <c r="V110" s="35"/>
      <c r="W110" s="35"/>
      <c r="X110" s="35"/>
      <c r="Y110" s="35"/>
      <c r="Z110" s="35"/>
      <c r="AA110" s="35">
        <f t="shared" si="31"/>
        <v>0</v>
      </c>
      <c r="AB110" s="35">
        <f t="shared" si="32"/>
        <v>0</v>
      </c>
      <c r="AC110" s="35">
        <f t="shared" si="33"/>
        <v>0</v>
      </c>
      <c r="AF110">
        <v>1.66</v>
      </c>
      <c r="AG110">
        <v>2.21</v>
      </c>
      <c r="AJ110" t="s">
        <v>71</v>
      </c>
    </row>
    <row r="111" spans="1:36" ht="15" x14ac:dyDescent="0.25">
      <c r="A111">
        <v>2.11</v>
      </c>
      <c r="B111">
        <v>3.71</v>
      </c>
      <c r="C111">
        <v>3.58</v>
      </c>
      <c r="D111" s="20">
        <f t="shared" si="27"/>
        <v>2.2805037203388334E-2</v>
      </c>
      <c r="E111" s="17">
        <f>IF(OR($A111="",$B111="",$C111=""),"",A111*'MPTO_working_3-way'!$I110)</f>
        <v>2.1581186284991491</v>
      </c>
      <c r="F111" s="21">
        <f>IF(OR($A111="",$B111="",$C111=""),"",B111*'MPTO_working_3-way'!$I110)</f>
        <v>3.7946066880245706</v>
      </c>
      <c r="G111" s="22">
        <f>IF(OR($A111="",$B111="",$C111=""),"",C111*'MPTO_working_3-way'!$I110)</f>
        <v>3.6616420331881305</v>
      </c>
      <c r="H111" s="17">
        <f>IF(OR($A111="",$B111="",$C111=""),"",'MPTO_working_3-way'!E110)</f>
        <v>2.1443951173354852</v>
      </c>
      <c r="I111" s="21">
        <f>IF(OR($A111="",$B111="",$C111=""),"",'MPTO_working_3-way'!F110)</f>
        <v>3.8176667121660053</v>
      </c>
      <c r="J111" s="22">
        <f>IF(OR($A111="",$B111="",$C111=""),"",'MPTO_working_3-way'!G110)</f>
        <v>3.6801516887706556</v>
      </c>
      <c r="K111" s="17">
        <f>IF(OR($A111="",$B111="",$C111=""),"",'OddsRatio_working_3-way'!H110)</f>
        <v>2.1500070834477123</v>
      </c>
      <c r="L111" s="21">
        <f>IF(OR($A111="",$B111="",$C111=""),"",'OddsRatio_working_3-way'!I110)</f>
        <v>3.8076749514804504</v>
      </c>
      <c r="M111" s="22">
        <f>IF(OR($A111="",$B111="",$C111=""),"",'OddsRatio_working_3-way'!J110)</f>
        <v>3.6729894372027898</v>
      </c>
      <c r="N111" s="23">
        <f t="shared" si="28"/>
        <v>46.33665577019017</v>
      </c>
      <c r="O111" s="24">
        <f t="shared" si="29"/>
        <v>26.353192365256405</v>
      </c>
      <c r="P111" s="24">
        <f t="shared" si="30"/>
        <v>27.310151864553422</v>
      </c>
      <c r="Q111" t="s">
        <v>242</v>
      </c>
      <c r="R111" t="s">
        <v>243</v>
      </c>
      <c r="S111" s="64">
        <v>44512</v>
      </c>
      <c r="T111" s="35">
        <v>100</v>
      </c>
      <c r="U111" s="35"/>
      <c r="V111" s="35"/>
      <c r="W111" s="35"/>
      <c r="X111" s="35"/>
      <c r="Y111" s="35"/>
      <c r="Z111" s="35"/>
      <c r="AA111" s="35">
        <f t="shared" si="31"/>
        <v>0</v>
      </c>
      <c r="AB111" s="35">
        <f t="shared" si="32"/>
        <v>0</v>
      </c>
      <c r="AC111" s="35">
        <f t="shared" si="33"/>
        <v>0</v>
      </c>
      <c r="AF111">
        <v>1.83</v>
      </c>
      <c r="AG111">
        <v>2.08</v>
      </c>
      <c r="AJ111" t="s">
        <v>481</v>
      </c>
    </row>
    <row r="112" spans="1:36" ht="15" x14ac:dyDescent="0.25">
      <c r="A112">
        <v>2.2000000000000002</v>
      </c>
      <c r="B112">
        <v>3.28</v>
      </c>
      <c r="C112">
        <v>3.81</v>
      </c>
      <c r="D112" s="20">
        <f t="shared" si="27"/>
        <v>2.1890694926992138E-2</v>
      </c>
      <c r="E112" s="17">
        <f>IF(OR($A112="",$B112="",$C112=""),"",A112*'MPTO_working_3-way'!$I111)</f>
        <v>2.2481595288393827</v>
      </c>
      <c r="F112" s="21">
        <f>IF(OR($A112="",$B112="",$C112=""),"",B112*'MPTO_working_3-way'!$I111)</f>
        <v>3.351801479360534</v>
      </c>
      <c r="G112" s="22">
        <f>IF(OR($A112="",$B112="",$C112=""),"",C112*'MPTO_working_3-way'!$I111)</f>
        <v>3.89340354767184</v>
      </c>
      <c r="H112" s="17">
        <f>IF(OR($A112="",$B112="",$C112=""),"",'MPTO_working_3-way'!E111)</f>
        <v>2.2358931874814303</v>
      </c>
      <c r="I112" s="21">
        <f>IF(OR($A112="",$B112="",$C112=""),"",'MPTO_working_3-way'!F111)</f>
        <v>3.360427898123219</v>
      </c>
      <c r="J112" s="22">
        <f>IF(OR($A112="",$B112="",$C112=""),"",'MPTO_working_3-way'!G111)</f>
        <v>3.9189514856866996</v>
      </c>
      <c r="K112" s="17">
        <f>IF(OR($A112="",$B112="",$C112=""),"",'OddsRatio_working_3-way'!H111)</f>
        <v>2.2410966766309111</v>
      </c>
      <c r="L112" s="21">
        <f>IF(OR($A112="",$B112="",$C112=""),"",'OddsRatio_working_3-way'!I111)</f>
        <v>3.3580836855987308</v>
      </c>
      <c r="M112" s="22">
        <f>IF(OR($A112="",$B112="",$C112=""),"",'OddsRatio_working_3-way'!J111)</f>
        <v>3.9062347177773837</v>
      </c>
      <c r="N112" s="23">
        <f t="shared" si="28"/>
        <v>44.480829192590804</v>
      </c>
      <c r="O112" s="24">
        <f t="shared" si="29"/>
        <v>29.83470250722554</v>
      </c>
      <c r="P112" s="24">
        <f t="shared" si="30"/>
        <v>25.684468300183667</v>
      </c>
      <c r="Q112" t="s">
        <v>244</v>
      </c>
      <c r="R112" t="s">
        <v>245</v>
      </c>
      <c r="S112" s="64">
        <v>44512</v>
      </c>
      <c r="T112" s="35">
        <v>100</v>
      </c>
      <c r="U112" s="35"/>
      <c r="V112" s="35"/>
      <c r="W112" s="35"/>
      <c r="X112" s="35"/>
      <c r="Y112" s="35"/>
      <c r="Z112" s="35"/>
      <c r="AA112" s="35">
        <f t="shared" si="31"/>
        <v>0</v>
      </c>
      <c r="AB112" s="35">
        <f t="shared" si="32"/>
        <v>0</v>
      </c>
      <c r="AC112" s="35">
        <f t="shared" si="33"/>
        <v>0</v>
      </c>
      <c r="AF112">
        <v>2.36</v>
      </c>
      <c r="AG112">
        <v>1.65</v>
      </c>
      <c r="AJ112" t="s">
        <v>481</v>
      </c>
    </row>
    <row r="113" spans="1:36" ht="15" x14ac:dyDescent="0.25">
      <c r="A113">
        <v>3.32</v>
      </c>
      <c r="B113">
        <v>2.87</v>
      </c>
      <c r="C113">
        <v>2.54</v>
      </c>
      <c r="D113" s="20">
        <f t="shared" si="27"/>
        <v>4.3337662427812118E-2</v>
      </c>
      <c r="E113" s="17">
        <f>IF(OR($A113="",$B113="",$C113=""),"",A113*'MPTO_working_3-way'!$I112)</f>
        <v>3.4638810392603361</v>
      </c>
      <c r="F113" s="21">
        <f>IF(OR($A113="",$B113="",$C113=""),"",B113*'MPTO_working_3-way'!$I112)</f>
        <v>2.9943790911678208</v>
      </c>
      <c r="G113" s="22">
        <f>IF(OR($A113="",$B113="",$C113=""),"",C113*'MPTO_working_3-way'!$I112)</f>
        <v>2.6500776625666429</v>
      </c>
      <c r="H113" s="17">
        <f>IF(OR($A113="",$B113="",$C113=""),"",'MPTO_working_3-way'!E112)</f>
        <v>3.4872497038500829</v>
      </c>
      <c r="I113" s="21">
        <f>IF(OR($A113="",$B113="",$C113=""),"",'MPTO_working_3-way'!F112)</f>
        <v>2.9941359702717607</v>
      </c>
      <c r="J113" s="22">
        <f>IF(OR($A113="",$B113="",$C113=""),"",'MPTO_working_3-way'!G112)</f>
        <v>2.6367490576814578</v>
      </c>
      <c r="K113" s="17">
        <f>IF(OR($A113="",$B113="",$C113=""),"",'OddsRatio_working_3-way'!H112)</f>
        <v>3.4751523334306258</v>
      </c>
      <c r="L113" s="21">
        <f>IF(OR($A113="",$B113="",$C113=""),"",'OddsRatio_working_3-way'!I112)</f>
        <v>2.9950581308255479</v>
      </c>
      <c r="M113" s="22">
        <f>IF(OR($A113="",$B113="",$C113=""),"",'OddsRatio_working_3-way'!J112)</f>
        <v>2.6429890489151573</v>
      </c>
      <c r="N113" s="23">
        <f t="shared" si="28"/>
        <v>28.869351708843215</v>
      </c>
      <c r="O113" s="24">
        <f t="shared" si="29"/>
        <v>33.395905112668807</v>
      </c>
      <c r="P113" s="24">
        <f t="shared" si="30"/>
        <v>37.734743178487982</v>
      </c>
      <c r="Q113" t="s">
        <v>246</v>
      </c>
      <c r="R113" t="s">
        <v>247</v>
      </c>
      <c r="S113" s="64">
        <v>44512</v>
      </c>
      <c r="T113" s="35">
        <v>100</v>
      </c>
      <c r="U113" s="35"/>
      <c r="V113" s="35"/>
      <c r="W113" s="35"/>
      <c r="X113" s="35"/>
      <c r="Y113" s="35"/>
      <c r="Z113" s="35"/>
      <c r="AA113" s="35">
        <f t="shared" si="31"/>
        <v>0</v>
      </c>
      <c r="AB113" s="35">
        <f t="shared" si="32"/>
        <v>0</v>
      </c>
      <c r="AC113" s="35">
        <f t="shared" si="33"/>
        <v>0</v>
      </c>
      <c r="AF113">
        <v>2.9</v>
      </c>
      <c r="AG113">
        <v>1.41</v>
      </c>
      <c r="AJ113" t="s">
        <v>491</v>
      </c>
    </row>
    <row r="114" spans="1:36" ht="15" x14ac:dyDescent="0.25">
      <c r="A114">
        <v>2.33</v>
      </c>
      <c r="B114">
        <v>3.14</v>
      </c>
      <c r="C114">
        <v>3.38</v>
      </c>
      <c r="D114" s="20">
        <f t="shared" si="27"/>
        <v>4.3513875101521382E-2</v>
      </c>
      <c r="E114" s="17">
        <f>IF(OR($A114="",$B114="",$C114=""),"",A114*'MPTO_working_3-way'!$I113)</f>
        <v>2.4313873289865451</v>
      </c>
      <c r="F114" s="21">
        <f>IF(OR($A114="",$B114="",$C114=""),"",B114*'MPTO_working_3-way'!$I113)</f>
        <v>3.2766335678187772</v>
      </c>
      <c r="G114" s="22">
        <f>IF(OR($A114="",$B114="",$C114=""),"",C114*'MPTO_working_3-way'!$I113)</f>
        <v>3.5270768978431422</v>
      </c>
      <c r="H114" s="17">
        <f>IF(OR($A114="",$B114="",$C114=""),"",'MPTO_working_3-way'!E113)</f>
        <v>2.4114984626614686</v>
      </c>
      <c r="I114" s="21">
        <f>IF(OR($A114="",$B114="",$C114=""),"",'MPTO_working_3-way'!F113)</f>
        <v>3.2898339151179261</v>
      </c>
      <c r="J114" s="22">
        <f>IF(OR($A114="",$B114="",$C114=""),"",'MPTO_working_3-way'!G113)</f>
        <v>3.5542493214534909</v>
      </c>
      <c r="K114" s="17">
        <f>IF(OR($A114="",$B114="",$C114=""),"",'OddsRatio_working_3-way'!H113)</f>
        <v>2.4201220721796686</v>
      </c>
      <c r="L114" s="21">
        <f>IF(OR($A114="",$B114="",$C114=""),"",'OddsRatio_working_3-way'!I113)</f>
        <v>3.2850084469657821</v>
      </c>
      <c r="M114" s="22">
        <f>IF(OR($A114="",$B114="",$C114=""),"",'OddsRatio_working_3-way'!J113)</f>
        <v>3.5412710765320381</v>
      </c>
      <c r="N114" s="23">
        <f t="shared" si="28"/>
        <v>41.128782242063494</v>
      </c>
      <c r="O114" s="24">
        <f t="shared" si="29"/>
        <v>30.519128224206348</v>
      </c>
      <c r="P114" s="24">
        <f t="shared" si="30"/>
        <v>28.352089533730162</v>
      </c>
      <c r="Q114" t="s">
        <v>248</v>
      </c>
      <c r="R114" t="s">
        <v>249</v>
      </c>
      <c r="S114" s="64">
        <v>44512</v>
      </c>
      <c r="T114" s="35">
        <v>100</v>
      </c>
      <c r="U114" s="35"/>
      <c r="V114" s="35"/>
      <c r="W114" s="35"/>
      <c r="X114" s="35"/>
      <c r="Y114" s="35"/>
      <c r="Z114" s="35"/>
      <c r="AA114" s="35">
        <f t="shared" si="31"/>
        <v>0</v>
      </c>
      <c r="AB114" s="35">
        <f t="shared" si="32"/>
        <v>0</v>
      </c>
      <c r="AC114" s="35">
        <f t="shared" si="33"/>
        <v>0</v>
      </c>
      <c r="AF114">
        <v>2.57</v>
      </c>
      <c r="AG114">
        <v>1.52</v>
      </c>
      <c r="AJ114" t="s">
        <v>491</v>
      </c>
    </row>
    <row r="115" spans="1:36" ht="15" x14ac:dyDescent="0.25">
      <c r="A115">
        <v>2.84</v>
      </c>
      <c r="B115">
        <v>2.9</v>
      </c>
      <c r="C115">
        <v>2.88</v>
      </c>
      <c r="D115" s="20">
        <f t="shared" si="27"/>
        <v>4.4162484485456677E-2</v>
      </c>
      <c r="E115" s="17">
        <f>IF(OR($A115="",$B115="",$C115=""),"",A115*'MPTO_working_3-way'!$I114)</f>
        <v>2.9654214559386967</v>
      </c>
      <c r="F115" s="21">
        <f>IF(OR($A115="",$B115="",$C115=""),"",B115*'MPTO_working_3-way'!$I114)</f>
        <v>3.0280712050078242</v>
      </c>
      <c r="G115" s="22">
        <f>IF(OR($A115="",$B115="",$C115=""),"",C115*'MPTO_working_3-way'!$I114)</f>
        <v>3.0071879553181153</v>
      </c>
      <c r="H115" s="17">
        <f>IF(OR($A115="",$B115="",$C115=""),"",'MPTO_working_3-way'!E114)</f>
        <v>2.9639127508280403</v>
      </c>
      <c r="I115" s="21">
        <f>IF(OR($A115="",$B115="",$C115=""),"",'MPTO_working_3-way'!F114)</f>
        <v>3.0293230163541369</v>
      </c>
      <c r="J115" s="22">
        <f>IF(OR($A115="",$B115="",$C115=""),"",'MPTO_working_3-way'!G114)</f>
        <v>3.0075061875329663</v>
      </c>
      <c r="K115" s="17">
        <f>IF(OR($A115="",$B115="",$C115=""),"",'OddsRatio_working_3-way'!H114)</f>
        <v>2.9646458415830681</v>
      </c>
      <c r="L115" s="21">
        <f>IF(OR($A115="",$B115="",$C115=""),"",'OddsRatio_working_3-way'!I114)</f>
        <v>3.0287103798955597</v>
      </c>
      <c r="M115" s="22">
        <f>IF(OR($A115="",$B115="",$C115=""),"",'OddsRatio_working_3-way'!J114)</f>
        <v>3.0073555337913964</v>
      </c>
      <c r="N115" s="23">
        <f t="shared" si="28"/>
        <v>33.722019445072519</v>
      </c>
      <c r="O115" s="24">
        <f t="shared" si="29"/>
        <v>33.024322491036543</v>
      </c>
      <c r="P115" s="24">
        <f t="shared" si="30"/>
        <v>33.253658063890953</v>
      </c>
      <c r="Q115" t="s">
        <v>250</v>
      </c>
      <c r="R115" t="s">
        <v>251</v>
      </c>
      <c r="S115" s="64">
        <v>44512</v>
      </c>
      <c r="T115" s="35">
        <v>100</v>
      </c>
      <c r="U115" s="35"/>
      <c r="V115" s="35"/>
      <c r="W115" s="35"/>
      <c r="X115" s="35"/>
      <c r="Y115" s="35"/>
      <c r="Z115" s="35"/>
      <c r="AA115" s="35">
        <f t="shared" si="31"/>
        <v>0</v>
      </c>
      <c r="AB115" s="35">
        <f t="shared" si="32"/>
        <v>0</v>
      </c>
      <c r="AC115" s="35">
        <f t="shared" si="33"/>
        <v>0</v>
      </c>
      <c r="AF115">
        <v>2.67</v>
      </c>
      <c r="AG115">
        <v>1.49</v>
      </c>
      <c r="AJ115" t="s">
        <v>491</v>
      </c>
    </row>
    <row r="116" spans="1:36" ht="15" x14ac:dyDescent="0.25">
      <c r="A116">
        <v>2.59</v>
      </c>
      <c r="B116">
        <v>3.13</v>
      </c>
      <c r="C116">
        <v>2.95</v>
      </c>
      <c r="D116" s="20">
        <f t="shared" si="27"/>
        <v>4.4572254839217562E-2</v>
      </c>
      <c r="E116" s="17">
        <f>IF(OR($A116="",$B116="",$C116=""),"",A116*'MPTO_working_3-way'!$I115)</f>
        <v>2.7054421400335733</v>
      </c>
      <c r="F116" s="21">
        <f>IF(OR($A116="",$B116="",$C116=""),"",B116*'MPTO_working_3-way'!$I115)</f>
        <v>3.2695111576467508</v>
      </c>
      <c r="G116" s="22">
        <f>IF(OR($A116="",$B116="",$C116=""),"",C116*'MPTO_working_3-way'!$I115)</f>
        <v>3.0814881517756918</v>
      </c>
      <c r="H116" s="17">
        <f>IF(OR($A116="",$B116="",$C116=""),"",'MPTO_working_3-way'!E115)</f>
        <v>2.6936537165146115</v>
      </c>
      <c r="I116" s="21">
        <f>IF(OR($A116="",$B116="",$C116=""),"",'MPTO_working_3-way'!F115)</f>
        <v>3.2826556989032314</v>
      </c>
      <c r="J116" s="22">
        <f>IF(OR($A116="",$B116="",$C116=""),"",'MPTO_working_3-way'!G115)</f>
        <v>3.0852234427682097</v>
      </c>
      <c r="K116" s="17">
        <f>IF(OR($A116="",$B116="",$C116=""),"",'OddsRatio_working_3-way'!H115)</f>
        <v>2.6991127360819123</v>
      </c>
      <c r="L116" s="21">
        <f>IF(OR($A116="",$B116="",$C116=""),"",'OddsRatio_working_3-way'!I115)</f>
        <v>3.2761698917323727</v>
      </c>
      <c r="M116" s="22">
        <f>IF(OR($A116="",$B116="",$C116=""),"",'OddsRatio_working_3-way'!J115)</f>
        <v>3.0838175065155524</v>
      </c>
      <c r="N116" s="23">
        <f t="shared" si="28"/>
        <v>36.962535077079508</v>
      </c>
      <c r="O116" s="24">
        <f t="shared" si="29"/>
        <v>30.585612092535435</v>
      </c>
      <c r="P116" s="24">
        <f t="shared" si="30"/>
        <v>32.451852830385057</v>
      </c>
      <c r="Q116" t="s">
        <v>252</v>
      </c>
      <c r="R116" t="s">
        <v>253</v>
      </c>
      <c r="S116" s="64">
        <v>44512</v>
      </c>
      <c r="T116" s="35">
        <v>100</v>
      </c>
      <c r="U116" s="35"/>
      <c r="V116" s="35"/>
      <c r="W116" s="35"/>
      <c r="X116" s="35"/>
      <c r="Y116" s="35"/>
      <c r="Z116" s="35"/>
      <c r="AA116" s="35">
        <f t="shared" si="31"/>
        <v>0</v>
      </c>
      <c r="AB116" s="35">
        <f t="shared" si="32"/>
        <v>0</v>
      </c>
      <c r="AC116" s="35">
        <f t="shared" si="33"/>
        <v>0</v>
      </c>
      <c r="AF116">
        <v>2.29</v>
      </c>
      <c r="AG116">
        <v>1.64</v>
      </c>
      <c r="AJ116" t="s">
        <v>491</v>
      </c>
    </row>
    <row r="117" spans="1:36" ht="15" x14ac:dyDescent="0.25">
      <c r="A117">
        <v>1.83</v>
      </c>
      <c r="B117">
        <v>3.37</v>
      </c>
      <c r="C117">
        <v>4.9000000000000004</v>
      </c>
      <c r="D117" s="20">
        <f t="shared" si="27"/>
        <v>4.7265625129265576E-2</v>
      </c>
      <c r="E117" s="17">
        <f>IF(OR($A117="",$B117="",$C117=""),"",A117*'MPTO_working_3-way'!$I116)</f>
        <v>1.9164960939865561</v>
      </c>
      <c r="F117" s="21">
        <f>IF(OR($A117="",$B117="",$C117=""),"",B117*'MPTO_working_3-way'!$I116)</f>
        <v>3.5292851566856251</v>
      </c>
      <c r="G117" s="22">
        <f>IF(OR($A117="",$B117="",$C117=""),"",C117*'MPTO_working_3-way'!$I116)</f>
        <v>5.131601563133402</v>
      </c>
      <c r="H117" s="17">
        <f>IF(OR($A117="",$B117="",$C117=""),"",'MPTO_working_3-way'!E116)</f>
        <v>1.8843290337344987</v>
      </c>
      <c r="I117" s="21">
        <f>IF(OR($A117="",$B117="",$C117=""),"",'MPTO_working_3-way'!F116)</f>
        <v>3.5589633446644227</v>
      </c>
      <c r="J117" s="22">
        <f>IF(OR($A117="",$B117="",$C117=""),"",'MPTO_working_3-way'!G116)</f>
        <v>5.3099293093945468</v>
      </c>
      <c r="K117" s="17">
        <f>IF(OR($A117="",$B117="",$C117=""),"",'OddsRatio_working_3-way'!H116)</f>
        <v>1.8965630629881636</v>
      </c>
      <c r="L117" s="21">
        <f>IF(OR($A117="",$B117="",$C117=""),"",'OddsRatio_working_3-way'!I116)</f>
        <v>3.5600656135927085</v>
      </c>
      <c r="M117" s="22">
        <f>IF(OR($A117="",$B117="",$C117=""),"",'OddsRatio_working_3-way'!J116)</f>
        <v>5.212766199582938</v>
      </c>
      <c r="N117" s="23">
        <f t="shared" si="28"/>
        <v>52.178556645000654</v>
      </c>
      <c r="O117" s="24">
        <f t="shared" si="29"/>
        <v>28.334349750846048</v>
      </c>
      <c r="P117" s="24">
        <f t="shared" si="30"/>
        <v>19.487093604153301</v>
      </c>
      <c r="Q117" t="s">
        <v>254</v>
      </c>
      <c r="R117" t="s">
        <v>255</v>
      </c>
      <c r="S117" s="64">
        <v>44512</v>
      </c>
      <c r="T117" s="35">
        <v>100</v>
      </c>
      <c r="U117" s="35"/>
      <c r="V117" s="35"/>
      <c r="W117" s="35"/>
      <c r="X117" s="35"/>
      <c r="Y117" s="35"/>
      <c r="Z117" s="35"/>
      <c r="AA117" s="35">
        <f t="shared" si="31"/>
        <v>0</v>
      </c>
      <c r="AB117" s="35">
        <f t="shared" si="32"/>
        <v>0</v>
      </c>
      <c r="AC117" s="35">
        <f t="shared" si="33"/>
        <v>0</v>
      </c>
      <c r="AF117">
        <v>2.23</v>
      </c>
      <c r="AG117">
        <v>1.67</v>
      </c>
      <c r="AJ117" t="s">
        <v>491</v>
      </c>
    </row>
    <row r="118" spans="1:36" ht="15" x14ac:dyDescent="0.25">
      <c r="A118">
        <v>4</v>
      </c>
      <c r="B118">
        <v>3.3</v>
      </c>
      <c r="C118">
        <v>2.0299999999999998</v>
      </c>
      <c r="D118" s="20">
        <f t="shared" si="27"/>
        <v>4.5641140468726693E-2</v>
      </c>
      <c r="E118" s="17">
        <f>IF(OR($A118="",$B118="",$C118=""),"",A118*'MPTO_working_3-way'!$I117)</f>
        <v>4.1825645618749068</v>
      </c>
      <c r="F118" s="21">
        <f>IF(OR($A118="",$B118="",$C118=""),"",B118*'MPTO_working_3-way'!$I117)</f>
        <v>3.4506157635467978</v>
      </c>
      <c r="G118" s="22">
        <f>IF(OR($A118="",$B118="",$C118=""),"",C118*'MPTO_working_3-way'!$I117)</f>
        <v>2.1226515151515151</v>
      </c>
      <c r="H118" s="17">
        <f>IF(OR($A118="",$B118="",$C118=""),"",'MPTO_working_3-way'!E117)</f>
        <v>4.2591925400021191</v>
      </c>
      <c r="I118" s="21">
        <f>IF(OR($A118="",$B118="",$C118=""),"",'MPTO_working_3-way'!F117)</f>
        <v>3.474434887841984</v>
      </c>
      <c r="J118" s="22">
        <f>IF(OR($A118="",$B118="",$C118=""),"",'MPTO_working_3-way'!G117)</f>
        <v>2.0946921333090134</v>
      </c>
      <c r="K118" s="17">
        <f>IF(OR($A118="",$B118="",$C118=""),"",'OddsRatio_working_3-way'!H117)</f>
        <v>4.2210193148810404</v>
      </c>
      <c r="L118" s="21">
        <f>IF(OR($A118="",$B118="",$C118=""),"",'OddsRatio_working_3-way'!I117)</f>
        <v>3.4694481414087979</v>
      </c>
      <c r="M118" s="22">
        <f>IF(OR($A118="",$B118="",$C118=""),"",'OddsRatio_working_3-way'!J117)</f>
        <v>2.1058832981091569</v>
      </c>
      <c r="N118" s="23">
        <f t="shared" si="28"/>
        <v>23.908776187586994</v>
      </c>
      <c r="O118" s="24">
        <f t="shared" si="29"/>
        <v>28.980334772832723</v>
      </c>
      <c r="P118" s="24">
        <f t="shared" si="30"/>
        <v>47.110889039580286</v>
      </c>
      <c r="Q118" t="s">
        <v>256</v>
      </c>
      <c r="R118" t="s">
        <v>257</v>
      </c>
      <c r="S118" s="64">
        <v>44512</v>
      </c>
      <c r="T118" s="35">
        <v>100</v>
      </c>
      <c r="U118" s="35"/>
      <c r="V118" s="35"/>
      <c r="W118" s="35"/>
      <c r="X118" s="35"/>
      <c r="Y118" s="35"/>
      <c r="Z118" s="35"/>
      <c r="AA118" s="35">
        <f t="shared" si="31"/>
        <v>0</v>
      </c>
      <c r="AB118" s="35">
        <f t="shared" si="32"/>
        <v>0</v>
      </c>
      <c r="AC118" s="35">
        <f t="shared" si="33"/>
        <v>0</v>
      </c>
      <c r="AF118">
        <v>2.0499999999999998</v>
      </c>
      <c r="AG118">
        <v>1.8</v>
      </c>
      <c r="AJ118" t="s">
        <v>491</v>
      </c>
    </row>
    <row r="119" spans="1:36" ht="15" x14ac:dyDescent="0.25">
      <c r="A119">
        <v>1.98</v>
      </c>
      <c r="B119">
        <v>3.28</v>
      </c>
      <c r="C119">
        <v>4.2300000000000004</v>
      </c>
      <c r="D119" s="20">
        <f t="shared" si="27"/>
        <v>4.6335173216335512E-2</v>
      </c>
      <c r="E119" s="17">
        <f>IF(OR($A119="",$B119="",$C119=""),"",A119*'MPTO_working_3-way'!$I118)</f>
        <v>2.0717436429683445</v>
      </c>
      <c r="F119" s="21">
        <f>IF(OR($A119="",$B119="",$C119=""),"",B119*'MPTO_working_3-way'!$I118)</f>
        <v>3.4319793681495803</v>
      </c>
      <c r="G119" s="22">
        <f>IF(OR($A119="",$B119="",$C119=""),"",C119*'MPTO_working_3-way'!$I118)</f>
        <v>4.4259977827050996</v>
      </c>
      <c r="H119" s="17">
        <f>IF(OR($A119="",$B119="",$C119=""),"",'MPTO_working_3-way'!E118)</f>
        <v>2.0424609356180441</v>
      </c>
      <c r="I119" s="21">
        <f>IF(OR($A119="",$B119="",$C119=""),"",'MPTO_working_3-way'!F118)</f>
        <v>3.4550311503911906</v>
      </c>
      <c r="J119" s="22">
        <f>IF(OR($A119="",$B119="",$C119=""),"",'MPTO_working_3-way'!G118)</f>
        <v>4.5256740246954577</v>
      </c>
      <c r="K119" s="17">
        <f>IF(OR($A119="",$B119="",$C119=""),"",'OddsRatio_working_3-way'!H118)</f>
        <v>2.0540788878288723</v>
      </c>
      <c r="L119" s="21">
        <f>IF(OR($A119="",$B119="",$C119=""),"",'OddsRatio_working_3-way'!I118)</f>
        <v>3.4523468002549276</v>
      </c>
      <c r="M119" s="22">
        <f>IF(OR($A119="",$B119="",$C119=""),"",'OddsRatio_working_3-way'!J118)</f>
        <v>4.4741579670278133</v>
      </c>
      <c r="N119" s="23">
        <f t="shared" si="28"/>
        <v>48.268520257999874</v>
      </c>
      <c r="O119" s="24">
        <f t="shared" si="29"/>
        <v>29.137704302085293</v>
      </c>
      <c r="P119" s="24">
        <f t="shared" si="30"/>
        <v>22.593775439914836</v>
      </c>
      <c r="Q119" t="s">
        <v>258</v>
      </c>
      <c r="R119" t="s">
        <v>259</v>
      </c>
      <c r="S119" s="64">
        <v>44512</v>
      </c>
      <c r="T119" s="35">
        <v>100</v>
      </c>
      <c r="U119" s="35"/>
      <c r="V119" s="35"/>
      <c r="W119" s="35"/>
      <c r="X119" s="35"/>
      <c r="Y119" s="35"/>
      <c r="Z119" s="35"/>
      <c r="AA119" s="35">
        <f t="shared" si="31"/>
        <v>0</v>
      </c>
      <c r="AB119" s="35">
        <f t="shared" si="32"/>
        <v>0</v>
      </c>
      <c r="AC119" s="35">
        <f t="shared" si="33"/>
        <v>0</v>
      </c>
      <c r="AF119">
        <v>2.2200000000000002</v>
      </c>
      <c r="AG119">
        <v>1.68</v>
      </c>
      <c r="AJ119" t="s">
        <v>491</v>
      </c>
    </row>
    <row r="120" spans="1:36" ht="15" x14ac:dyDescent="0.25">
      <c r="A120">
        <v>1.93</v>
      </c>
      <c r="B120">
        <v>3.29</v>
      </c>
      <c r="C120">
        <v>4.47</v>
      </c>
      <c r="D120" s="20">
        <f t="shared" si="27"/>
        <v>4.5799729339500272E-2</v>
      </c>
      <c r="E120" s="17">
        <f>IF(OR($A120="",$B120="",$C120=""),"",A120*'MPTO_working_3-way'!$I119)</f>
        <v>2.0183934776252355</v>
      </c>
      <c r="F120" s="21">
        <f>IF(OR($A120="",$B120="",$C120=""),"",B120*'MPTO_working_3-way'!$I119)</f>
        <v>3.440681109526956</v>
      </c>
      <c r="G120" s="22">
        <f>IF(OR($A120="",$B120="",$C120=""),"",C120*'MPTO_working_3-way'!$I119)</f>
        <v>4.6747247901475664</v>
      </c>
      <c r="H120" s="17">
        <f>IF(OR($A120="",$B120="",$C120=""),"",'MPTO_working_3-way'!E119)</f>
        <v>1.9885928800837964</v>
      </c>
      <c r="I120" s="21">
        <f>IF(OR($A120="",$B120="",$C120=""),"",'MPTO_working_3-way'!F119)</f>
        <v>3.4639857381359596</v>
      </c>
      <c r="J120" s="22">
        <f>IF(OR($A120="",$B120="",$C120=""),"",'MPTO_working_3-way'!G119)</f>
        <v>4.7973809350628951</v>
      </c>
      <c r="K120" s="17">
        <f>IF(OR($A120="",$B120="",$C120=""),"",'OddsRatio_working_3-way'!H119)</f>
        <v>2.0002950482787578</v>
      </c>
      <c r="L120" s="21">
        <f>IF(OR($A120="",$B120="",$C120=""),"",'OddsRatio_working_3-way'!I119)</f>
        <v>3.4630921081272645</v>
      </c>
      <c r="M120" s="22">
        <f>IF(OR($A120="",$B120="",$C120=""),"",'OddsRatio_working_3-way'!J119)</f>
        <v>4.7322836747605272</v>
      </c>
      <c r="N120" s="23">
        <f t="shared" si="28"/>
        <v>49.544353521027119</v>
      </c>
      <c r="O120" s="24">
        <f t="shared" si="29"/>
        <v>29.064012855800097</v>
      </c>
      <c r="P120" s="24">
        <f t="shared" si="30"/>
        <v>21.391633623172783</v>
      </c>
      <c r="Q120" t="s">
        <v>260</v>
      </c>
      <c r="R120" t="s">
        <v>261</v>
      </c>
      <c r="S120" s="64">
        <v>44512</v>
      </c>
      <c r="T120" s="35">
        <v>100</v>
      </c>
      <c r="U120" s="35"/>
      <c r="V120" s="35"/>
      <c r="W120" s="35"/>
      <c r="X120" s="35"/>
      <c r="Y120" s="35"/>
      <c r="Z120" s="35"/>
      <c r="AA120" s="35">
        <f t="shared" si="31"/>
        <v>0</v>
      </c>
      <c r="AB120" s="35">
        <f t="shared" si="32"/>
        <v>0</v>
      </c>
      <c r="AC120" s="35">
        <f t="shared" si="33"/>
        <v>0</v>
      </c>
      <c r="AF120">
        <v>2.34</v>
      </c>
      <c r="AG120">
        <v>1.61</v>
      </c>
      <c r="AJ120" t="s">
        <v>491</v>
      </c>
    </row>
    <row r="121" spans="1:36" ht="15" x14ac:dyDescent="0.25">
      <c r="A121">
        <v>3.59</v>
      </c>
      <c r="B121">
        <v>3.17</v>
      </c>
      <c r="C121">
        <v>2.2200000000000002</v>
      </c>
      <c r="D121" s="20">
        <f t="shared" si="27"/>
        <v>4.4459395733087881E-2</v>
      </c>
      <c r="E121" s="17">
        <f>IF(OR($A121="",$B121="",$C121=""),"",A121*'MPTO_working_3-way'!$I120)</f>
        <v>3.7496092306817852</v>
      </c>
      <c r="F121" s="21">
        <f>IF(OR($A121="",$B121="",$C121=""),"",B121*'MPTO_working_3-way'!$I120)</f>
        <v>3.3109362844738883</v>
      </c>
      <c r="G121" s="22">
        <f>IF(OR($A121="",$B121="",$C121=""),"",C121*'MPTO_working_3-way'!$I120)</f>
        <v>2.3186998585274554</v>
      </c>
      <c r="H121" s="17">
        <f>IF(OR($A121="",$B121="",$C121=""),"",'MPTO_working_3-way'!E120)</f>
        <v>3.7917317984331946</v>
      </c>
      <c r="I121" s="21">
        <f>IF(OR($A121="",$B121="",$C121=""),"",'MPTO_working_3-way'!F120)</f>
        <v>3.3262637514358486</v>
      </c>
      <c r="J121" s="22">
        <f>IF(OR($A121="",$B121="",$C121=""),"",'MPTO_working_3-way'!G120)</f>
        <v>2.2955225847883978</v>
      </c>
      <c r="K121" s="17">
        <f>IF(OR($A121="",$B121="",$C121=""),"",'OddsRatio_working_3-way'!H120)</f>
        <v>3.7711182085631529</v>
      </c>
      <c r="L121" s="21">
        <f>IF(OR($A121="",$B121="",$C121=""),"",'OddsRatio_working_3-way'!I120)</f>
        <v>3.3217476882556149</v>
      </c>
      <c r="M121" s="22">
        <f>IF(OR($A121="",$B121="",$C121=""),"",'OddsRatio_working_3-way'!J120)</f>
        <v>2.3053143685123736</v>
      </c>
      <c r="N121" s="23">
        <f t="shared" si="28"/>
        <v>26.66944576030318</v>
      </c>
      <c r="O121" s="24">
        <f t="shared" si="29"/>
        <v>30.202936996684045</v>
      </c>
      <c r="P121" s="24">
        <f t="shared" si="30"/>
        <v>43.127617243012786</v>
      </c>
      <c r="Q121" t="s">
        <v>262</v>
      </c>
      <c r="R121" t="s">
        <v>263</v>
      </c>
      <c r="S121" s="64">
        <v>44512</v>
      </c>
      <c r="T121" s="35">
        <v>100</v>
      </c>
      <c r="U121" s="35"/>
      <c r="V121" s="35"/>
      <c r="W121" s="35"/>
      <c r="X121" s="35"/>
      <c r="Y121" s="35"/>
      <c r="Z121" s="35"/>
      <c r="AA121" s="35">
        <f t="shared" si="31"/>
        <v>0</v>
      </c>
      <c r="AB121" s="35">
        <f t="shared" si="32"/>
        <v>0</v>
      </c>
      <c r="AC121" s="35">
        <f t="shared" si="33"/>
        <v>0</v>
      </c>
      <c r="AF121">
        <v>2.12</v>
      </c>
      <c r="AG121">
        <v>1.74</v>
      </c>
      <c r="AJ121" t="s">
        <v>491</v>
      </c>
    </row>
    <row r="122" spans="1:36" ht="15" x14ac:dyDescent="0.25">
      <c r="A122">
        <v>2.2799999999999998</v>
      </c>
      <c r="B122">
        <v>2.95</v>
      </c>
      <c r="C122">
        <v>3.6</v>
      </c>
      <c r="D122" s="20">
        <f t="shared" si="27"/>
        <v>5.5357319853305498E-2</v>
      </c>
      <c r="E122" s="17">
        <f>IF(OR($A122="",$B122="",$C122=""),"",A122*'MPTO_working_3-way'!$I121)</f>
        <v>2.4062146892655365</v>
      </c>
      <c r="F122" s="21">
        <f>IF(OR($A122="",$B122="",$C122=""),"",B122*'MPTO_working_3-way'!$I121)</f>
        <v>3.1133040935672516</v>
      </c>
      <c r="G122" s="22">
        <f>IF(OR($A122="",$B122="",$C122=""),"",C122*'MPTO_working_3-way'!$I121)</f>
        <v>3.7992863514719</v>
      </c>
      <c r="H122" s="17">
        <f>IF(OR($A122="",$B122="",$C122=""),"",'MPTO_working_3-way'!E121)</f>
        <v>2.3801360437227226</v>
      </c>
      <c r="I122" s="21">
        <f>IF(OR($A122="",$B122="",$C122=""),"",'MPTO_working_3-way'!F121)</f>
        <v>3.1198268309024382</v>
      </c>
      <c r="J122" s="22">
        <f>IF(OR($A122="",$B122="",$C122=""),"",'MPTO_working_3-way'!G121)</f>
        <v>3.8561600203847624</v>
      </c>
      <c r="K122" s="17">
        <f>IF(OR($A122="",$B122="",$C122=""),"",'OddsRatio_working_3-way'!H121)</f>
        <v>2.3915233219748853</v>
      </c>
      <c r="L122" s="21">
        <f>IF(OR($A122="",$B122="",$C122=""),"",'OddsRatio_working_3-way'!I121)</f>
        <v>3.1198988108211143</v>
      </c>
      <c r="M122" s="22">
        <f>IF(OR($A122="",$B122="",$C122=""),"",'OddsRatio_working_3-way'!J121)</f>
        <v>3.8265317477614857</v>
      </c>
      <c r="N122" s="23">
        <f t="shared" si="28"/>
        <v>41.559051420521257</v>
      </c>
      <c r="O122" s="24">
        <f t="shared" si="29"/>
        <v>32.120216013148621</v>
      </c>
      <c r="P122" s="24">
        <f t="shared" si="30"/>
        <v>26.320732566330125</v>
      </c>
      <c r="Q122" t="s">
        <v>264</v>
      </c>
      <c r="R122" t="s">
        <v>265</v>
      </c>
      <c r="S122" s="64">
        <v>44512</v>
      </c>
      <c r="T122" s="35">
        <v>100</v>
      </c>
      <c r="U122" s="35"/>
      <c r="V122" s="35"/>
      <c r="W122" s="35"/>
      <c r="X122" s="35"/>
      <c r="Y122" s="35"/>
      <c r="Z122" s="35"/>
      <c r="AA122" s="35">
        <f t="shared" si="31"/>
        <v>0</v>
      </c>
      <c r="AB122" s="35">
        <f t="shared" si="32"/>
        <v>0</v>
      </c>
      <c r="AC122" s="35">
        <f t="shared" si="33"/>
        <v>0</v>
      </c>
      <c r="AF122">
        <v>2.2999999999999998</v>
      </c>
      <c r="AG122">
        <v>1.61</v>
      </c>
      <c r="AJ122" t="s">
        <v>492</v>
      </c>
    </row>
    <row r="123" spans="1:36" ht="15" x14ac:dyDescent="0.25">
      <c r="A123">
        <v>1.42</v>
      </c>
      <c r="B123">
        <v>4.4000000000000004</v>
      </c>
      <c r="C123">
        <v>7.47</v>
      </c>
      <c r="D123" s="20">
        <f t="shared" si="27"/>
        <v>6.5366887953007158E-2</v>
      </c>
      <c r="E123" s="17">
        <f>IF(OR($A123="",$B123="",$C123=""),"",A123*'MPTO_working_3-way'!$I122)</f>
        <v>1.51282098089327</v>
      </c>
      <c r="F123" s="21">
        <f>IF(OR($A123="",$B123="",$C123=""),"",B123*'MPTO_working_3-way'!$I122)</f>
        <v>4.6876143069932317</v>
      </c>
      <c r="G123" s="22">
        <f>IF(OR($A123="",$B123="",$C123=""),"",C123*'MPTO_working_3-way'!$I122)</f>
        <v>7.9582906530089632</v>
      </c>
      <c r="H123" s="17">
        <f>IF(OR($A123="",$B123="",$C123=""),"",'MPTO_working_3-way'!E122)</f>
        <v>1.4653380380094181</v>
      </c>
      <c r="I123" s="21">
        <f>IF(OR($A123="",$B123="",$C123=""),"",'MPTO_working_3-way'!F122)</f>
        <v>4.8665645280584586</v>
      </c>
      <c r="J123" s="22">
        <f>IF(OR($A123="",$B123="",$C123=""),"",'MPTO_working_3-way'!G122)</f>
        <v>8.9222106956151617</v>
      </c>
      <c r="K123" s="17">
        <f>IF(OR($A123="",$B123="",$C123=""),"",'OddsRatio_working_3-way'!H122)</f>
        <v>1.4794903122934069</v>
      </c>
      <c r="L123" s="21">
        <f>IF(OR($A123="",$B123="",$C123=""),"",'OddsRatio_working_3-way'!I122)</f>
        <v>4.8815882423752006</v>
      </c>
      <c r="M123" s="22">
        <f>IF(OR($A123="",$B123="",$C123=""),"",'OddsRatio_working_3-way'!J122)</f>
        <v>8.3864340965198654</v>
      </c>
      <c r="N123" s="23">
        <f t="shared" si="28"/>
        <v>66.101674463130038</v>
      </c>
      <c r="O123" s="24">
        <f t="shared" si="29"/>
        <v>21.332813122191961</v>
      </c>
      <c r="P123" s="24">
        <f t="shared" si="30"/>
        <v>12.565512414677999</v>
      </c>
      <c r="Q123" t="s">
        <v>266</v>
      </c>
      <c r="R123" t="s">
        <v>267</v>
      </c>
      <c r="S123" s="64">
        <v>44512</v>
      </c>
      <c r="T123" s="35">
        <v>100</v>
      </c>
      <c r="U123" s="35"/>
      <c r="V123" s="35"/>
      <c r="W123" s="35"/>
      <c r="X123" s="35"/>
      <c r="Y123" s="35"/>
      <c r="Z123" s="35"/>
      <c r="AA123" s="35">
        <f t="shared" si="31"/>
        <v>0</v>
      </c>
      <c r="AB123" s="35">
        <f t="shared" si="32"/>
        <v>0</v>
      </c>
      <c r="AC123" s="35">
        <f t="shared" si="33"/>
        <v>0</v>
      </c>
      <c r="AF123">
        <v>1.97</v>
      </c>
      <c r="AG123">
        <v>1.83</v>
      </c>
      <c r="AJ123" t="s">
        <v>492</v>
      </c>
    </row>
    <row r="124" spans="1:36" ht="15" x14ac:dyDescent="0.25">
      <c r="A124">
        <v>3.55</v>
      </c>
      <c r="B124">
        <v>3.38</v>
      </c>
      <c r="C124">
        <v>2.09</v>
      </c>
      <c r="D124" s="20">
        <f t="shared" si="27"/>
        <v>5.6017028532282076E-2</v>
      </c>
      <c r="E124" s="17">
        <f>IF(OR($A124="",$B124="",$C124=""),"",A124*'MPTO_working_3-way'!$I123)</f>
        <v>3.7488604512896013</v>
      </c>
      <c r="F124" s="21">
        <f>IF(OR($A124="",$B124="",$C124=""),"",B124*'MPTO_working_3-way'!$I123)</f>
        <v>3.5693375564391134</v>
      </c>
      <c r="G124" s="22">
        <f>IF(OR($A124="",$B124="",$C124=""),"",C124*'MPTO_working_3-way'!$I123)</f>
        <v>2.2070755896324692</v>
      </c>
      <c r="H124" s="17">
        <f>IF(OR($A124="",$B124="",$C124=""),"",'MPTO_working_3-way'!E123)</f>
        <v>3.8020240744175329</v>
      </c>
      <c r="I124" s="21">
        <f>IF(OR($A124="",$B124="",$C124=""),"",'MPTO_working_3-way'!F123)</f>
        <v>3.6076904301440855</v>
      </c>
      <c r="J124" s="22">
        <f>IF(OR($A124="",$B124="",$C124=""),"",'MPTO_working_3-way'!G123)</f>
        <v>2.174874921261174</v>
      </c>
      <c r="K124" s="17">
        <f>IF(OR($A124="",$B124="",$C124=""),"",'OddsRatio_working_3-way'!H123)</f>
        <v>3.7787607008214703</v>
      </c>
      <c r="L124" s="21">
        <f>IF(OR($A124="",$B124="",$C124=""),"",'OddsRatio_working_3-way'!I123)</f>
        <v>3.5935099874333716</v>
      </c>
      <c r="M124" s="22">
        <f>IF(OR($A124="",$B124="",$C124=""),"",'OddsRatio_working_3-way'!J123)</f>
        <v>2.1877839858413344</v>
      </c>
      <c r="N124" s="23">
        <f t="shared" si="28"/>
        <v>26.674772587387235</v>
      </c>
      <c r="O124" s="24">
        <f t="shared" si="29"/>
        <v>28.016403161309078</v>
      </c>
      <c r="P124" s="24">
        <f t="shared" si="30"/>
        <v>45.308824251303683</v>
      </c>
      <c r="Q124" t="s">
        <v>268</v>
      </c>
      <c r="R124" t="s">
        <v>269</v>
      </c>
      <c r="S124" s="64">
        <v>44512</v>
      </c>
      <c r="T124" s="35">
        <v>100</v>
      </c>
      <c r="U124" s="35"/>
      <c r="V124" s="35"/>
      <c r="W124" s="35"/>
      <c r="X124" s="35"/>
      <c r="Y124" s="35"/>
      <c r="Z124" s="35"/>
      <c r="AA124" s="35">
        <f t="shared" si="31"/>
        <v>0</v>
      </c>
      <c r="AB124" s="35">
        <f t="shared" si="32"/>
        <v>0</v>
      </c>
      <c r="AC124" s="35">
        <f t="shared" si="33"/>
        <v>0</v>
      </c>
      <c r="AF124">
        <v>2.0299999999999998</v>
      </c>
      <c r="AG124">
        <v>1.77</v>
      </c>
      <c r="AJ124" t="s">
        <v>492</v>
      </c>
    </row>
    <row r="125" spans="1:36" ht="15" x14ac:dyDescent="0.25">
      <c r="A125">
        <v>2.2799999999999998</v>
      </c>
      <c r="B125">
        <v>3.2</v>
      </c>
      <c r="C125">
        <v>3.3</v>
      </c>
      <c r="D125" s="20">
        <f t="shared" si="27"/>
        <v>5.412679425837319E-2</v>
      </c>
      <c r="E125" s="17">
        <f>IF(OR($A125="",$B125="",$C125=""),"",A125*'MPTO_working_3-way'!$I124)</f>
        <v>2.4034090909090908</v>
      </c>
      <c r="F125" s="21">
        <f>IF(OR($A125="",$B125="",$C125=""),"",B125*'MPTO_working_3-way'!$I124)</f>
        <v>3.3732057416267942</v>
      </c>
      <c r="G125" s="22">
        <f>IF(OR($A125="",$B125="",$C125=""),"",C125*'MPTO_working_3-way'!$I124)</f>
        <v>3.4786184210526314</v>
      </c>
      <c r="H125" s="17">
        <f>IF(OR($A125="",$B125="",$C125=""),"",'MPTO_working_3-way'!E124)</f>
        <v>2.3778146480208582</v>
      </c>
      <c r="I125" s="21">
        <f>IF(OR($A125="",$B125="",$C125=""),"",'MPTO_working_3-way'!F124)</f>
        <v>3.3960731211916046</v>
      </c>
      <c r="J125" s="22">
        <f>IF(OR($A125="",$B125="",$C125=""),"",'MPTO_working_3-way'!G124)</f>
        <v>3.5089192025183626</v>
      </c>
      <c r="K125" s="17">
        <f>IF(OR($A125="",$B125="",$C125=""),"",'OddsRatio_working_3-way'!H124)</f>
        <v>2.3886916964748357</v>
      </c>
      <c r="L125" s="21">
        <f>IF(OR($A125="",$B125="",$C125=""),"",'OddsRatio_working_3-way'!I124)</f>
        <v>3.3868138533161241</v>
      </c>
      <c r="M125" s="22">
        <f>IF(OR($A125="",$B125="",$C125=""),"",'OddsRatio_working_3-way'!J124)</f>
        <v>3.4953053921032207</v>
      </c>
      <c r="N125" s="23">
        <f t="shared" si="28"/>
        <v>41.607565011820327</v>
      </c>
      <c r="O125" s="24">
        <f t="shared" si="29"/>
        <v>29.645390070921984</v>
      </c>
      <c r="P125" s="24">
        <f t="shared" si="30"/>
        <v>28.747044917257686</v>
      </c>
      <c r="Q125" t="s">
        <v>270</v>
      </c>
      <c r="R125" t="s">
        <v>271</v>
      </c>
      <c r="S125" s="64">
        <v>44512</v>
      </c>
      <c r="T125" s="35">
        <v>100</v>
      </c>
      <c r="U125" s="35"/>
      <c r="V125" s="35"/>
      <c r="W125" s="35"/>
      <c r="X125" s="35"/>
      <c r="Y125" s="35"/>
      <c r="Z125" s="35"/>
      <c r="AA125" s="35">
        <f t="shared" si="31"/>
        <v>0</v>
      </c>
      <c r="AB125" s="35">
        <f t="shared" si="32"/>
        <v>0</v>
      </c>
      <c r="AC125" s="35">
        <f t="shared" si="33"/>
        <v>0</v>
      </c>
      <c r="AF125">
        <v>2.35</v>
      </c>
      <c r="AG125">
        <v>1.58</v>
      </c>
      <c r="AJ125" t="s">
        <v>492</v>
      </c>
    </row>
    <row r="126" spans="1:36" ht="15" x14ac:dyDescent="0.25">
      <c r="A126">
        <v>1.34</v>
      </c>
      <c r="B126">
        <v>5.57</v>
      </c>
      <c r="C126">
        <v>9.83</v>
      </c>
      <c r="D126" s="20">
        <f t="shared" si="27"/>
        <v>2.7531270157483245E-2</v>
      </c>
      <c r="E126" s="17">
        <f>IF(OR($A126="",$B126="",$C126=""),"",A126*'MPTO_working_3-way'!$I125)</f>
        <v>1.3768919020110277</v>
      </c>
      <c r="F126" s="21">
        <f>IF(OR($A126="",$B126="",$C126=""),"",B126*'MPTO_working_3-way'!$I125)</f>
        <v>5.7233491747771819</v>
      </c>
      <c r="G126" s="22">
        <f>IF(OR($A126="",$B126="",$C126=""),"",C126*'MPTO_working_3-way'!$I125)</f>
        <v>10.10063238564806</v>
      </c>
      <c r="H126" s="17">
        <f>IF(OR($A126="",$B126="",$C126=""),"",'MPTO_working_3-way'!E125)</f>
        <v>1.3566835454731903</v>
      </c>
      <c r="I126" s="21">
        <f>IF(OR($A126="",$B126="",$C126=""),"",'MPTO_working_3-way'!F125)</f>
        <v>5.8700560855376578</v>
      </c>
      <c r="J126" s="22">
        <f>IF(OR($A126="",$B126="",$C126=""),"",'MPTO_working_3-way'!G125)</f>
        <v>10.804700636488683</v>
      </c>
      <c r="K126" s="17">
        <f>IF(OR($A126="",$B126="",$C126=""),"",'OddsRatio_working_3-way'!H125)</f>
        <v>1.3627173717976162</v>
      </c>
      <c r="L126" s="21">
        <f>IF(OR($A126="",$B126="",$C126=""),"",'OddsRatio_working_3-way'!I125)</f>
        <v>5.8753482032797217</v>
      </c>
      <c r="M126" s="22">
        <f>IF(OR($A126="",$B126="",$C126=""),"",'OddsRatio_working_3-way'!J125)</f>
        <v>10.41998350874397</v>
      </c>
      <c r="N126" s="23">
        <f t="shared" si="28"/>
        <v>72.627342679512026</v>
      </c>
      <c r="O126" s="24">
        <f t="shared" si="29"/>
        <v>17.472287107817973</v>
      </c>
      <c r="P126" s="24">
        <f t="shared" si="30"/>
        <v>9.9003702126700031</v>
      </c>
      <c r="Q126" t="s">
        <v>272</v>
      </c>
      <c r="R126" t="s">
        <v>273</v>
      </c>
      <c r="S126" s="64">
        <v>44512</v>
      </c>
      <c r="T126" s="35">
        <v>100</v>
      </c>
      <c r="U126" s="35"/>
      <c r="V126" s="35"/>
      <c r="W126" s="35"/>
      <c r="X126" s="35"/>
      <c r="Y126" s="35"/>
      <c r="Z126" s="35"/>
      <c r="AA126" s="35">
        <f t="shared" si="31"/>
        <v>0</v>
      </c>
      <c r="AB126" s="35">
        <f t="shared" si="32"/>
        <v>0</v>
      </c>
      <c r="AC126" s="35">
        <f t="shared" si="33"/>
        <v>0</v>
      </c>
      <c r="AF126">
        <v>1.7</v>
      </c>
      <c r="AG126">
        <v>2.27</v>
      </c>
      <c r="AJ126" t="s">
        <v>482</v>
      </c>
    </row>
    <row r="127" spans="1:36" ht="15" x14ac:dyDescent="0.25">
      <c r="A127">
        <v>9.4600000000000009</v>
      </c>
      <c r="B127">
        <v>4.95</v>
      </c>
      <c r="C127">
        <v>1.39</v>
      </c>
      <c r="D127" s="20">
        <f t="shared" si="27"/>
        <v>2.7152907694985684E-2</v>
      </c>
      <c r="E127" s="17">
        <f>IF(OR($A127="",$B127="",$C127=""),"",A127*'MPTO_working_3-way'!$I126)</f>
        <v>9.716866506794565</v>
      </c>
      <c r="F127" s="21">
        <f>IF(OR($A127="",$B127="",$C127=""),"",B127*'MPTO_working_3-way'!$I126)</f>
        <v>5.0844068930901791</v>
      </c>
      <c r="G127" s="22">
        <f>IF(OR($A127="",$B127="",$C127=""),"",C127*'MPTO_working_3-way'!$I126)</f>
        <v>1.4277425416960301</v>
      </c>
      <c r="H127" s="17">
        <f>IF(OR($A127="",$B127="",$C127=""),"",'MPTO_working_3-way'!E126)</f>
        <v>10.345832629106615</v>
      </c>
      <c r="I127" s="21">
        <f>IF(OR($A127="",$B127="",$C127=""),"",'MPTO_working_3-way'!F126)</f>
        <v>5.1821732695378531</v>
      </c>
      <c r="J127" s="22">
        <f>IF(OR($A127="",$B127="",$C127=""),"",'MPTO_working_3-way'!G126)</f>
        <v>1.4077101868071651</v>
      </c>
      <c r="K127" s="17">
        <f>IF(OR($A127="",$B127="",$C127=""),"",'OddsRatio_working_3-way'!H126)</f>
        <v>9.9800572816509128</v>
      </c>
      <c r="L127" s="21">
        <f>IF(OR($A127="",$B127="",$C127=""),"",'OddsRatio_working_3-way'!I126)</f>
        <v>5.1928163430875998</v>
      </c>
      <c r="M127" s="22">
        <f>IF(OR($A127="",$B127="",$C127=""),"",'OddsRatio_working_3-way'!J126)</f>
        <v>1.4139742718491553</v>
      </c>
      <c r="N127" s="23">
        <f t="shared" si="28"/>
        <v>10.291383537076952</v>
      </c>
      <c r="O127" s="24">
        <f t="shared" si="29"/>
        <v>19.667977426413728</v>
      </c>
      <c r="P127" s="24">
        <f t="shared" si="30"/>
        <v>70.040639036509319</v>
      </c>
      <c r="Q127" t="s">
        <v>274</v>
      </c>
      <c r="R127" t="s">
        <v>275</v>
      </c>
      <c r="S127" s="64">
        <v>44512</v>
      </c>
      <c r="T127" s="35">
        <v>100</v>
      </c>
      <c r="U127" s="35"/>
      <c r="V127" s="35"/>
      <c r="W127" s="35"/>
      <c r="X127" s="35"/>
      <c r="Y127" s="35"/>
      <c r="Z127" s="35"/>
      <c r="AA127" s="35">
        <f t="shared" si="31"/>
        <v>0</v>
      </c>
      <c r="AB127" s="35">
        <f t="shared" si="32"/>
        <v>0</v>
      </c>
      <c r="AC127" s="35">
        <f t="shared" si="33"/>
        <v>0</v>
      </c>
      <c r="AF127">
        <v>1.79</v>
      </c>
      <c r="AG127">
        <v>2.13</v>
      </c>
      <c r="AJ127" t="s">
        <v>482</v>
      </c>
    </row>
    <row r="128" spans="1:36" ht="15" x14ac:dyDescent="0.25">
      <c r="A128">
        <v>4.33</v>
      </c>
      <c r="B128">
        <v>3.7</v>
      </c>
      <c r="C128">
        <v>1.92</v>
      </c>
      <c r="D128" s="20">
        <f t="shared" si="27"/>
        <v>2.2050485820693577E-2</v>
      </c>
      <c r="E128" s="17">
        <f>IF(OR($A128="",$B128="",$C128=""),"",A128*'MPTO_working_3-way'!$I127)</f>
        <v>4.4254786036036036</v>
      </c>
      <c r="F128" s="21">
        <f>IF(OR($A128="",$B128="",$C128=""),"",B128*'MPTO_working_3-way'!$I127)</f>
        <v>3.7815867975365665</v>
      </c>
      <c r="G128" s="22">
        <f>IF(OR($A128="",$B128="",$C128=""),"",C128*'MPTO_working_3-way'!$I127)</f>
        <v>1.9623369327757316</v>
      </c>
      <c r="H128" s="17">
        <f>IF(OR($A128="",$B128="",$C128=""),"",'MPTO_working_3-way'!E127)</f>
        <v>4.4723375135457877</v>
      </c>
      <c r="I128" s="21">
        <f>IF(OR($A128="",$B128="",$C128=""),"",'MPTO_working_3-way'!F127)</f>
        <v>3.8034367411134542</v>
      </c>
      <c r="J128" s="22">
        <f>IF(OR($A128="",$B128="",$C128=""),"",'MPTO_working_3-way'!G127)</f>
        <v>1.9474834925689122</v>
      </c>
      <c r="K128" s="17">
        <f>IF(OR($A128="",$B128="",$C128=""),"",'OddsRatio_working_3-way'!H127)</f>
        <v>4.45031772167789</v>
      </c>
      <c r="L128" s="21">
        <f>IF(OR($A128="",$B128="",$C128=""),"",'OddsRatio_working_3-way'!I127)</f>
        <v>3.7975549094685594</v>
      </c>
      <c r="M128" s="22">
        <f>IF(OR($A128="",$B128="",$C128=""),"",'OddsRatio_working_3-way'!J127)</f>
        <v>1.9532409321152122</v>
      </c>
      <c r="N128" s="23">
        <f t="shared" si="28"/>
        <v>22.596426049506022</v>
      </c>
      <c r="O128" s="24">
        <f t="shared" si="29"/>
        <v>26.443925620097588</v>
      </c>
      <c r="P128" s="24">
        <f t="shared" si="30"/>
        <v>50.959648330396398</v>
      </c>
      <c r="Q128" t="s">
        <v>276</v>
      </c>
      <c r="R128" t="s">
        <v>277</v>
      </c>
      <c r="S128" s="64">
        <v>44512</v>
      </c>
      <c r="T128" s="35">
        <v>100</v>
      </c>
      <c r="U128" s="35"/>
      <c r="V128" s="35"/>
      <c r="W128" s="35"/>
      <c r="X128" s="35"/>
      <c r="Y128" s="35"/>
      <c r="Z128" s="35"/>
      <c r="AA128" s="35">
        <f t="shared" si="31"/>
        <v>0</v>
      </c>
      <c r="AB128" s="35">
        <f t="shared" si="32"/>
        <v>0</v>
      </c>
      <c r="AC128" s="35">
        <f t="shared" si="33"/>
        <v>0</v>
      </c>
      <c r="AF128">
        <v>1.94</v>
      </c>
      <c r="AG128">
        <v>1.96</v>
      </c>
      <c r="AJ128" t="s">
        <v>482</v>
      </c>
    </row>
    <row r="129" spans="1:36" ht="15" x14ac:dyDescent="0.25">
      <c r="A129">
        <v>2.04</v>
      </c>
      <c r="B129">
        <v>3.24</v>
      </c>
      <c r="C129">
        <v>4.34</v>
      </c>
      <c r="D129" s="20">
        <f t="shared" si="27"/>
        <v>2.925280028379329E-2</v>
      </c>
      <c r="E129" s="17">
        <f>IF(OR($A129="",$B129="",$C129=""),"",A129*'MPTO_working_3-way'!$I128)</f>
        <v>2.0996757125789385</v>
      </c>
      <c r="F129" s="21">
        <f>IF(OR($A129="",$B129="",$C129=""),"",B129*'MPTO_working_3-way'!$I128)</f>
        <v>3.3347790729194906</v>
      </c>
      <c r="G129" s="22">
        <f>IF(OR($A129="",$B129="",$C129=""),"",C129*'MPTO_working_3-way'!$I128)</f>
        <v>4.4669571532316628</v>
      </c>
      <c r="H129" s="17">
        <f>IF(OR($A129="",$B129="",$C129=""),"",'MPTO_working_3-way'!E128)</f>
        <v>2.0814030704646562</v>
      </c>
      <c r="I129" s="21">
        <f>IF(OR($A129="",$B129="",$C129=""),"",'MPTO_working_3-way'!F128)</f>
        <v>3.3457008069151359</v>
      </c>
      <c r="J129" s="22">
        <f>IF(OR($A129="",$B129="",$C129=""),"",'MPTO_working_3-way'!G128)</f>
        <v>4.5317806570985137</v>
      </c>
      <c r="K129" s="17">
        <f>IF(OR($A129="",$B129="",$C129=""),"",'OddsRatio_working_3-way'!H128)</f>
        <v>2.0889240003491203</v>
      </c>
      <c r="L129" s="21">
        <f>IF(OR($A129="",$B129="",$C129=""),"",'OddsRatio_working_3-way'!I128)</f>
        <v>3.3453747699827212</v>
      </c>
      <c r="M129" s="22">
        <f>IF(OR($A129="",$B129="",$C129=""),"",'OddsRatio_working_3-way'!J128)</f>
        <v>4.4971213088135205</v>
      </c>
      <c r="N129" s="23">
        <f t="shared" si="28"/>
        <v>47.626402211022594</v>
      </c>
      <c r="O129" s="24">
        <f t="shared" si="29"/>
        <v>29.98699398471793</v>
      </c>
      <c r="P129" s="24">
        <f t="shared" si="30"/>
        <v>22.386603804259472</v>
      </c>
      <c r="Q129" t="s">
        <v>278</v>
      </c>
      <c r="R129" t="s">
        <v>279</v>
      </c>
      <c r="S129" s="64">
        <v>44512</v>
      </c>
      <c r="T129" s="35">
        <v>100</v>
      </c>
      <c r="U129" s="35"/>
      <c r="V129" s="35"/>
      <c r="W129" s="35"/>
      <c r="X129" s="35"/>
      <c r="Y129" s="35"/>
      <c r="Z129" s="35"/>
      <c r="AA129" s="35">
        <f t="shared" si="31"/>
        <v>0</v>
      </c>
      <c r="AB129" s="35">
        <f t="shared" si="32"/>
        <v>0</v>
      </c>
      <c r="AC129" s="35">
        <f t="shared" si="33"/>
        <v>0</v>
      </c>
      <c r="AF129">
        <v>2.2200000000000002</v>
      </c>
      <c r="AG129">
        <v>1.71</v>
      </c>
      <c r="AJ129" t="s">
        <v>483</v>
      </c>
    </row>
    <row r="130" spans="1:36" ht="15" x14ac:dyDescent="0.25">
      <c r="A130">
        <v>2.4900000000000002</v>
      </c>
      <c r="B130">
        <v>3.2</v>
      </c>
      <c r="C130">
        <v>3.19</v>
      </c>
      <c r="D130" s="20">
        <f t="shared" si="27"/>
        <v>2.7586049527262624E-2</v>
      </c>
      <c r="E130" s="17">
        <f>IF(OR($A130="",$B130="",$C130=""),"",A130*'MPTO_working_3-way'!$I129)</f>
        <v>2.5586892633228842</v>
      </c>
      <c r="F130" s="21">
        <f>IF(OR($A130="",$B130="",$C130=""),"",B130*'MPTO_working_3-way'!$I129)</f>
        <v>3.2882753584872404</v>
      </c>
      <c r="G130" s="22">
        <f>IF(OR($A130="",$B130="",$C130=""),"",C130*'MPTO_working_3-way'!$I129)</f>
        <v>3.2779994979919675</v>
      </c>
      <c r="H130" s="17">
        <f>IF(OR($A130="",$B130="",$C130=""),"",'MPTO_working_3-way'!E129)</f>
        <v>2.5483480500835149</v>
      </c>
      <c r="I130" s="21">
        <f>IF(OR($A130="",$B130="",$C130=""),"",'MPTO_working_3-way'!F129)</f>
        <v>3.2970150621840428</v>
      </c>
      <c r="J130" s="22">
        <f>IF(OR($A130="",$B130="",$C130=""),"",'MPTO_working_3-way'!G129)</f>
        <v>3.2864005323490848</v>
      </c>
      <c r="K130" s="17">
        <f>IF(OR($A130="",$B130="",$C130=""),"",'OddsRatio_working_3-way'!H129)</f>
        <v>2.5530128310202862</v>
      </c>
      <c r="L130" s="21">
        <f>IF(OR($A130="",$B130="",$C130=""),"",'OddsRatio_working_3-way'!I129)</f>
        <v>3.2930390793588113</v>
      </c>
      <c r="M130" s="22">
        <f>IF(OR($A130="",$B130="",$C130=""),"",'OddsRatio_working_3-way'!J129)</f>
        <v>3.2826161744526359</v>
      </c>
      <c r="N130" s="23">
        <f t="shared" si="28"/>
        <v>39.082510499978937</v>
      </c>
      <c r="O130" s="24">
        <f t="shared" si="29"/>
        <v>30.411078482796118</v>
      </c>
      <c r="P130" s="24">
        <f t="shared" si="30"/>
        <v>30.506411017224945</v>
      </c>
      <c r="Q130" t="s">
        <v>280</v>
      </c>
      <c r="R130" t="s">
        <v>281</v>
      </c>
      <c r="S130" s="64">
        <v>44512</v>
      </c>
      <c r="T130" s="35">
        <v>100</v>
      </c>
      <c r="U130" s="35"/>
      <c r="V130" s="35"/>
      <c r="W130" s="35"/>
      <c r="X130" s="35"/>
      <c r="Y130" s="35"/>
      <c r="Z130" s="35"/>
      <c r="AA130" s="35">
        <f t="shared" si="31"/>
        <v>0</v>
      </c>
      <c r="AB130" s="35">
        <f t="shared" si="32"/>
        <v>0</v>
      </c>
      <c r="AC130" s="35">
        <f t="shared" si="33"/>
        <v>0</v>
      </c>
      <c r="AF130">
        <v>2.08</v>
      </c>
      <c r="AG130">
        <v>1.83</v>
      </c>
      <c r="AJ130" t="s">
        <v>483</v>
      </c>
    </row>
    <row r="131" spans="1:36" ht="15" x14ac:dyDescent="0.25">
      <c r="A131">
        <v>2.31</v>
      </c>
      <c r="B131">
        <v>3.19</v>
      </c>
      <c r="C131">
        <v>3.56</v>
      </c>
      <c r="D131" s="20">
        <f t="shared" si="27"/>
        <v>2.7278933129378791E-2</v>
      </c>
      <c r="E131" s="17">
        <f>IF(OR($A131="",$B131="",$C131=""),"",A131*'MPTO_working_3-way'!$I130)</f>
        <v>2.3730143355288651</v>
      </c>
      <c r="F131" s="21">
        <f>IF(OR($A131="",$B131="",$C131=""),"",B131*'MPTO_working_3-way'!$I130)</f>
        <v>3.2770197966827181</v>
      </c>
      <c r="G131" s="22">
        <f>IF(OR($A131="",$B131="",$C131=""),"",C131*'MPTO_working_3-way'!$I130)</f>
        <v>3.6571130019405884</v>
      </c>
      <c r="H131" s="17">
        <f>IF(OR($A131="",$B131="",$C131=""),"",'MPTO_working_3-way'!E130)</f>
        <v>2.3595620788458596</v>
      </c>
      <c r="I131" s="21">
        <f>IF(OR($A131="",$B131="",$C131=""),"",'MPTO_working_3-way'!F130)</f>
        <v>3.2852952413139471</v>
      </c>
      <c r="J131" s="22">
        <f>IF(OR($A131="",$B131="",$C131=""),"",'MPTO_working_3-way'!G130)</f>
        <v>3.6790960196313569</v>
      </c>
      <c r="K131" s="17">
        <f>IF(OR($A131="",$B131="",$C131=""),"",'OddsRatio_working_3-way'!H130)</f>
        <v>2.3654109553094353</v>
      </c>
      <c r="L131" s="21">
        <f>IF(OR($A131="",$B131="",$C131=""),"",'OddsRatio_working_3-way'!I130)</f>
        <v>3.2826335817768419</v>
      </c>
      <c r="M131" s="22">
        <f>IF(OR($A131="",$B131="",$C131=""),"",'OddsRatio_working_3-way'!J130)</f>
        <v>3.6682840042688198</v>
      </c>
      <c r="N131" s="23">
        <f t="shared" si="28"/>
        <v>42.140495530429803</v>
      </c>
      <c r="O131" s="24">
        <f t="shared" si="29"/>
        <v>30.51553124617331</v>
      </c>
      <c r="P131" s="24">
        <f t="shared" si="30"/>
        <v>27.343973223396873</v>
      </c>
      <c r="Q131" t="s">
        <v>282</v>
      </c>
      <c r="R131" t="s">
        <v>283</v>
      </c>
      <c r="S131" s="64">
        <v>44512</v>
      </c>
      <c r="T131" s="35">
        <v>100</v>
      </c>
      <c r="U131" s="35"/>
      <c r="V131" s="35"/>
      <c r="W131" s="35"/>
      <c r="X131" s="35"/>
      <c r="Y131" s="35"/>
      <c r="Z131" s="35"/>
      <c r="AA131" s="35">
        <f t="shared" si="31"/>
        <v>0</v>
      </c>
      <c r="AB131" s="35">
        <f t="shared" si="32"/>
        <v>0</v>
      </c>
      <c r="AC131" s="35">
        <f t="shared" si="33"/>
        <v>0</v>
      </c>
      <c r="AF131">
        <v>2.19</v>
      </c>
      <c r="AG131">
        <v>1.74</v>
      </c>
      <c r="AJ131" t="s">
        <v>483</v>
      </c>
    </row>
    <row r="132" spans="1:36" ht="15" x14ac:dyDescent="0.25">
      <c r="A132">
        <v>2.82</v>
      </c>
      <c r="B132">
        <v>3.38</v>
      </c>
      <c r="C132">
        <v>2.66</v>
      </c>
      <c r="D132" s="20">
        <f t="shared" ref="D132:D195" si="34">IF(OR($A132="",$B132="",$C132=""),"",(1/A132)+(1/B132)+(1/C132)-1)</f>
        <v>2.6407766867754923E-2</v>
      </c>
      <c r="E132" s="17">
        <f>IF(OR($A132="",$B132="",$C132=""),"",A132*'MPTO_working_3-way'!$I131)</f>
        <v>2.8944699025670686</v>
      </c>
      <c r="F132" s="21">
        <f>IF(OR($A132="",$B132="",$C132=""),"",B132*'MPTO_working_3-way'!$I131)</f>
        <v>3.4692582520130117</v>
      </c>
      <c r="G132" s="22">
        <f>IF(OR($A132="",$B132="",$C132=""),"",C132*'MPTO_working_3-way'!$I131)</f>
        <v>2.7302446598682284</v>
      </c>
      <c r="H132" s="17">
        <f>IF(OR($A132="",$B132="",$C132=""),"",'MPTO_working_3-way'!E131)</f>
        <v>2.8917836146766724</v>
      </c>
      <c r="I132" s="21">
        <f>IF(OR($A132="",$B132="",$C132=""),"",'MPTO_working_3-way'!F131)</f>
        <v>3.4836481137540369</v>
      </c>
      <c r="J132" s="22">
        <f>IF(OR($A132="",$B132="",$C132=""),"",'MPTO_working_3-way'!G131)</f>
        <v>2.7237769279536779</v>
      </c>
      <c r="K132" s="17">
        <f>IF(OR($A132="",$B132="",$C132=""),"",'OddsRatio_working_3-way'!H131)</f>
        <v>2.8934366978109187</v>
      </c>
      <c r="L132" s="21">
        <f>IF(OR($A132="",$B132="",$C132=""),"",'OddsRatio_working_3-way'!I131)</f>
        <v>3.4760326048296624</v>
      </c>
      <c r="M132" s="22">
        <f>IF(OR($A132="",$B132="",$C132=""),"",'OddsRatio_working_3-way'!J131)</f>
        <v>2.7269807243769915</v>
      </c>
      <c r="N132" s="23">
        <f t="shared" si="28"/>
        <v>34.548640464808869</v>
      </c>
      <c r="O132" s="24">
        <f t="shared" si="29"/>
        <v>28.824605358213311</v>
      </c>
      <c r="P132" s="24">
        <f t="shared" si="30"/>
        <v>36.626754176977812</v>
      </c>
      <c r="Q132" t="s">
        <v>284</v>
      </c>
      <c r="R132" t="s">
        <v>285</v>
      </c>
      <c r="S132" s="64">
        <v>44512</v>
      </c>
      <c r="T132" s="35">
        <v>100</v>
      </c>
      <c r="U132" s="35"/>
      <c r="V132" s="35"/>
      <c r="W132" s="35"/>
      <c r="X132" s="35"/>
      <c r="Y132" s="35"/>
      <c r="Z132" s="35"/>
      <c r="AA132" s="35">
        <f t="shared" si="31"/>
        <v>0</v>
      </c>
      <c r="AB132" s="35">
        <f t="shared" si="32"/>
        <v>0</v>
      </c>
      <c r="AC132" s="35">
        <f t="shared" si="33"/>
        <v>0</v>
      </c>
      <c r="AF132">
        <v>1.98</v>
      </c>
      <c r="AG132">
        <v>1.91</v>
      </c>
      <c r="AJ132" t="s">
        <v>483</v>
      </c>
    </row>
    <row r="133" spans="1:36" ht="15" x14ac:dyDescent="0.25">
      <c r="A133">
        <v>3.07</v>
      </c>
      <c r="B133">
        <v>3.18</v>
      </c>
      <c r="C133">
        <v>2.59</v>
      </c>
      <c r="D133" s="20">
        <f t="shared" si="34"/>
        <v>2.6298693928219041E-2</v>
      </c>
      <c r="E133" s="17">
        <f>IF(OR($A133="",$B133="",$C133=""),"",A133*'MPTO_working_3-way'!$I132)</f>
        <v>3.1507369903596323</v>
      </c>
      <c r="F133" s="21">
        <f>IF(OR($A133="",$B133="",$C133=""),"",B133*'MPTO_working_3-way'!$I132)</f>
        <v>3.2636298466917366</v>
      </c>
      <c r="G133" s="22">
        <f>IF(OR($A133="",$B133="",$C133=""),"",C133*'MPTO_working_3-way'!$I132)</f>
        <v>2.6581136172740871</v>
      </c>
      <c r="H133" s="17">
        <f>IF(OR($A133="",$B133="",$C133=""),"",'MPTO_working_3-way'!E132)</f>
        <v>3.1549058682227491</v>
      </c>
      <c r="I133" s="21">
        <f>IF(OR($A133="",$B133="",$C133=""),"",'MPTO_working_3-way'!F132)</f>
        <v>3.2711896976376758</v>
      </c>
      <c r="J133" s="22">
        <f>IF(OR($A133="",$B133="",$C133=""),"",'MPTO_working_3-way'!G132)</f>
        <v>2.6501709090022327</v>
      </c>
      <c r="K133" s="17">
        <f>IF(OR($A133="",$B133="",$C133=""),"",'OddsRatio_working_3-way'!H132)</f>
        <v>3.1531159357086405</v>
      </c>
      <c r="L133" s="21">
        <f>IF(OR($A133="",$B133="",$C133=""),"",'OddsRatio_working_3-way'!I132)</f>
        <v>3.2675327245627228</v>
      </c>
      <c r="M133" s="22">
        <f>IF(OR($A133="",$B133="",$C133=""),"",'OddsRatio_working_3-way'!J132)</f>
        <v>2.6538426752544635</v>
      </c>
      <c r="N133" s="23">
        <f t="shared" si="28"/>
        <v>31.73860601693249</v>
      </c>
      <c r="O133" s="24">
        <f t="shared" si="29"/>
        <v>30.640729708170678</v>
      </c>
      <c r="P133" s="24">
        <f t="shared" si="30"/>
        <v>37.620664274896818</v>
      </c>
      <c r="Q133" t="s">
        <v>286</v>
      </c>
      <c r="R133" t="s">
        <v>287</v>
      </c>
      <c r="S133" s="64">
        <v>44512</v>
      </c>
      <c r="T133" s="35">
        <v>100</v>
      </c>
      <c r="U133" s="35"/>
      <c r="V133" s="35"/>
      <c r="W133" s="35"/>
      <c r="X133" s="35"/>
      <c r="Y133" s="35"/>
      <c r="Z133" s="35"/>
      <c r="AA133" s="35">
        <f t="shared" si="31"/>
        <v>0</v>
      </c>
      <c r="AB133" s="35">
        <f t="shared" si="32"/>
        <v>0</v>
      </c>
      <c r="AC133" s="35">
        <f t="shared" si="33"/>
        <v>0</v>
      </c>
      <c r="AF133">
        <v>2.17</v>
      </c>
      <c r="AG133">
        <v>1.75</v>
      </c>
      <c r="AJ133" t="s">
        <v>483</v>
      </c>
    </row>
    <row r="134" spans="1:36" ht="15" x14ac:dyDescent="0.25">
      <c r="A134">
        <v>1.43</v>
      </c>
      <c r="B134">
        <v>4.97</v>
      </c>
      <c r="C134">
        <v>7.72</v>
      </c>
      <c r="D134" s="20">
        <f t="shared" si="34"/>
        <v>3.0041621517940653E-2</v>
      </c>
      <c r="E134" s="17">
        <f>IF(OR($A134="",$B134="",$C134=""),"",A134*'MPTO_working_3-way'!$I133)</f>
        <v>1.472959518770655</v>
      </c>
      <c r="F134" s="21">
        <f>IF(OR($A134="",$B134="",$C134=""),"",B134*'MPTO_working_3-way'!$I133)</f>
        <v>5.1193068589441646</v>
      </c>
      <c r="G134" s="22">
        <f>IF(OR($A134="",$B134="",$C134=""),"",C134*'MPTO_working_3-way'!$I133)</f>
        <v>7.9519213181185018</v>
      </c>
      <c r="H134" s="17">
        <f>IF(OR($A134="",$B134="",$C134=""),"",'MPTO_working_3-way'!E133)</f>
        <v>1.4507748633243254</v>
      </c>
      <c r="I134" s="21">
        <f>IF(OR($A134="",$B134="",$C134=""),"",'MPTO_working_3-way'!F133)</f>
        <v>5.2303068980892338</v>
      </c>
      <c r="J134" s="22">
        <f>IF(OR($A134="",$B134="",$C134=""),"",'MPTO_working_3-way'!G133)</f>
        <v>8.3668141919498673</v>
      </c>
      <c r="K134" s="17">
        <f>IF(OR($A134="",$B134="",$C134=""),"",'OddsRatio_working_3-way'!H133)</f>
        <v>1.4577272549620703</v>
      </c>
      <c r="L134" s="21">
        <f>IF(OR($A134="",$B134="",$C134=""),"",'OddsRatio_working_3-way'!I133)</f>
        <v>5.2259934934870254</v>
      </c>
      <c r="M134" s="22">
        <f>IF(OR($A134="",$B134="",$C134=""),"",'OddsRatio_working_3-way'!J133)</f>
        <v>8.1533189612677095</v>
      </c>
      <c r="N134" s="23">
        <f t="shared" si="28"/>
        <v>67.8905283720634</v>
      </c>
      <c r="O134" s="24">
        <f t="shared" si="29"/>
        <v>19.533894481297921</v>
      </c>
      <c r="P134" s="24">
        <f t="shared" si="30"/>
        <v>12.575577146638686</v>
      </c>
      <c r="Q134" t="s">
        <v>288</v>
      </c>
      <c r="R134" t="s">
        <v>289</v>
      </c>
      <c r="S134" s="64">
        <v>44512</v>
      </c>
      <c r="T134" s="35">
        <v>100</v>
      </c>
      <c r="U134" s="35"/>
      <c r="V134" s="35"/>
      <c r="W134" s="35"/>
      <c r="X134" s="35"/>
      <c r="Y134" s="35"/>
      <c r="Z134" s="35"/>
      <c r="AA134" s="35">
        <f t="shared" si="31"/>
        <v>0</v>
      </c>
      <c r="AB134" s="35">
        <f t="shared" si="32"/>
        <v>0</v>
      </c>
      <c r="AC134" s="35">
        <f t="shared" si="33"/>
        <v>0</v>
      </c>
      <c r="AF134">
        <v>1.6</v>
      </c>
      <c r="AG134">
        <v>2.4500000000000002</v>
      </c>
      <c r="AJ134" t="s">
        <v>484</v>
      </c>
    </row>
    <row r="135" spans="1:36" ht="15" x14ac:dyDescent="0.25">
      <c r="A135">
        <v>2.1</v>
      </c>
      <c r="B135">
        <v>3.61</v>
      </c>
      <c r="C135">
        <v>3.64</v>
      </c>
      <c r="D135" s="20">
        <f t="shared" si="34"/>
        <v>2.7924061165058411E-2</v>
      </c>
      <c r="E135" s="17">
        <f>IF(OR($A135="",$B135="",$C135=""),"",A135*'MPTO_working_3-way'!$I134)</f>
        <v>2.1586405284466226</v>
      </c>
      <c r="F135" s="21">
        <f>IF(OR($A135="",$B135="",$C135=""),"",B135*'MPTO_working_3-way'!$I134)</f>
        <v>3.7108058608058609</v>
      </c>
      <c r="G135" s="22">
        <f>IF(OR($A135="",$B135="",$C135=""),"",C135*'MPTO_working_3-way'!$I134)</f>
        <v>3.7416435826408128</v>
      </c>
      <c r="H135" s="17">
        <f>IF(OR($A135="",$B135="",$C135=""),"",'MPTO_working_3-way'!E134)</f>
        <v>2.1418667323490634</v>
      </c>
      <c r="I135" s="21">
        <f>IF(OR($A135="",$B135="",$C135=""),"",'MPTO_working_3-way'!F134)</f>
        <v>3.7355207964825392</v>
      </c>
      <c r="J135" s="22">
        <f>IF(OR($A135="",$B135="",$C135=""),"",'MPTO_working_3-way'!G134)</f>
        <v>3.7676525683993223</v>
      </c>
      <c r="K135" s="17">
        <f>IF(OR($A135="",$B135="",$C135=""),"",'OddsRatio_working_3-way'!H134)</f>
        <v>2.1486867525325164</v>
      </c>
      <c r="L135" s="21">
        <f>IF(OR($A135="",$B135="",$C135=""),"",'OddsRatio_working_3-way'!I134)</f>
        <v>3.7255203855544243</v>
      </c>
      <c r="M135" s="22">
        <f>IF(OR($A135="",$B135="",$C135=""),"",'OddsRatio_working_3-way'!J134)</f>
        <v>3.7568482060780384</v>
      </c>
      <c r="N135" s="23">
        <f t="shared" si="28"/>
        <v>46.325452840432355</v>
      </c>
      <c r="O135" s="24">
        <f t="shared" si="29"/>
        <v>26.948324367010514</v>
      </c>
      <c r="P135" s="24">
        <f t="shared" si="30"/>
        <v>26.726222792557131</v>
      </c>
      <c r="Q135" t="s">
        <v>290</v>
      </c>
      <c r="R135" t="s">
        <v>291</v>
      </c>
      <c r="S135" s="64">
        <v>44512</v>
      </c>
      <c r="T135" s="35">
        <v>100</v>
      </c>
      <c r="U135" s="35"/>
      <c r="V135" s="35"/>
      <c r="W135" s="35"/>
      <c r="X135" s="35"/>
      <c r="Y135" s="35"/>
      <c r="Z135" s="35"/>
      <c r="AA135" s="35">
        <f t="shared" si="31"/>
        <v>0</v>
      </c>
      <c r="AB135" s="35">
        <f t="shared" si="32"/>
        <v>0</v>
      </c>
      <c r="AC135" s="35">
        <f t="shared" si="33"/>
        <v>0</v>
      </c>
      <c r="AF135">
        <v>1.99</v>
      </c>
      <c r="AG135">
        <v>1.9</v>
      </c>
      <c r="AJ135" t="s">
        <v>484</v>
      </c>
    </row>
    <row r="136" spans="1:36" ht="15" x14ac:dyDescent="0.25">
      <c r="A136">
        <v>1.83</v>
      </c>
      <c r="B136">
        <v>3.9</v>
      </c>
      <c r="C136">
        <v>4.4000000000000004</v>
      </c>
      <c r="D136" s="20">
        <f t="shared" si="34"/>
        <v>3.013107111467761E-2</v>
      </c>
      <c r="E136" s="17">
        <f>IF(OR($A136="",$B136="",$C136=""),"",A136*'MPTO_working_3-way'!$I135)</f>
        <v>1.8851398601398601</v>
      </c>
      <c r="F136" s="21">
        <f>IF(OR($A136="",$B136="",$C136=""),"",B136*'MPTO_working_3-way'!$I135)</f>
        <v>4.0175111773472425</v>
      </c>
      <c r="G136" s="22">
        <f>IF(OR($A136="",$B136="",$C136=""),"",C136*'MPTO_working_3-way'!$I135)</f>
        <v>4.5325767129045822</v>
      </c>
      <c r="H136" s="17">
        <f>IF(OR($A136="",$B136="",$C136=""),"",'MPTO_working_3-way'!E135)</f>
        <v>1.8642651057312134</v>
      </c>
      <c r="I136" s="21">
        <f>IF(OR($A136="",$B136="",$C136=""),"",'MPTO_working_3-way'!F135)</f>
        <v>4.0589923222087219</v>
      </c>
      <c r="J136" s="22">
        <f>IF(OR($A136="",$B136="",$C136=""),"",'MPTO_working_3-way'!G135)</f>
        <v>4.6034361440131342</v>
      </c>
      <c r="K136" s="17">
        <f>IF(OR($A136="",$B136="",$C136=""),"",'OddsRatio_working_3-way'!H135)</f>
        <v>1.8720294418211654</v>
      </c>
      <c r="L136" s="21">
        <f>IF(OR($A136="",$B136="",$C136=""),"",'OddsRatio_working_3-way'!I135)</f>
        <v>4.0468498569655162</v>
      </c>
      <c r="M136" s="22">
        <f>IF(OR($A136="",$B136="",$C136=""),"",'OddsRatio_working_3-way'!J135)</f>
        <v>4.5721687978216403</v>
      </c>
      <c r="N136" s="23">
        <f t="shared" si="28"/>
        <v>53.046462023555598</v>
      </c>
      <c r="O136" s="24">
        <f t="shared" si="29"/>
        <v>24.89103218028378</v>
      </c>
      <c r="P136" s="24">
        <f t="shared" si="30"/>
        <v>22.062505796160618</v>
      </c>
      <c r="Q136" t="s">
        <v>292</v>
      </c>
      <c r="R136" t="s">
        <v>293</v>
      </c>
      <c r="S136" s="64">
        <v>44512</v>
      </c>
      <c r="T136" s="35">
        <v>100</v>
      </c>
      <c r="U136" s="35"/>
      <c r="V136" s="35"/>
      <c r="W136" s="35"/>
      <c r="X136" s="35"/>
      <c r="Y136" s="35"/>
      <c r="Z136" s="35"/>
      <c r="AA136" s="35">
        <f t="shared" si="31"/>
        <v>0</v>
      </c>
      <c r="AB136" s="35">
        <f t="shared" si="32"/>
        <v>0</v>
      </c>
      <c r="AC136" s="35">
        <f t="shared" si="33"/>
        <v>0</v>
      </c>
      <c r="AF136">
        <v>1.93</v>
      </c>
      <c r="AG136">
        <v>1.95</v>
      </c>
      <c r="AJ136" t="s">
        <v>484</v>
      </c>
    </row>
    <row r="137" spans="1:36" ht="15" x14ac:dyDescent="0.25">
      <c r="A137">
        <v>2.61</v>
      </c>
      <c r="B137">
        <v>3.13</v>
      </c>
      <c r="C137">
        <v>3.08</v>
      </c>
      <c r="D137" s="20">
        <f t="shared" si="34"/>
        <v>2.7305905018805809E-2</v>
      </c>
      <c r="E137" s="17">
        <f>IF(OR($A137="",$B137="",$C137=""),"",A137*'MPTO_working_3-way'!$I136)</f>
        <v>2.6812684120990831</v>
      </c>
      <c r="F137" s="21">
        <f>IF(OR($A137="",$B137="",$C137=""),"",B137*'MPTO_working_3-way'!$I136)</f>
        <v>3.2154674827088621</v>
      </c>
      <c r="G137" s="22">
        <f>IF(OR($A137="",$B137="",$C137=""),"",C137*'MPTO_working_3-way'!$I136)</f>
        <v>3.1641021874579218</v>
      </c>
      <c r="H137" s="17">
        <f>IF(OR($A137="",$B137="",$C137=""),"",'MPTO_working_3-way'!E136)</f>
        <v>2.6735123260687486</v>
      </c>
      <c r="I137" s="21">
        <f>IF(OR($A137="",$B137="",$C137=""),"",'MPTO_working_3-way'!F136)</f>
        <v>3.2217859791550292</v>
      </c>
      <c r="J137" s="22">
        <f>IF(OR($A137="",$B137="",$C137=""),"",'MPTO_working_3-way'!G136)</f>
        <v>3.1688353275811725</v>
      </c>
      <c r="K137" s="17">
        <f>IF(OR($A137="",$B137="",$C137=""),"",'OddsRatio_working_3-way'!H136)</f>
        <v>2.6771084339849596</v>
      </c>
      <c r="L137" s="21">
        <f>IF(OR($A137="",$B137="",$C137=""),"",'OddsRatio_working_3-way'!I136)</f>
        <v>3.2187832076943876</v>
      </c>
      <c r="M137" s="22">
        <f>IF(OR($A137="",$B137="",$C137=""),"",'OddsRatio_working_3-way'!J136)</f>
        <v>3.1666990948377114</v>
      </c>
      <c r="N137" s="23">
        <f t="shared" si="28"/>
        <v>37.295781186529197</v>
      </c>
      <c r="O137" s="24">
        <f t="shared" si="29"/>
        <v>31.099676963847035</v>
      </c>
      <c r="P137" s="24">
        <f t="shared" si="30"/>
        <v>31.604541849623768</v>
      </c>
      <c r="Q137" t="s">
        <v>294</v>
      </c>
      <c r="R137" t="s">
        <v>295</v>
      </c>
      <c r="S137" s="64">
        <v>44512</v>
      </c>
      <c r="T137" s="35">
        <v>100</v>
      </c>
      <c r="U137" s="35"/>
      <c r="V137" s="35"/>
      <c r="W137" s="35"/>
      <c r="X137" s="35"/>
      <c r="Y137" s="35"/>
      <c r="Z137" s="35"/>
      <c r="AA137" s="35">
        <f t="shared" si="31"/>
        <v>0</v>
      </c>
      <c r="AB137" s="35">
        <f t="shared" si="32"/>
        <v>0</v>
      </c>
      <c r="AC137" s="35">
        <f t="shared" si="33"/>
        <v>0</v>
      </c>
      <c r="AF137">
        <v>2.57</v>
      </c>
      <c r="AG137">
        <v>1.55</v>
      </c>
      <c r="AJ137" t="s">
        <v>485</v>
      </c>
    </row>
    <row r="138" spans="1:36" ht="15" x14ac:dyDescent="0.25">
      <c r="A138">
        <v>1.42</v>
      </c>
      <c r="B138">
        <v>4.62</v>
      </c>
      <c r="C138">
        <v>6.98</v>
      </c>
      <c r="D138" s="20">
        <f t="shared" si="34"/>
        <v>6.3942044207591753E-2</v>
      </c>
      <c r="E138" s="17">
        <f>IF(OR($A138="",$B138="",$C138=""),"",A138*'MPTO_working_3-way'!$I137)</f>
        <v>1.5107977027747803</v>
      </c>
      <c r="F138" s="21">
        <f>IF(OR($A138="",$B138="",$C138=""),"",B138*'MPTO_working_3-way'!$I137)</f>
        <v>4.9154122442390742</v>
      </c>
      <c r="G138" s="22">
        <f>IF(OR($A138="",$B138="",$C138=""),"",C138*'MPTO_working_3-way'!$I137)</f>
        <v>7.4263154685689905</v>
      </c>
      <c r="H138" s="17">
        <f>IF(OR($A138="",$B138="",$C138=""),"",'MPTO_working_3-way'!E137)</f>
        <v>1.4643189317096179</v>
      </c>
      <c r="I138" s="21">
        <f>IF(OR($A138="",$B138="",$C138=""),"",'MPTO_working_3-way'!F137)</f>
        <v>5.1246257291808748</v>
      </c>
      <c r="J138" s="22">
        <f>IF(OR($A138="",$B138="",$C138=""),"",'MPTO_working_3-way'!G137)</f>
        <v>8.1999165293396068</v>
      </c>
      <c r="K138" s="17">
        <f>IF(OR($A138="",$B138="",$C138=""),"",'OddsRatio_working_3-way'!H137)</f>
        <v>1.4780155163419615</v>
      </c>
      <c r="L138" s="21">
        <f>IF(OR($A138="",$B138="",$C138=""),"",'OddsRatio_working_3-way'!I137)</f>
        <v>5.1200384979950044</v>
      </c>
      <c r="M138" s="22">
        <f>IF(OR($A138="",$B138="",$C138=""),"",'OddsRatio_working_3-way'!J137)</f>
        <v>7.8060304469641224</v>
      </c>
      <c r="N138" s="23">
        <f t="shared" si="28"/>
        <v>66.19019860589988</v>
      </c>
      <c r="O138" s="24">
        <f t="shared" si="29"/>
        <v>20.344173597484378</v>
      </c>
      <c r="P138" s="24">
        <f t="shared" si="30"/>
        <v>13.465627796615735</v>
      </c>
      <c r="Q138" t="s">
        <v>296</v>
      </c>
      <c r="R138" t="s">
        <v>297</v>
      </c>
      <c r="S138" s="64">
        <v>44512</v>
      </c>
      <c r="T138" s="35">
        <v>100</v>
      </c>
      <c r="U138" s="35"/>
      <c r="V138" s="35"/>
      <c r="W138" s="35"/>
      <c r="X138" s="35"/>
      <c r="Y138" s="35"/>
      <c r="Z138" s="35"/>
      <c r="AA138" s="35">
        <f t="shared" si="31"/>
        <v>0</v>
      </c>
      <c r="AB138" s="35">
        <f t="shared" si="32"/>
        <v>0</v>
      </c>
      <c r="AC138" s="35">
        <f t="shared" si="33"/>
        <v>0</v>
      </c>
      <c r="AF138">
        <v>1.69</v>
      </c>
      <c r="AG138">
        <v>2.16</v>
      </c>
      <c r="AJ138" t="s">
        <v>485</v>
      </c>
    </row>
    <row r="139" spans="1:36" ht="15" x14ac:dyDescent="0.25">
      <c r="A139">
        <v>1.17</v>
      </c>
      <c r="B139">
        <v>7.8</v>
      </c>
      <c r="C139">
        <v>19.38</v>
      </c>
      <c r="D139" s="20">
        <f t="shared" si="34"/>
        <v>3.4505570109285344E-2</v>
      </c>
      <c r="E139" s="17">
        <f>IF(OR($A139="",$B139="",$C139=""),"",A139*'MPTO_working_3-way'!$I138)</f>
        <v>1.2103715170278637</v>
      </c>
      <c r="F139" s="21">
        <f>IF(OR($A139="",$B139="",$C139=""),"",B139*'MPTO_working_3-way'!$I138)</f>
        <v>8.0691434468524257</v>
      </c>
      <c r="G139" s="22">
        <f>IF(OR($A139="",$B139="",$C139=""),"",C139*'MPTO_working_3-way'!$I138)</f>
        <v>20.04871794871795</v>
      </c>
      <c r="H139" s="17">
        <f>IF(OR($A139="",$B139="",$C139=""),"",'MPTO_working_3-way'!E138)</f>
        <v>1.1859596635842504</v>
      </c>
      <c r="I139" s="21">
        <f>IF(OR($A139="",$B139="",$C139=""),"",'MPTO_working_3-way'!F138)</f>
        <v>8.5687400801148836</v>
      </c>
      <c r="J139" s="22">
        <f>IF(OR($A139="",$B139="",$C139=""),"",'MPTO_working_3-way'!G138)</f>
        <v>24.939067311922582</v>
      </c>
      <c r="K139" s="17">
        <f>IF(OR($A139="",$B139="",$C139=""),"",'OddsRatio_working_3-way'!H138)</f>
        <v>1.1920631741707848</v>
      </c>
      <c r="L139" s="21">
        <f>IF(OR($A139="",$B139="",$C139=""),"",'OddsRatio_working_3-way'!I138)</f>
        <v>8.6825269668314018</v>
      </c>
      <c r="M139" s="22">
        <f>IF(OR($A139="",$B139="",$C139=""),"",'OddsRatio_working_3-way'!J138)</f>
        <v>21.765418477994292</v>
      </c>
      <c r="N139" s="23">
        <f t="shared" si="28"/>
        <v>82.619260775035173</v>
      </c>
      <c r="O139" s="24">
        <f t="shared" si="29"/>
        <v>12.392889116255274</v>
      </c>
      <c r="P139" s="24">
        <f t="shared" si="30"/>
        <v>4.9878501087095533</v>
      </c>
      <c r="Q139" t="s">
        <v>298</v>
      </c>
      <c r="R139" t="s">
        <v>299</v>
      </c>
      <c r="S139" s="64">
        <v>44512</v>
      </c>
      <c r="T139" s="35">
        <v>100</v>
      </c>
      <c r="U139" s="35"/>
      <c r="V139" s="35"/>
      <c r="W139" s="35"/>
      <c r="X139" s="35"/>
      <c r="Y139" s="35"/>
      <c r="Z139" s="35"/>
      <c r="AA139" s="35">
        <f t="shared" si="31"/>
        <v>0</v>
      </c>
      <c r="AB139" s="35">
        <f t="shared" si="32"/>
        <v>0</v>
      </c>
      <c r="AC139" s="35">
        <f t="shared" si="33"/>
        <v>0</v>
      </c>
      <c r="AF139">
        <v>1.63</v>
      </c>
      <c r="AG139">
        <v>2.35</v>
      </c>
      <c r="AJ139" t="s">
        <v>485</v>
      </c>
    </row>
    <row r="140" spans="1:36" ht="15" x14ac:dyDescent="0.25">
      <c r="A140">
        <v>2.44</v>
      </c>
      <c r="B140">
        <v>3.16</v>
      </c>
      <c r="C140">
        <v>3.32</v>
      </c>
      <c r="D140" s="20">
        <f t="shared" si="34"/>
        <v>2.7496581053410463E-2</v>
      </c>
      <c r="E140" s="17">
        <f>IF(OR($A140="",$B140="",$C140=""),"",A140*'MPTO_working_3-way'!$I139)</f>
        <v>2.5070916577703213</v>
      </c>
      <c r="F140" s="21">
        <f>IF(OR($A140="",$B140="",$C140=""),"",B140*'MPTO_working_3-way'!$I139)</f>
        <v>3.2468891961287771</v>
      </c>
      <c r="G140" s="22">
        <f>IF(OR($A140="",$B140="",$C140=""),"",C140*'MPTO_working_3-way'!$I139)</f>
        <v>3.4112886490973224</v>
      </c>
      <c r="H140" s="17">
        <f>IF(OR($A140="",$B140="",$C140=""),"",'MPTO_working_3-way'!E139)</f>
        <v>2.4958161476110545</v>
      </c>
      <c r="I140" s="21">
        <f>IF(OR($A140="",$B140="",$C140=""),"",'MPTO_working_3-way'!F139)</f>
        <v>3.2542531466369424</v>
      </c>
      <c r="J140" s="22">
        <f>IF(OR($A140="",$B140="",$C140=""),"",'MPTO_working_3-way'!G139)</f>
        <v>3.4241967656601795</v>
      </c>
      <c r="K140" s="17">
        <f>IF(OR($A140="",$B140="",$C140=""),"",'OddsRatio_working_3-way'!H139)</f>
        <v>2.5008530791899175</v>
      </c>
      <c r="L140" s="21">
        <f>IF(OR($A140="",$B140="",$C140=""),"",'OddsRatio_working_3-way'!I139)</f>
        <v>3.2512796187848778</v>
      </c>
      <c r="M140" s="22">
        <f>IF(OR($A140="",$B140="",$C140=""),"",'OddsRatio_working_3-way'!J139)</f>
        <v>3.4180410720282004</v>
      </c>
      <c r="N140" s="23">
        <f t="shared" si="28"/>
        <v>39.886854431534772</v>
      </c>
      <c r="O140" s="24">
        <f t="shared" si="29"/>
        <v>30.798710383843304</v>
      </c>
      <c r="P140" s="24">
        <f t="shared" si="30"/>
        <v>29.314435184621939</v>
      </c>
      <c r="Q140" t="s">
        <v>300</v>
      </c>
      <c r="R140" t="s">
        <v>76</v>
      </c>
      <c r="S140" s="64">
        <v>44512</v>
      </c>
      <c r="T140" s="35">
        <v>100</v>
      </c>
      <c r="U140" s="35"/>
      <c r="V140" s="35"/>
      <c r="W140" s="35"/>
      <c r="X140" s="35"/>
      <c r="Y140" s="35"/>
      <c r="Z140" s="35"/>
      <c r="AA140" s="35">
        <f t="shared" si="31"/>
        <v>0</v>
      </c>
      <c r="AB140" s="35">
        <f t="shared" si="32"/>
        <v>0</v>
      </c>
      <c r="AC140" s="35">
        <f t="shared" si="33"/>
        <v>0</v>
      </c>
      <c r="AF140">
        <v>2.5499999999999998</v>
      </c>
      <c r="AG140">
        <v>1.56</v>
      </c>
      <c r="AJ140" t="s">
        <v>74</v>
      </c>
    </row>
    <row r="141" spans="1:36" ht="15" x14ac:dyDescent="0.25">
      <c r="A141">
        <v>2.19</v>
      </c>
      <c r="B141">
        <v>3.46</v>
      </c>
      <c r="C141">
        <v>3.54</v>
      </c>
      <c r="D141" s="20">
        <f t="shared" si="34"/>
        <v>2.8124221312887165E-2</v>
      </c>
      <c r="E141" s="17">
        <f>IF(OR($A141="",$B141="",$C141=""),"",A141*'MPTO_working_3-way'!$I140)</f>
        <v>2.2515920446752227</v>
      </c>
      <c r="F141" s="21">
        <f>IF(OR($A141="",$B141="",$C141=""),"",B141*'MPTO_working_3-way'!$I140)</f>
        <v>3.5573098057425896</v>
      </c>
      <c r="G141" s="22">
        <f>IF(OR($A141="",$B141="",$C141=""),"",C141*'MPTO_working_3-way'!$I140)</f>
        <v>3.6395597434476206</v>
      </c>
      <c r="H141" s="17">
        <f>IF(OR($A141="",$B141="",$C141=""),"",'MPTO_working_3-way'!E140)</f>
        <v>2.2359046462879011</v>
      </c>
      <c r="I141" s="21">
        <f>IF(OR($A141="",$B141="",$C141=""),"",'MPTO_working_3-way'!F140)</f>
        <v>3.575993063446957</v>
      </c>
      <c r="J141" s="22">
        <f>IF(OR($A141="",$B141="",$C141=""),"",'MPTO_working_3-way'!G140)</f>
        <v>3.6615131016777118</v>
      </c>
      <c r="K141" s="17">
        <f>IF(OR($A141="",$B141="",$C141=""),"",'OddsRatio_working_3-way'!H140)</f>
        <v>2.2424549377892324</v>
      </c>
      <c r="L141" s="21">
        <f>IF(OR($A141="",$B141="",$C141=""),"",'OddsRatio_working_3-way'!I140)</f>
        <v>3.5684362579508511</v>
      </c>
      <c r="M141" s="22">
        <f>IF(OR($A141="",$B141="",$C141=""),"",'OddsRatio_working_3-way'!J140)</f>
        <v>3.6519626403232364</v>
      </c>
      <c r="N141" s="23">
        <f t="shared" si="28"/>
        <v>44.413018884344275</v>
      </c>
      <c r="O141" s="24">
        <f t="shared" si="29"/>
        <v>28.111130449917326</v>
      </c>
      <c r="P141" s="24">
        <f t="shared" si="30"/>
        <v>27.475850665738406</v>
      </c>
      <c r="Q141" t="s">
        <v>301</v>
      </c>
      <c r="R141" t="s">
        <v>302</v>
      </c>
      <c r="S141" s="64">
        <v>44512</v>
      </c>
      <c r="T141" s="35">
        <v>100</v>
      </c>
      <c r="U141" s="35"/>
      <c r="V141" s="35"/>
      <c r="W141" s="35"/>
      <c r="X141" s="35"/>
      <c r="Y141" s="35"/>
      <c r="Z141" s="35"/>
      <c r="AA141" s="35">
        <f t="shared" si="31"/>
        <v>0</v>
      </c>
      <c r="AB141" s="35">
        <f t="shared" si="32"/>
        <v>0</v>
      </c>
      <c r="AC141" s="35">
        <f t="shared" si="33"/>
        <v>0</v>
      </c>
      <c r="AF141">
        <v>2.2000000000000002</v>
      </c>
      <c r="AG141">
        <v>1.73</v>
      </c>
      <c r="AJ141" t="s">
        <v>74</v>
      </c>
    </row>
    <row r="142" spans="1:36" ht="15" x14ac:dyDescent="0.25">
      <c r="A142">
        <v>3.3</v>
      </c>
      <c r="B142">
        <v>3.02</v>
      </c>
      <c r="C142">
        <v>2.54</v>
      </c>
      <c r="D142" s="20">
        <f t="shared" si="34"/>
        <v>2.7856918246447426E-2</v>
      </c>
      <c r="E142" s="17">
        <f>IF(OR($A142="",$B142="",$C142=""),"",A142*'MPTO_working_3-way'!$I141)</f>
        <v>3.3919278302132763</v>
      </c>
      <c r="F142" s="21">
        <f>IF(OR($A142="",$B142="",$C142=""),"",B142*'MPTO_working_3-way'!$I141)</f>
        <v>3.1041278931042711</v>
      </c>
      <c r="G142" s="22">
        <f>IF(OR($A142="",$B142="",$C142=""),"",C142*'MPTO_working_3-way'!$I141)</f>
        <v>2.6107565723459767</v>
      </c>
      <c r="H142" s="17">
        <f>IF(OR($A142="",$B142="",$C142=""),"",'MPTO_working_3-way'!E141)</f>
        <v>3.4043171633962781</v>
      </c>
      <c r="I142" s="21">
        <f>IF(OR($A142="",$B142="",$C142=""),"",'MPTO_working_3-way'!F141)</f>
        <v>3.1071321607604321</v>
      </c>
      <c r="J142" s="22">
        <f>IF(OR($A142="",$B142="",$C142=""),"",'MPTO_working_3-way'!G141)</f>
        <v>2.6013543046856697</v>
      </c>
      <c r="K142" s="17">
        <f>IF(OR($A142="",$B142="",$C142=""),"",'OddsRatio_working_3-way'!H141)</f>
        <v>3.3980986452619302</v>
      </c>
      <c r="L142" s="21">
        <f>IF(OR($A142="",$B142="",$C142=""),"",'OddsRatio_working_3-way'!I141)</f>
        <v>3.1061562014909114</v>
      </c>
      <c r="M142" s="22">
        <f>IF(OR($A142="",$B142="",$C142=""),"",'OddsRatio_working_3-way'!J141)</f>
        <v>2.6056834407405973</v>
      </c>
      <c r="N142" s="23">
        <f t="shared" si="28"/>
        <v>29.481759343244118</v>
      </c>
      <c r="O142" s="24">
        <f t="shared" si="29"/>
        <v>32.215167494273373</v>
      </c>
      <c r="P142" s="24">
        <f t="shared" si="30"/>
        <v>38.303073162482512</v>
      </c>
      <c r="Q142" t="s">
        <v>303</v>
      </c>
      <c r="R142" t="s">
        <v>304</v>
      </c>
      <c r="S142" s="64">
        <v>44512</v>
      </c>
      <c r="T142" s="35">
        <v>100</v>
      </c>
      <c r="U142" s="35"/>
      <c r="V142" s="35"/>
      <c r="W142" s="35"/>
      <c r="X142" s="35"/>
      <c r="Y142" s="35"/>
      <c r="Z142" s="35"/>
      <c r="AA142" s="35">
        <f t="shared" si="31"/>
        <v>0</v>
      </c>
      <c r="AB142" s="35">
        <f t="shared" si="32"/>
        <v>0</v>
      </c>
      <c r="AC142" s="35">
        <f t="shared" si="33"/>
        <v>0</v>
      </c>
      <c r="AF142">
        <v>2.68</v>
      </c>
      <c r="AG142">
        <v>1.51</v>
      </c>
      <c r="AJ142" t="s">
        <v>74</v>
      </c>
    </row>
    <row r="143" spans="1:36" ht="15" x14ac:dyDescent="0.25">
      <c r="A143">
        <v>2.9</v>
      </c>
      <c r="B143">
        <v>3.26</v>
      </c>
      <c r="C143">
        <v>2.66</v>
      </c>
      <c r="D143" s="20">
        <f t="shared" si="34"/>
        <v>2.751590208862531E-2</v>
      </c>
      <c r="E143" s="17">
        <f>IF(OR($A143="",$B143="",$C143=""),"",A143*'MPTO_working_3-way'!$I142)</f>
        <v>2.9797961160570132</v>
      </c>
      <c r="F143" s="21">
        <f>IF(OR($A143="",$B143="",$C143=""),"",B143*'MPTO_working_3-way'!$I142)</f>
        <v>3.3497018408089181</v>
      </c>
      <c r="G143" s="22">
        <f>IF(OR($A143="",$B143="",$C143=""),"",C143*'MPTO_working_3-way'!$I142)</f>
        <v>2.7331922995557436</v>
      </c>
      <c r="H143" s="17">
        <f>IF(OR($A143="",$B143="",$C143=""),"",'MPTO_working_3-way'!E142)</f>
        <v>2.9792440342394451</v>
      </c>
      <c r="I143" s="21">
        <f>IF(OR($A143="",$B143="",$C143=""),"",'MPTO_working_3-way'!F142)</f>
        <v>3.3604804267609314</v>
      </c>
      <c r="J143" s="22">
        <f>IF(OR($A143="",$B143="",$C143=""),"",'MPTO_working_3-way'!G142)</f>
        <v>2.7265200917671244</v>
      </c>
      <c r="K143" s="17">
        <f>IF(OR($A143="",$B143="",$C143=""),"",'OddsRatio_working_3-way'!H142)</f>
        <v>2.9798018860174107</v>
      </c>
      <c r="L143" s="21">
        <f>IF(OR($A143="",$B143="",$C143=""),"",'OddsRatio_working_3-way'!I142)</f>
        <v>3.3549222433680783</v>
      </c>
      <c r="M143" s="22">
        <f>IF(OR($A143="",$B143="",$C143=""),"",'OddsRatio_working_3-way'!J142)</f>
        <v>2.7297216477836335</v>
      </c>
      <c r="N143" s="23">
        <f t="shared" si="28"/>
        <v>33.559343023885823</v>
      </c>
      <c r="O143" s="24">
        <f t="shared" si="29"/>
        <v>29.853403303456716</v>
      </c>
      <c r="P143" s="24">
        <f t="shared" si="30"/>
        <v>36.587253672657468</v>
      </c>
      <c r="Q143" t="s">
        <v>305</v>
      </c>
      <c r="R143" t="s">
        <v>75</v>
      </c>
      <c r="S143" s="64">
        <v>44512</v>
      </c>
      <c r="T143" s="35">
        <v>100</v>
      </c>
      <c r="U143" s="35"/>
      <c r="V143" s="35"/>
      <c r="W143" s="35"/>
      <c r="X143" s="35"/>
      <c r="Y143" s="35"/>
      <c r="Z143" s="35"/>
      <c r="AA143" s="35">
        <f t="shared" si="31"/>
        <v>0</v>
      </c>
      <c r="AB143" s="35">
        <f t="shared" si="32"/>
        <v>0</v>
      </c>
      <c r="AC143" s="35">
        <f t="shared" si="33"/>
        <v>0</v>
      </c>
      <c r="AF143">
        <v>2.2599999999999998</v>
      </c>
      <c r="AG143">
        <v>1.69</v>
      </c>
      <c r="AJ143" t="s">
        <v>74</v>
      </c>
    </row>
    <row r="144" spans="1:36" ht="15" x14ac:dyDescent="0.25">
      <c r="A144">
        <v>1.94</v>
      </c>
      <c r="B144">
        <v>3.67</v>
      </c>
      <c r="C144">
        <v>3.7</v>
      </c>
      <c r="D144" s="20">
        <f t="shared" si="34"/>
        <v>5.8213751828741112E-2</v>
      </c>
      <c r="E144" s="17">
        <f>IF(OR($A144="",$B144="",$C144=""),"",A144*'MPTO_working_3-way'!$I143)</f>
        <v>2.0529346785477576</v>
      </c>
      <c r="F144" s="21">
        <f>IF(OR($A144="",$B144="",$C144=""),"",B144*'MPTO_working_3-way'!$I143)</f>
        <v>3.8836444692114798</v>
      </c>
      <c r="G144" s="22">
        <f>IF(OR($A144="",$B144="",$C144=""),"",C144*'MPTO_working_3-way'!$I143)</f>
        <v>3.9153908817663421</v>
      </c>
      <c r="H144" s="17">
        <f>IF(OR($A144="",$B144="",$C144=""),"",'MPTO_working_3-way'!E143)</f>
        <v>2.015887883365397</v>
      </c>
      <c r="I144" s="21">
        <f>IF(OR($A144="",$B144="",$C144=""),"",'MPTO_working_3-way'!F143)</f>
        <v>3.95139811784329</v>
      </c>
      <c r="J144" s="22">
        <f>IF(OR($A144="",$B144="",$C144=""),"",'MPTO_working_3-way'!G143)</f>
        <v>3.986196815674075</v>
      </c>
      <c r="K144" s="17">
        <f>IF(OR($A144="",$B144="",$C144=""),"",'OddsRatio_working_3-way'!H143)</f>
        <v>2.0299455107071158</v>
      </c>
      <c r="L144" s="21">
        <f>IF(OR($A144="",$B144="",$C144=""),"",'OddsRatio_working_3-way'!I143)</f>
        <v>3.9254835250936169</v>
      </c>
      <c r="M144" s="22">
        <f>IF(OR($A144="",$B144="",$C144=""),"",'OddsRatio_working_3-way'!J143)</f>
        <v>3.9583541264991644</v>
      </c>
      <c r="N144" s="23">
        <f t="shared" si="28"/>
        <v>48.710755897377027</v>
      </c>
      <c r="O144" s="24">
        <f t="shared" si="29"/>
        <v>25.749009929403659</v>
      </c>
      <c r="P144" s="24">
        <f t="shared" si="30"/>
        <v>25.540234173219307</v>
      </c>
      <c r="Q144" t="s">
        <v>306</v>
      </c>
      <c r="R144" t="s">
        <v>307</v>
      </c>
      <c r="S144" s="64">
        <v>44512</v>
      </c>
      <c r="T144" s="35">
        <v>100</v>
      </c>
      <c r="U144" s="35"/>
      <c r="V144" s="35"/>
      <c r="W144" s="35"/>
      <c r="X144" s="35"/>
      <c r="Y144" s="35"/>
      <c r="Z144" s="35"/>
      <c r="AA144" s="35">
        <f t="shared" si="31"/>
        <v>0</v>
      </c>
      <c r="AB144" s="35">
        <f t="shared" si="32"/>
        <v>0</v>
      </c>
      <c r="AC144" s="35">
        <f t="shared" si="33"/>
        <v>0</v>
      </c>
      <c r="AF144">
        <v>1.92</v>
      </c>
      <c r="AG144">
        <v>1.88</v>
      </c>
      <c r="AJ144" t="s">
        <v>486</v>
      </c>
    </row>
    <row r="145" spans="1:38" ht="15" x14ac:dyDescent="0.25">
      <c r="A145">
        <v>3.98</v>
      </c>
      <c r="B145">
        <v>3.41</v>
      </c>
      <c r="C145">
        <v>1.94</v>
      </c>
      <c r="D145" s="20">
        <f t="shared" si="34"/>
        <v>5.9975330897617862E-2</v>
      </c>
      <c r="E145" s="17">
        <f>IF(OR($A145="",$B145="",$C145=""),"",A145*'MPTO_working_3-way'!$I144)</f>
        <v>4.2187018169725192</v>
      </c>
      <c r="F145" s="21">
        <f>IF(OR($A145="",$B145="",$C145=""),"",B145*'MPTO_working_3-way'!$I144)</f>
        <v>3.6145158783608768</v>
      </c>
      <c r="G145" s="22">
        <f>IF(OR($A145="",$B145="",$C145=""),"",C145*'MPTO_working_3-way'!$I144)</f>
        <v>2.0563521419413786</v>
      </c>
      <c r="H145" s="17">
        <f>IF(OR($A145="",$B145="",$C145=""),"",'MPTO_working_3-way'!E144)</f>
        <v>4.3240531114640479</v>
      </c>
      <c r="I145" s="21">
        <f>IF(OR($A145="",$B145="",$C145=""),"",'MPTO_working_3-way'!F144)</f>
        <v>3.6594734775319253</v>
      </c>
      <c r="J145" s="22">
        <f>IF(OR($A145="",$B145="",$C145=""),"",'MPTO_working_3-way'!G144)</f>
        <v>2.0182769486695369</v>
      </c>
      <c r="K145" s="17">
        <f>IF(OR($A145="",$B145="",$C145=""),"",'OddsRatio_working_3-way'!H144)</f>
        <v>4.274315723241215</v>
      </c>
      <c r="L145" s="21">
        <f>IF(OR($A145="",$B145="",$C145=""),"",'OddsRatio_working_3-way'!I144)</f>
        <v>3.6480204338964186</v>
      </c>
      <c r="M145" s="22">
        <f>IF(OR($A145="",$B145="",$C145=""),"",'OddsRatio_working_3-way'!J144)</f>
        <v>2.0328378455861547</v>
      </c>
      <c r="N145" s="23">
        <f t="shared" si="28"/>
        <v>23.703974430637366</v>
      </c>
      <c r="O145" s="24">
        <f t="shared" si="29"/>
        <v>27.666222355993174</v>
      </c>
      <c r="P145" s="24">
        <f t="shared" si="30"/>
        <v>48.629803213369449</v>
      </c>
      <c r="Q145" t="s">
        <v>308</v>
      </c>
      <c r="R145" t="s">
        <v>309</v>
      </c>
      <c r="S145" s="64">
        <v>44512</v>
      </c>
      <c r="T145" s="35">
        <v>100</v>
      </c>
      <c r="U145" s="35"/>
      <c r="V145" s="35"/>
      <c r="W145" s="35"/>
      <c r="X145" s="35"/>
      <c r="Y145" s="35"/>
      <c r="Z145" s="35"/>
      <c r="AA145" s="35">
        <f t="shared" si="31"/>
        <v>0</v>
      </c>
      <c r="AB145" s="35">
        <f t="shared" si="32"/>
        <v>0</v>
      </c>
      <c r="AC145" s="35">
        <f t="shared" si="33"/>
        <v>0</v>
      </c>
      <c r="AF145">
        <v>2.17</v>
      </c>
      <c r="AG145">
        <v>1.68</v>
      </c>
      <c r="AJ145" t="s">
        <v>486</v>
      </c>
    </row>
    <row r="146" spans="1:38" ht="15" x14ac:dyDescent="0.25">
      <c r="A146">
        <v>2.17</v>
      </c>
      <c r="B146">
        <v>3.45</v>
      </c>
      <c r="C146">
        <v>3.29</v>
      </c>
      <c r="D146" s="20">
        <f t="shared" si="34"/>
        <v>5.4635933332480624E-2</v>
      </c>
      <c r="E146" s="17">
        <f>IF(OR($A146="",$B146="",$C146=""),"",A146*'MPTO_working_3-way'!$I145)</f>
        <v>2.2885599753314829</v>
      </c>
      <c r="F146" s="21">
        <f>IF(OR($A146="",$B146="",$C146=""),"",B146*'MPTO_working_3-way'!$I145)</f>
        <v>3.6384939699970582</v>
      </c>
      <c r="G146" s="22">
        <f>IF(OR($A146="",$B146="",$C146=""),"",C146*'MPTO_working_3-way'!$I145)</f>
        <v>3.4697522206638611</v>
      </c>
      <c r="H146" s="17">
        <f>IF(OR($A146="",$B146="",$C146=""),"",'MPTO_working_3-way'!E145)</f>
        <v>2.2592870038129336</v>
      </c>
      <c r="I146" s="21">
        <f>IF(OR($A146="",$B146="",$C146=""),"",'MPTO_working_3-way'!F145)</f>
        <v>3.6813010143140867</v>
      </c>
      <c r="J146" s="22">
        <f>IF(OR($A146="",$B146="",$C146=""),"",'MPTO_working_3-way'!G145)</f>
        <v>3.4996924994736847</v>
      </c>
      <c r="K146" s="17">
        <f>IF(OR($A146="",$B146="",$C146=""),"",'OddsRatio_working_3-way'!H145)</f>
        <v>2.2713333856557432</v>
      </c>
      <c r="L146" s="21">
        <f>IF(OR($A146="",$B146="",$C146=""),"",'OddsRatio_working_3-way'!I145)</f>
        <v>3.6621938417577513</v>
      </c>
      <c r="M146" s="22">
        <f>IF(OR($A146="",$B146="",$C146=""),"",'OddsRatio_working_3-way'!J145)</f>
        <v>3.4883362847450008</v>
      </c>
      <c r="N146" s="23">
        <f t="shared" si="28"/>
        <v>43.695599450268134</v>
      </c>
      <c r="O146" s="24">
        <f t="shared" si="29"/>
        <v>27.483898784661402</v>
      </c>
      <c r="P146" s="24">
        <f t="shared" si="30"/>
        <v>28.820501765070471</v>
      </c>
      <c r="Q146" t="s">
        <v>310</v>
      </c>
      <c r="R146" t="s">
        <v>311</v>
      </c>
      <c r="S146" s="64">
        <v>44512</v>
      </c>
      <c r="T146" s="35">
        <v>100</v>
      </c>
      <c r="U146" s="35"/>
      <c r="V146" s="35"/>
      <c r="W146" s="35"/>
      <c r="X146" s="35"/>
      <c r="Y146" s="35"/>
      <c r="Z146" s="35"/>
      <c r="AA146" s="35">
        <f t="shared" si="31"/>
        <v>0</v>
      </c>
      <c r="AB146" s="35">
        <f t="shared" si="32"/>
        <v>0</v>
      </c>
      <c r="AC146" s="35">
        <f t="shared" si="33"/>
        <v>0</v>
      </c>
      <c r="AF146">
        <v>2.02</v>
      </c>
      <c r="AG146">
        <v>1.79</v>
      </c>
      <c r="AJ146" t="s">
        <v>486</v>
      </c>
    </row>
    <row r="147" spans="1:38" ht="15" x14ac:dyDescent="0.25">
      <c r="A147">
        <v>2.71</v>
      </c>
      <c r="B147">
        <v>3.02</v>
      </c>
      <c r="C147">
        <v>2.82</v>
      </c>
      <c r="D147" s="20">
        <f t="shared" si="34"/>
        <v>5.4739446929484181E-2</v>
      </c>
      <c r="E147" s="17">
        <f>IF(OR($A147="",$B147="",$C147=""),"",A147*'MPTO_working_3-way'!$I146)</f>
        <v>2.8583439011789022</v>
      </c>
      <c r="F147" s="21">
        <f>IF(OR($A147="",$B147="",$C147=""),"",B147*'MPTO_working_3-way'!$I146)</f>
        <v>3.1853131297270423</v>
      </c>
      <c r="G147" s="22">
        <f>IF(OR($A147="",$B147="",$C147=""),"",C147*'MPTO_working_3-way'!$I146)</f>
        <v>2.9743652403411454</v>
      </c>
      <c r="H147" s="17">
        <f>IF(OR($A147="",$B147="",$C147=""),"",'MPTO_working_3-way'!E146)</f>
        <v>2.8509749136163438</v>
      </c>
      <c r="I147" s="21">
        <f>IF(OR($A147="",$B147="",$C147=""),"",'MPTO_working_3-way'!F146)</f>
        <v>3.1961202117282164</v>
      </c>
      <c r="J147" s="22">
        <f>IF(OR($A147="",$B147="",$C147=""),"",'MPTO_working_3-way'!G146)</f>
        <v>2.9729746487262534</v>
      </c>
      <c r="K147" s="17">
        <f>IF(OR($A147="",$B147="",$C147=""),"",'OddsRatio_working_3-way'!H146)</f>
        <v>2.8545164943171693</v>
      </c>
      <c r="L147" s="21">
        <f>IF(OR($A147="",$B147="",$C147=""),"",'OddsRatio_working_3-way'!I146)</f>
        <v>3.1907153909477666</v>
      </c>
      <c r="M147" s="22">
        <f>IF(OR($A147="",$B147="",$C147=""),"",'OddsRatio_working_3-way'!J146)</f>
        <v>2.9738128769925427</v>
      </c>
      <c r="N147" s="23">
        <f t="shared" si="28"/>
        <v>34.98529339270749</v>
      </c>
      <c r="O147" s="24">
        <f t="shared" si="29"/>
        <v>31.394087779548773</v>
      </c>
      <c r="P147" s="24">
        <f t="shared" si="30"/>
        <v>33.620618827743726</v>
      </c>
      <c r="Q147" t="s">
        <v>312</v>
      </c>
      <c r="R147" t="s">
        <v>313</v>
      </c>
      <c r="S147" s="64">
        <v>44512</v>
      </c>
      <c r="T147" s="35">
        <v>100</v>
      </c>
      <c r="U147" s="35"/>
      <c r="V147" s="35"/>
      <c r="W147" s="35"/>
      <c r="X147" s="35"/>
      <c r="Y147" s="35"/>
      <c r="Z147" s="35"/>
      <c r="AA147" s="35">
        <f t="shared" si="31"/>
        <v>0</v>
      </c>
      <c r="AB147" s="35">
        <f t="shared" si="32"/>
        <v>0</v>
      </c>
      <c r="AC147" s="35">
        <f t="shared" si="33"/>
        <v>0</v>
      </c>
      <c r="AD147" s="36"/>
      <c r="AE147" s="36"/>
      <c r="AF147">
        <v>2.23</v>
      </c>
      <c r="AG147">
        <v>1.64</v>
      </c>
      <c r="AI147" s="36"/>
      <c r="AJ147" t="s">
        <v>486</v>
      </c>
      <c r="AK147" s="35"/>
      <c r="AL147" s="35"/>
    </row>
    <row r="148" spans="1:38" ht="15" x14ac:dyDescent="0.25">
      <c r="A148">
        <v>2.67</v>
      </c>
      <c r="B148">
        <v>3.28</v>
      </c>
      <c r="C148">
        <v>2.36</v>
      </c>
      <c r="D148" s="20">
        <f t="shared" si="34"/>
        <v>0.1031386975458024</v>
      </c>
      <c r="E148" s="17">
        <f>IF(OR($A148="",$B148="",$C148=""),"",A148*'MPTO_working_3-way'!$I147)</f>
        <v>2.9453803224472925</v>
      </c>
      <c r="F148" s="21">
        <f>IF(OR($A148="",$B148="",$C148=""),"",B148*'MPTO_working_3-way'!$I147)</f>
        <v>3.6182949279502319</v>
      </c>
      <c r="G148" s="22">
        <f>IF(OR($A148="",$B148="",$C148=""),"",C148*'MPTO_working_3-way'!$I147)</f>
        <v>2.6034073262080937</v>
      </c>
      <c r="H148" s="17">
        <f>IF(OR($A148="",$B148="",$C148=""),"",'MPTO_working_3-way'!E147)</f>
        <v>2.9398598512636074</v>
      </c>
      <c r="I148" s="21">
        <f>IF(OR($A148="",$B148="",$C148=""),"",'MPTO_working_3-way'!F147)</f>
        <v>3.6968784044966543</v>
      </c>
      <c r="J148" s="22">
        <f>IF(OR($A148="",$B148="",$C148=""),"",'MPTO_working_3-way'!G147)</f>
        <v>2.5683881653290883</v>
      </c>
      <c r="K148" s="17">
        <f>IF(OR($A148="",$B148="",$C148=""),"",'OddsRatio_working_3-way'!H147)</f>
        <v>2.9453737475509825</v>
      </c>
      <c r="L148" s="21">
        <f>IF(OR($A148="",$B148="",$C148=""),"",'OddsRatio_working_3-way'!I147)</f>
        <v>3.6559593679139173</v>
      </c>
      <c r="M148" s="22">
        <f>IF(OR($A148="",$B148="",$C148=""),"",'OddsRatio_working_3-way'!J147)</f>
        <v>2.584256465071459</v>
      </c>
      <c r="N148" s="23">
        <f t="shared" si="28"/>
        <v>33.951472832856716</v>
      </c>
      <c r="O148" s="24">
        <f t="shared" si="29"/>
        <v>27.637326970648608</v>
      </c>
      <c r="P148" s="24">
        <f t="shared" si="30"/>
        <v>38.411200196494669</v>
      </c>
      <c r="Q148" t="s">
        <v>116</v>
      </c>
      <c r="R148" t="s">
        <v>314</v>
      </c>
      <c r="S148" s="64">
        <v>44512</v>
      </c>
      <c r="T148" s="35">
        <v>100</v>
      </c>
      <c r="U148" s="35"/>
      <c r="V148" s="35"/>
      <c r="W148" s="35"/>
      <c r="X148" s="35"/>
      <c r="Y148" s="35"/>
      <c r="Z148" s="35"/>
      <c r="AA148" s="35">
        <f t="shared" si="31"/>
        <v>0</v>
      </c>
      <c r="AB148" s="35">
        <f t="shared" si="32"/>
        <v>0</v>
      </c>
      <c r="AC148" s="35">
        <f t="shared" si="33"/>
        <v>0</v>
      </c>
      <c r="AD148" s="36"/>
      <c r="AE148" s="36"/>
      <c r="AF148">
        <v>1.84</v>
      </c>
      <c r="AG148">
        <v>1.95</v>
      </c>
      <c r="AI148" s="36"/>
      <c r="AJ148" t="s">
        <v>79</v>
      </c>
      <c r="AK148" s="35"/>
      <c r="AL148" s="35"/>
    </row>
    <row r="149" spans="1:38" ht="15" x14ac:dyDescent="0.25">
      <c r="A149">
        <v>1.79</v>
      </c>
      <c r="B149">
        <v>3.81</v>
      </c>
      <c r="C149">
        <v>3.89</v>
      </c>
      <c r="D149" s="20">
        <f t="shared" si="34"/>
        <v>7.819581821850452E-2</v>
      </c>
      <c r="E149" s="17">
        <f>IF(OR($A149="",$B149="",$C149=""),"",A149*'MPTO_working_3-way'!$I148)</f>
        <v>1.9299705146111232</v>
      </c>
      <c r="F149" s="21">
        <f>IF(OR($A149="",$B149="",$C149=""),"",B149*'MPTO_working_3-way'!$I148)</f>
        <v>4.1079260674125022</v>
      </c>
      <c r="G149" s="22">
        <f>IF(OR($A149="",$B149="",$C149=""),"",C149*'MPTO_working_3-way'!$I148)</f>
        <v>4.1941817328699829</v>
      </c>
      <c r="H149" s="17">
        <f>IF(OR($A149="",$B149="",$C149=""),"",'MPTO_working_3-way'!E148)</f>
        <v>1.8776030203303458</v>
      </c>
      <c r="I149" s="21">
        <f>IF(OR($A149="",$B149="",$C149=""),"",'MPTO_working_3-way'!F148)</f>
        <v>4.2300841076745321</v>
      </c>
      <c r="J149" s="22">
        <f>IF(OR($A149="",$B149="",$C149=""),"",'MPTO_working_3-way'!G148)</f>
        <v>4.3289268205842175</v>
      </c>
      <c r="K149" s="17">
        <f>IF(OR($A149="",$B149="",$C149=""),"",'OddsRatio_working_3-way'!H148)</f>
        <v>1.8960367466517423</v>
      </c>
      <c r="L149" s="21">
        <f>IF(OR($A149="",$B149="",$C149=""),"",'OddsRatio_working_3-way'!I148)</f>
        <v>4.1871686811283499</v>
      </c>
      <c r="M149" s="22">
        <f>IF(OR($A149="",$B149="",$C149=""),"",'OddsRatio_working_3-way'!J148)</f>
        <v>4.2779065795234636</v>
      </c>
      <c r="N149" s="23">
        <f t="shared" si="28"/>
        <v>51.814263089998228</v>
      </c>
      <c r="O149" s="24">
        <f t="shared" si="29"/>
        <v>24.34318397141649</v>
      </c>
      <c r="P149" s="24">
        <f t="shared" si="30"/>
        <v>23.8425529385853</v>
      </c>
      <c r="Q149" t="s">
        <v>315</v>
      </c>
      <c r="R149" t="s">
        <v>316</v>
      </c>
      <c r="S149" s="64">
        <v>44512</v>
      </c>
      <c r="T149" s="35">
        <v>100</v>
      </c>
      <c r="U149" s="35"/>
      <c r="V149" s="35"/>
      <c r="W149" s="35"/>
      <c r="X149" s="35"/>
      <c r="Y149" s="35"/>
      <c r="Z149" s="35"/>
      <c r="AA149" s="35">
        <f t="shared" si="31"/>
        <v>0</v>
      </c>
      <c r="AB149" s="35">
        <f t="shared" si="32"/>
        <v>0</v>
      </c>
      <c r="AC149" s="35">
        <f t="shared" si="33"/>
        <v>0</v>
      </c>
      <c r="AD149" s="36"/>
      <c r="AE149" s="36"/>
      <c r="AF149">
        <v>1.71</v>
      </c>
      <c r="AG149">
        <v>2.09</v>
      </c>
      <c r="AI149" s="36"/>
      <c r="AJ149" t="s">
        <v>79</v>
      </c>
      <c r="AK149" s="35"/>
      <c r="AL149" s="35"/>
    </row>
    <row r="150" spans="1:38" ht="15" x14ac:dyDescent="0.25">
      <c r="A150">
        <v>3.64</v>
      </c>
      <c r="B150">
        <v>3.55</v>
      </c>
      <c r="C150">
        <v>1.91</v>
      </c>
      <c r="D150" s="20">
        <f t="shared" si="34"/>
        <v>7.9975624994428784E-2</v>
      </c>
      <c r="E150" s="17">
        <f>IF(OR($A150="",$B150="",$C150=""),"",A150*'MPTO_working_3-way'!$I149)</f>
        <v>3.9311112749797208</v>
      </c>
      <c r="F150" s="21">
        <f>IF(OR($A150="",$B150="",$C150=""),"",B150*'MPTO_working_3-way'!$I149)</f>
        <v>3.8339134687302221</v>
      </c>
      <c r="G150" s="22">
        <f>IF(OR($A150="",$B150="",$C150=""),"",C150*'MPTO_working_3-way'!$I149)</f>
        <v>2.0627534437393589</v>
      </c>
      <c r="H150" s="17">
        <f>IF(OR($A150="",$B150="",$C150=""),"",'MPTO_working_3-way'!E149)</f>
        <v>4.031173336556396</v>
      </c>
      <c r="I150" s="21">
        <f>IF(OR($A150="",$B150="",$C150=""),"",'MPTO_working_3-way'!F149)</f>
        <v>3.9210827333329088</v>
      </c>
      <c r="J150" s="22">
        <f>IF(OR($A150="",$B150="",$C150=""),"",'MPTO_working_3-way'!G149)</f>
        <v>2.0124706051187045</v>
      </c>
      <c r="K150" s="17">
        <f>IF(OR($A150="",$B150="",$C150=""),"",'OddsRatio_working_3-way'!H149)</f>
        <v>3.9913238471230983</v>
      </c>
      <c r="L150" s="21">
        <f>IF(OR($A150="",$B150="",$C150=""),"",'OddsRatio_working_3-way'!I149)</f>
        <v>3.8893468977893564</v>
      </c>
      <c r="M150" s="22">
        <f>IF(OR($A150="",$B150="",$C150=""),"",'OddsRatio_working_3-way'!J149)</f>
        <v>2.031100265485613</v>
      </c>
      <c r="N150" s="23">
        <f t="shared" si="28"/>
        <v>25.438099561431482</v>
      </c>
      <c r="O150" s="24">
        <f t="shared" si="29"/>
        <v>26.083009127777636</v>
      </c>
      <c r="P150" s="24">
        <f t="shared" si="30"/>
        <v>48.478891310790893</v>
      </c>
      <c r="Q150" t="s">
        <v>317</v>
      </c>
      <c r="R150" t="s">
        <v>115</v>
      </c>
      <c r="S150" s="64">
        <v>44512</v>
      </c>
      <c r="T150" s="35">
        <v>100</v>
      </c>
      <c r="U150" s="35"/>
      <c r="V150" s="35"/>
      <c r="W150" s="35"/>
      <c r="X150" s="35"/>
      <c r="Y150" s="35"/>
      <c r="Z150" s="35"/>
      <c r="AA150" s="35">
        <f t="shared" si="31"/>
        <v>0</v>
      </c>
      <c r="AB150" s="35">
        <f t="shared" si="32"/>
        <v>0</v>
      </c>
      <c r="AC150" s="35">
        <f t="shared" si="33"/>
        <v>0</v>
      </c>
      <c r="AD150" s="36"/>
      <c r="AE150" s="36"/>
      <c r="AF150">
        <v>1.81</v>
      </c>
      <c r="AG150">
        <v>1.99</v>
      </c>
      <c r="AI150" s="36"/>
      <c r="AJ150" t="s">
        <v>79</v>
      </c>
      <c r="AK150" s="35"/>
      <c r="AL150" s="35"/>
    </row>
    <row r="151" spans="1:38" ht="15" x14ac:dyDescent="0.25">
      <c r="A151">
        <v>3.06</v>
      </c>
      <c r="B151">
        <v>3.59</v>
      </c>
      <c r="C151">
        <v>2</v>
      </c>
      <c r="D151" s="20">
        <f t="shared" si="34"/>
        <v>0.10534891765434118</v>
      </c>
      <c r="E151" s="17">
        <f>IF(OR($A151="",$B151="",$C151=""),"",A151*'MPTO_working_3-way'!$I150)</f>
        <v>3.3823676880222839</v>
      </c>
      <c r="F151" s="21">
        <f>IF(OR($A151="",$B151="",$C151=""),"",B151*'MPTO_working_3-way'!$I150)</f>
        <v>3.9682026143790847</v>
      </c>
      <c r="G151" s="22">
        <f>IF(OR($A151="",$B151="",$C151=""),"",C151*'MPTO_working_3-way'!$I150)</f>
        <v>2.2106978353086824</v>
      </c>
      <c r="H151" s="17">
        <f>IF(OR($A151="",$B151="",$C151=""),"",'MPTO_working_3-way'!E150)</f>
        <v>3.4284020098411472</v>
      </c>
      <c r="I151" s="21">
        <f>IF(OR($A151="",$B151="",$C151=""),"",'MPTO_working_3-way'!F150)</f>
        <v>4.1078689219340117</v>
      </c>
      <c r="J151" s="22">
        <f>IF(OR($A151="",$B151="",$C151=""),"",'MPTO_working_3-way'!G150)</f>
        <v>2.1510756618453346</v>
      </c>
      <c r="K151" s="17">
        <f>IF(OR($A151="",$B151="",$C151=""),"",'OddsRatio_working_3-way'!H150)</f>
        <v>3.4184287620453966</v>
      </c>
      <c r="L151" s="21">
        <f>IF(OR($A151="",$B151="",$C151=""),"",'OddsRatio_working_3-way'!I150)</f>
        <v>4.040645870726979</v>
      </c>
      <c r="M151" s="22">
        <f>IF(OR($A151="",$B151="",$C151=""),"",'OddsRatio_working_3-way'!J150)</f>
        <v>2.1739945446822313</v>
      </c>
      <c r="N151" s="23">
        <f t="shared" si="28"/>
        <v>29.565088489380454</v>
      </c>
      <c r="O151" s="24">
        <f t="shared" si="29"/>
        <v>25.200326121867462</v>
      </c>
      <c r="P151" s="24">
        <f t="shared" si="30"/>
        <v>45.234585388752095</v>
      </c>
      <c r="Q151" t="s">
        <v>318</v>
      </c>
      <c r="R151" t="s">
        <v>319</v>
      </c>
      <c r="S151" s="64">
        <v>44512</v>
      </c>
      <c r="T151" s="35">
        <v>100</v>
      </c>
      <c r="U151" s="35"/>
      <c r="V151" s="35"/>
      <c r="W151" s="35"/>
      <c r="X151" s="35"/>
      <c r="Y151" s="35"/>
      <c r="Z151" s="35"/>
      <c r="AA151" s="35">
        <f t="shared" si="31"/>
        <v>0</v>
      </c>
      <c r="AB151" s="35">
        <f t="shared" si="32"/>
        <v>0</v>
      </c>
      <c r="AC151" s="35">
        <f t="shared" si="33"/>
        <v>0</v>
      </c>
      <c r="AD151" s="36"/>
      <c r="AE151" s="36"/>
      <c r="AF151">
        <v>1.67</v>
      </c>
      <c r="AG151">
        <v>2.08</v>
      </c>
      <c r="AI151" s="36"/>
      <c r="AJ151" t="s">
        <v>79</v>
      </c>
      <c r="AK151" s="35"/>
      <c r="AL151" s="35"/>
    </row>
    <row r="152" spans="1:38" ht="15" x14ac:dyDescent="0.25">
      <c r="A152">
        <v>2.06</v>
      </c>
      <c r="B152">
        <v>3.59</v>
      </c>
      <c r="C152">
        <v>3.17</v>
      </c>
      <c r="D152" s="20">
        <f t="shared" si="34"/>
        <v>7.9445838486521092E-2</v>
      </c>
      <c r="E152" s="17">
        <f>IF(OR($A152="",$B152="",$C152=""),"",A152*'MPTO_working_3-way'!$I151)</f>
        <v>2.2236584272822335</v>
      </c>
      <c r="F152" s="21">
        <f>IF(OR($A152="",$B152="",$C152=""),"",B152*'MPTO_working_3-way'!$I151)</f>
        <v>3.8752105601666105</v>
      </c>
      <c r="G152" s="22">
        <f>IF(OR($A152="",$B152="",$C152=""),"",C152*'MPTO_working_3-way'!$I151)</f>
        <v>3.4218433080022717</v>
      </c>
      <c r="H152" s="17">
        <f>IF(OR($A152="",$B152="",$C152=""),"",'MPTO_working_3-way'!E151)</f>
        <v>2.1788631028943239</v>
      </c>
      <c r="I152" s="21">
        <f>IF(OR($A152="",$B152="",$C152=""),"",'MPTO_working_3-way'!F151)</f>
        <v>3.9671584992834545</v>
      </c>
      <c r="J152" s="22">
        <f>IF(OR($A152="",$B152="",$C152=""),"",'MPTO_working_3-way'!G151)</f>
        <v>3.4605013708613748</v>
      </c>
      <c r="K152" s="17">
        <f>IF(OR($A152="",$B152="",$C152=""),"",'OddsRatio_working_3-way'!H151)</f>
        <v>2.1965835091056705</v>
      </c>
      <c r="L152" s="21">
        <f>IF(OR($A152="",$B152="",$C152=""),"",'OddsRatio_working_3-way'!I151)</f>
        <v>3.9237276307393261</v>
      </c>
      <c r="M152" s="22">
        <f>IF(OR($A152="",$B152="",$C152=""),"",'OddsRatio_working_3-way'!J151)</f>
        <v>3.4496096365653819</v>
      </c>
      <c r="N152" s="23">
        <f t="shared" si="28"/>
        <v>44.970935631611596</v>
      </c>
      <c r="O152" s="24">
        <f t="shared" si="29"/>
        <v>25.805049415353732</v>
      </c>
      <c r="P152" s="24">
        <f t="shared" si="30"/>
        <v>29.224014953034665</v>
      </c>
      <c r="Q152" t="s">
        <v>320</v>
      </c>
      <c r="R152" t="s">
        <v>321</v>
      </c>
      <c r="S152" s="64">
        <v>44512</v>
      </c>
      <c r="T152" s="35">
        <v>100</v>
      </c>
      <c r="U152" s="35"/>
      <c r="V152" s="35"/>
      <c r="W152" s="35"/>
      <c r="X152" s="35"/>
      <c r="Y152" s="35"/>
      <c r="Z152" s="35"/>
      <c r="AA152" s="35">
        <f t="shared" si="31"/>
        <v>0</v>
      </c>
      <c r="AB152" s="35">
        <f t="shared" si="32"/>
        <v>0</v>
      </c>
      <c r="AC152" s="35">
        <f t="shared" si="33"/>
        <v>0</v>
      </c>
      <c r="AD152" s="36"/>
      <c r="AE152" s="36"/>
      <c r="AF152">
        <v>1.77</v>
      </c>
      <c r="AG152">
        <v>2</v>
      </c>
      <c r="AI152" s="36"/>
      <c r="AJ152" t="s">
        <v>79</v>
      </c>
      <c r="AK152" s="35"/>
      <c r="AL152" s="35"/>
    </row>
    <row r="153" spans="1:38" ht="15" x14ac:dyDescent="0.25">
      <c r="A153">
        <v>2.04</v>
      </c>
      <c r="B153">
        <v>3.55</v>
      </c>
      <c r="C153">
        <v>3.26</v>
      </c>
      <c r="D153" s="20">
        <f t="shared" si="34"/>
        <v>7.8634685534111792E-2</v>
      </c>
      <c r="E153" s="17">
        <f>IF(OR($A153="",$B153="",$C153=""),"",A153*'MPTO_working_3-way'!$I152)</f>
        <v>2.2004147584895879</v>
      </c>
      <c r="F153" s="21">
        <f>IF(OR($A153="",$B153="",$C153=""),"",B153*'MPTO_working_3-way'!$I152)</f>
        <v>3.8291531336460967</v>
      </c>
      <c r="G153" s="22">
        <f>IF(OR($A153="",$B153="",$C153=""),"",C153*'MPTO_working_3-way'!$I152)</f>
        <v>3.5163490748412043</v>
      </c>
      <c r="H153" s="17">
        <f>IF(OR($A153="",$B153="",$C153=""),"",'MPTO_working_3-way'!E152)</f>
        <v>2.1552443330578424</v>
      </c>
      <c r="I153" s="21">
        <f>IF(OR($A153="",$B153="",$C153=""),"",'MPTO_working_3-way'!F152)</f>
        <v>3.9142224914229122</v>
      </c>
      <c r="J153" s="22">
        <f>IF(OR($A153="",$B153="",$C153=""),"",'MPTO_working_3-way'!G152)</f>
        <v>3.5645934073898116</v>
      </c>
      <c r="K153" s="17">
        <f>IF(OR($A153="",$B153="",$C153=""),"",'OddsRatio_working_3-way'!H152)</f>
        <v>2.1729126310022369</v>
      </c>
      <c r="L153" s="21">
        <f>IF(OR($A153="",$B153="",$C153=""),"",'OddsRatio_working_3-way'!I152)</f>
        <v>3.8758915471689463</v>
      </c>
      <c r="M153" s="22">
        <f>IF(OR($A153="",$B153="",$C153=""),"",'OddsRatio_working_3-way'!J152)</f>
        <v>3.5488293712163985</v>
      </c>
      <c r="N153" s="23">
        <f t="shared" si="28"/>
        <v>45.445977679518087</v>
      </c>
      <c r="O153" s="24">
        <f t="shared" si="29"/>
        <v>26.115435060906165</v>
      </c>
      <c r="P153" s="24">
        <f t="shared" si="30"/>
        <v>28.438587259575737</v>
      </c>
      <c r="Q153" t="s">
        <v>322</v>
      </c>
      <c r="R153" t="s">
        <v>117</v>
      </c>
      <c r="S153" s="64">
        <v>44512</v>
      </c>
      <c r="T153" s="35">
        <v>100</v>
      </c>
      <c r="U153" s="35"/>
      <c r="V153" s="35"/>
      <c r="W153" s="35"/>
      <c r="X153" s="35"/>
      <c r="Y153" s="35"/>
      <c r="Z153" s="35"/>
      <c r="AA153" s="35">
        <f t="shared" si="31"/>
        <v>0</v>
      </c>
      <c r="AB153" s="35">
        <f t="shared" si="32"/>
        <v>0</v>
      </c>
      <c r="AC153" s="35">
        <f t="shared" si="33"/>
        <v>0</v>
      </c>
      <c r="AD153" s="36"/>
      <c r="AE153" s="36"/>
      <c r="AF153">
        <v>1.79</v>
      </c>
      <c r="AG153">
        <v>2</v>
      </c>
      <c r="AI153" s="36"/>
      <c r="AJ153" t="s">
        <v>78</v>
      </c>
      <c r="AK153" s="35"/>
      <c r="AL153" s="35"/>
    </row>
    <row r="154" spans="1:38" s="35" customFormat="1" ht="15" x14ac:dyDescent="0.25">
      <c r="A154">
        <v>1.92</v>
      </c>
      <c r="B154">
        <v>3.61</v>
      </c>
      <c r="C154">
        <v>3.58</v>
      </c>
      <c r="D154" s="20">
        <f t="shared" si="34"/>
        <v>7.7171252521188283E-2</v>
      </c>
      <c r="E154" s="17">
        <f>IF(OR($A154="",$B154="",$C154=""),"",A154*'MPTO_working_3-way'!$I153)</f>
        <v>2.0681688048406812</v>
      </c>
      <c r="F154" s="21">
        <f>IF(OR($A154="",$B154="",$C154=""),"",B154*'MPTO_working_3-way'!$I153)</f>
        <v>3.8885882216014895</v>
      </c>
      <c r="G154" s="22">
        <f>IF(OR($A154="",$B154="",$C154=""),"",C154*'MPTO_working_3-way'!$I153)</f>
        <v>3.8562730840258541</v>
      </c>
      <c r="H154" s="17">
        <f>IF(OR($A154="",$B154="",$C154=""),"",'MPTO_working_3-way'!E153)</f>
        <v>2.0197548893416237</v>
      </c>
      <c r="I154" s="21">
        <f>IF(OR($A154="",$B154="",$C154=""),"",'MPTO_working_3-way'!F153)</f>
        <v>3.979552115546884</v>
      </c>
      <c r="J154" s="22">
        <f>IF(OR($A154="",$B154="",$C154=""),"",'MPTO_working_3-way'!G153)</f>
        <v>3.9431265803527955</v>
      </c>
      <c r="K154" s="17">
        <f>IF(OR($A154="",$B154="",$C154=""),"",'OddsRatio_working_3-way'!H153)</f>
        <v>2.0377900953694938</v>
      </c>
      <c r="L154" s="21">
        <f>IF(OR($A154="",$B154="",$C154=""),"",'OddsRatio_working_3-way'!I153)</f>
        <v>3.9441653792547595</v>
      </c>
      <c r="M154" s="22">
        <f>IF(OR($A154="",$B154="",$C154=""),"",'OddsRatio_working_3-way'!J153)</f>
        <v>3.9103243978840152</v>
      </c>
      <c r="N154" s="23">
        <f t="shared" si="28"/>
        <v>48.351952590109477</v>
      </c>
      <c r="O154" s="24">
        <f t="shared" si="29"/>
        <v>25.716273953742437</v>
      </c>
      <c r="P154" s="24">
        <f t="shared" si="30"/>
        <v>25.931773456148093</v>
      </c>
      <c r="Q154" t="s">
        <v>323</v>
      </c>
      <c r="R154" t="s">
        <v>324</v>
      </c>
      <c r="S154" s="64">
        <v>44512</v>
      </c>
      <c r="T154" s="35">
        <v>100</v>
      </c>
      <c r="AA154" s="35">
        <f t="shared" si="31"/>
        <v>0</v>
      </c>
      <c r="AB154" s="35">
        <f t="shared" si="32"/>
        <v>0</v>
      </c>
      <c r="AC154" s="35">
        <f t="shared" si="33"/>
        <v>0</v>
      </c>
      <c r="AD154" s="36"/>
      <c r="AE154" s="36"/>
      <c r="AF154">
        <v>1.84</v>
      </c>
      <c r="AG154">
        <v>1.94</v>
      </c>
      <c r="AH154" s="36"/>
      <c r="AI154" s="36"/>
      <c r="AJ154" t="s">
        <v>78</v>
      </c>
    </row>
    <row r="155" spans="1:38" ht="15" x14ac:dyDescent="0.25">
      <c r="A155">
        <v>1.36</v>
      </c>
      <c r="B155">
        <v>4.83</v>
      </c>
      <c r="C155">
        <v>7.51</v>
      </c>
      <c r="D155" s="20">
        <f t="shared" si="34"/>
        <v>7.5489247398143E-2</v>
      </c>
      <c r="E155" s="17">
        <f>IF(OR($A155="",$B155="",$C155=""),"",A155*'MPTO_working_3-way'!$I154)</f>
        <v>1.4626653764614745</v>
      </c>
      <c r="F155" s="21">
        <f>IF(OR($A155="",$B155="",$C155=""),"",B155*'MPTO_working_3-way'!$I154)</f>
        <v>5.1946130649330309</v>
      </c>
      <c r="G155" s="22">
        <f>IF(OR($A155="",$B155="",$C155=""),"",C155*'MPTO_working_3-way'!$I154)</f>
        <v>8.0769242479600543</v>
      </c>
      <c r="H155" s="17">
        <f>IF(OR($A155="",$B155="",$C155=""),"",'MPTO_working_3-way'!E154)</f>
        <v>1.4081908133265881</v>
      </c>
      <c r="I155" s="21">
        <f>IF(OR($A155="",$B155="",$C155=""),"",'MPTO_working_3-way'!F154)</f>
        <v>5.4982438469255701</v>
      </c>
      <c r="J155" s="22">
        <f>IF(OR($A155="",$B155="",$C155=""),"",'MPTO_working_3-way'!G154)</f>
        <v>9.2598843176626691</v>
      </c>
      <c r="K155" s="17">
        <f>IF(OR($A155="",$B155="",$C155=""),"",'OddsRatio_working_3-way'!H154)</f>
        <v>1.4231541558480967</v>
      </c>
      <c r="L155" s="21">
        <f>IF(OR($A155="",$B155="",$C155=""),"",'OddsRatio_working_3-way'!I154)</f>
        <v>5.5018900469394723</v>
      </c>
      <c r="M155" s="22">
        <f>IF(OR($A155="",$B155="",$C155=""),"",'OddsRatio_working_3-way'!J154)</f>
        <v>8.6520376515864097</v>
      </c>
      <c r="N155" s="23">
        <f t="shared" si="28"/>
        <v>68.368337426515907</v>
      </c>
      <c r="O155" s="24">
        <f t="shared" si="29"/>
        <v>19.2507119875904</v>
      </c>
      <c r="P155" s="24">
        <f t="shared" si="30"/>
        <v>12.380950585893693</v>
      </c>
      <c r="Q155" t="s">
        <v>118</v>
      </c>
      <c r="R155" t="s">
        <v>325</v>
      </c>
      <c r="S155" s="64">
        <v>44512</v>
      </c>
      <c r="T155" s="35">
        <v>100</v>
      </c>
      <c r="U155" s="35"/>
      <c r="V155" s="35"/>
      <c r="W155" s="35"/>
      <c r="X155" s="35"/>
      <c r="Y155" s="35"/>
      <c r="Z155" s="35"/>
      <c r="AA155" s="35">
        <f t="shared" si="31"/>
        <v>0</v>
      </c>
      <c r="AB155" s="35">
        <f t="shared" si="32"/>
        <v>0</v>
      </c>
      <c r="AC155" s="35">
        <f t="shared" si="33"/>
        <v>0</v>
      </c>
      <c r="AD155" s="36"/>
      <c r="AE155" s="36"/>
      <c r="AF155">
        <v>1.68</v>
      </c>
      <c r="AG155">
        <v>2.12</v>
      </c>
      <c r="AI155" s="36"/>
      <c r="AJ155" t="s">
        <v>78</v>
      </c>
      <c r="AK155" s="35"/>
      <c r="AL155" s="35"/>
    </row>
    <row r="156" spans="1:38" ht="15" x14ac:dyDescent="0.25">
      <c r="A156">
        <v>2.48</v>
      </c>
      <c r="B156">
        <v>3.3</v>
      </c>
      <c r="C156">
        <v>2.7</v>
      </c>
      <c r="D156" s="20">
        <f t="shared" si="34"/>
        <v>7.6626479852286433E-2</v>
      </c>
      <c r="E156" s="17">
        <f>IF(OR($A156="",$B156="",$C156=""),"",A156*'MPTO_working_3-way'!$I155)</f>
        <v>2.6700336700336704</v>
      </c>
      <c r="F156" s="21">
        <f>IF(OR($A156="",$B156="",$C156=""),"",B156*'MPTO_working_3-way'!$I155)</f>
        <v>3.5528673835125448</v>
      </c>
      <c r="G156" s="22">
        <f>IF(OR($A156="",$B156="",$C156=""),"",C156*'MPTO_working_3-way'!$I155)</f>
        <v>2.9068914956011738</v>
      </c>
      <c r="H156" s="17">
        <f>IF(OR($A156="",$B156="",$C156=""),"",'MPTO_working_3-way'!E155)</f>
        <v>2.6477185582822087</v>
      </c>
      <c r="I156" s="21">
        <f>IF(OR($A156="",$B156="",$C156=""),"",'MPTO_working_3-way'!F155)</f>
        <v>3.6037575836649491</v>
      </c>
      <c r="J156" s="22">
        <f>IF(OR($A156="",$B156="",$C156=""),"",'MPTO_working_3-way'!G155)</f>
        <v>2.8999947503805981</v>
      </c>
      <c r="K156" s="17">
        <f>IF(OR($A156="",$B156="",$C156=""),"",'OddsRatio_working_3-way'!H155)</f>
        <v>2.6582864213579858</v>
      </c>
      <c r="L156" s="21">
        <f>IF(OR($A156="",$B156="",$C156=""),"",'OddsRatio_working_3-way'!I155)</f>
        <v>3.5770667358941677</v>
      </c>
      <c r="M156" s="22">
        <f>IF(OR($A156="",$B156="",$C156=""),"",'OddsRatio_working_3-way'!J155)</f>
        <v>2.9047884569652545</v>
      </c>
      <c r="N156" s="23">
        <f t="shared" si="28"/>
        <v>37.452711223203025</v>
      </c>
      <c r="O156" s="24">
        <f t="shared" si="29"/>
        <v>28.14627994955864</v>
      </c>
      <c r="P156" s="24">
        <f t="shared" si="30"/>
        <v>34.401008827238329</v>
      </c>
      <c r="Q156" t="s">
        <v>326</v>
      </c>
      <c r="R156" t="s">
        <v>327</v>
      </c>
      <c r="S156" s="64">
        <v>44512</v>
      </c>
      <c r="T156" s="35">
        <v>100</v>
      </c>
      <c r="U156" s="35"/>
      <c r="V156" s="35"/>
      <c r="W156" s="35"/>
      <c r="X156" s="35"/>
      <c r="Y156" s="35"/>
      <c r="Z156" s="35"/>
      <c r="AA156" s="35">
        <f t="shared" si="31"/>
        <v>0</v>
      </c>
      <c r="AB156" s="35">
        <f t="shared" si="32"/>
        <v>0</v>
      </c>
      <c r="AC156" s="35">
        <f t="shared" si="33"/>
        <v>0</v>
      </c>
      <c r="AD156" s="36"/>
      <c r="AE156" s="36"/>
      <c r="AF156">
        <v>1.82</v>
      </c>
      <c r="AG156">
        <v>1.97</v>
      </c>
      <c r="AI156" s="36"/>
      <c r="AJ156" t="s">
        <v>78</v>
      </c>
      <c r="AK156" s="35"/>
      <c r="AL156" s="35"/>
    </row>
    <row r="157" spans="1:38" ht="15" x14ac:dyDescent="0.25">
      <c r="A157">
        <v>1.81</v>
      </c>
      <c r="B157">
        <v>3.6</v>
      </c>
      <c r="C157">
        <v>4.0199999999999996</v>
      </c>
      <c r="D157" s="20">
        <f t="shared" si="34"/>
        <v>7.9020184528554305E-2</v>
      </c>
      <c r="E157" s="17">
        <f>IF(OR($A157="",$B157="",$C157=""),"",A157*'MPTO_working_3-way'!$I156)</f>
        <v>1.9530265339966832</v>
      </c>
      <c r="F157" s="21">
        <f>IF(OR($A157="",$B157="",$C157=""),"",B157*'MPTO_working_3-way'!$I156)</f>
        <v>3.8844726643027956</v>
      </c>
      <c r="G157" s="22">
        <f>IF(OR($A157="",$B157="",$C157=""),"",C157*'MPTO_working_3-way'!$I156)</f>
        <v>4.3376611418047881</v>
      </c>
      <c r="H157" s="17">
        <f>IF(OR($A157="",$B157="",$C157=""),"",'MPTO_working_3-way'!E156)</f>
        <v>1.9006126814317763</v>
      </c>
      <c r="I157" s="21">
        <f>IF(OR($A157="",$B157="",$C157=""),"",'MPTO_working_3-way'!F156)</f>
        <v>3.9771280730735596</v>
      </c>
      <c r="J157" s="22">
        <f>IF(OR($A157="",$B157="",$C157=""),"",'MPTO_working_3-way'!G156)</f>
        <v>4.4960762370323577</v>
      </c>
      <c r="K157" s="17">
        <f>IF(OR($A157="",$B157="",$C157=""),"",'OddsRatio_working_3-way'!H156)</f>
        <v>1.9192916903492927</v>
      </c>
      <c r="L157" s="21">
        <f>IF(OR($A157="",$B157="",$C157=""),"",'OddsRatio_working_3-way'!I156)</f>
        <v>3.9508128332199521</v>
      </c>
      <c r="M157" s="22">
        <f>IF(OR($A157="",$B157="",$C157=""),"",'OddsRatio_working_3-way'!J156)</f>
        <v>4.4274825985862512</v>
      </c>
      <c r="N157" s="23">
        <f t="shared" si="28"/>
        <v>51.202581357335433</v>
      </c>
      <c r="O157" s="24">
        <f t="shared" si="29"/>
        <v>25.743520071326977</v>
      </c>
      <c r="P157" s="24">
        <f t="shared" si="30"/>
        <v>23.053898571337594</v>
      </c>
      <c r="Q157" t="s">
        <v>328</v>
      </c>
      <c r="R157" t="s">
        <v>329</v>
      </c>
      <c r="S157" s="64">
        <v>44512</v>
      </c>
      <c r="T157" s="35">
        <v>100</v>
      </c>
      <c r="U157" s="35"/>
      <c r="V157" s="35"/>
      <c r="W157" s="35"/>
      <c r="X157" s="35"/>
      <c r="Y157" s="35"/>
      <c r="Z157" s="35"/>
      <c r="AA157" s="35">
        <f t="shared" si="31"/>
        <v>0</v>
      </c>
      <c r="AB157" s="35">
        <f t="shared" si="32"/>
        <v>0</v>
      </c>
      <c r="AC157" s="35">
        <f t="shared" si="33"/>
        <v>0</v>
      </c>
      <c r="AD157" s="36"/>
      <c r="AE157" s="36"/>
      <c r="AF157">
        <v>1.88</v>
      </c>
      <c r="AG157">
        <v>1.9</v>
      </c>
      <c r="AI157" s="36"/>
      <c r="AJ157" t="s">
        <v>78</v>
      </c>
      <c r="AK157" s="35"/>
      <c r="AL157" s="35"/>
    </row>
    <row r="158" spans="1:38" ht="15" x14ac:dyDescent="0.25">
      <c r="A158">
        <v>2.0699999999999998</v>
      </c>
      <c r="B158">
        <v>3.43</v>
      </c>
      <c r="C158">
        <v>4.0199999999999996</v>
      </c>
      <c r="D158" s="20">
        <f t="shared" si="34"/>
        <v>2.3393195849459314E-2</v>
      </c>
      <c r="E158" s="17">
        <f>IF(OR($A158="",$B158="",$C158=""),"",A158*'MPTO_working_3-way'!$I157)</f>
        <v>2.1184239154083806</v>
      </c>
      <c r="F158" s="21">
        <f>IF(OR($A158="",$B158="",$C158=""),"",B158*'MPTO_working_3-way'!$I157)</f>
        <v>3.5102386617636454</v>
      </c>
      <c r="G158" s="22">
        <f>IF(OR($A158="",$B158="",$C158=""),"",C158*'MPTO_working_3-way'!$I157)</f>
        <v>4.1140406473148259</v>
      </c>
      <c r="H158" s="17">
        <f>IF(OR($A158="",$B158="",$C158=""),"",'MPTO_working_3-way'!E157)</f>
        <v>2.1039606711880565</v>
      </c>
      <c r="I158" s="21">
        <f>IF(OR($A158="",$B158="",$C158=""),"",'MPTO_working_3-way'!F157)</f>
        <v>3.5242606528297777</v>
      </c>
      <c r="J158" s="22">
        <f>IF(OR($A158="",$B158="",$C158=""),"",'MPTO_working_3-way'!G157)</f>
        <v>4.1500924604662073</v>
      </c>
      <c r="K158" s="17">
        <f>IF(OR($A158="",$B158="",$C158=""),"",'OddsRatio_working_3-way'!H157)</f>
        <v>2.1098564036869405</v>
      </c>
      <c r="L158" s="21">
        <f>IF(OR($A158="",$B158="",$C158=""),"",'OddsRatio_working_3-way'!I157)</f>
        <v>3.5205150102423053</v>
      </c>
      <c r="M158" s="22">
        <f>IF(OR($A158="",$B158="",$C158=""),"",'OddsRatio_working_3-way'!J157)</f>
        <v>4.1324919057332341</v>
      </c>
      <c r="N158" s="23">
        <f t="shared" si="28"/>
        <v>47.204905152669802</v>
      </c>
      <c r="O158" s="24">
        <f t="shared" si="29"/>
        <v>28.48809144782113</v>
      </c>
      <c r="P158" s="24">
        <f t="shared" si="30"/>
        <v>24.307003399509078</v>
      </c>
      <c r="Q158" t="s">
        <v>330</v>
      </c>
      <c r="R158" t="s">
        <v>331</v>
      </c>
      <c r="S158" s="64">
        <v>44512</v>
      </c>
      <c r="T158" s="35">
        <v>100</v>
      </c>
      <c r="U158" s="35"/>
      <c r="V158" s="35"/>
      <c r="W158" s="35"/>
      <c r="X158" s="35"/>
      <c r="Y158" s="35"/>
      <c r="Z158" s="35"/>
      <c r="AA158" s="35">
        <f t="shared" si="31"/>
        <v>0</v>
      </c>
      <c r="AB158" s="35">
        <f t="shared" si="32"/>
        <v>0</v>
      </c>
      <c r="AC158" s="35">
        <f t="shared" si="33"/>
        <v>0</v>
      </c>
      <c r="AD158" s="36"/>
      <c r="AE158" s="36"/>
      <c r="AF158">
        <v>2.14</v>
      </c>
      <c r="AG158">
        <v>1.78</v>
      </c>
      <c r="AI158" s="36"/>
      <c r="AJ158" t="s">
        <v>487</v>
      </c>
      <c r="AK158" s="35"/>
      <c r="AL158" s="35"/>
    </row>
    <row r="159" spans="1:38" ht="15" x14ac:dyDescent="0.25">
      <c r="A159">
        <v>2.61</v>
      </c>
      <c r="B159">
        <v>2.88</v>
      </c>
      <c r="C159">
        <v>3.43</v>
      </c>
      <c r="D159" s="20">
        <f t="shared" si="34"/>
        <v>2.1909174178702528E-2</v>
      </c>
      <c r="E159" s="17">
        <f>IF(OR($A159="",$B159="",$C159=""),"",A159*'MPTO_working_3-way'!$I158)</f>
        <v>2.6671829446064135</v>
      </c>
      <c r="F159" s="21">
        <f>IF(OR($A159="",$B159="",$C159=""),"",B159*'MPTO_working_3-way'!$I158)</f>
        <v>2.9430984216346632</v>
      </c>
      <c r="G159" s="22">
        <f>IF(OR($A159="",$B159="",$C159=""),"",C159*'MPTO_working_3-way'!$I158)</f>
        <v>3.5051484674329498</v>
      </c>
      <c r="H159" s="17">
        <f>IF(OR($A159="",$B159="",$C159=""),"",'MPTO_working_3-way'!E158)</f>
        <v>2.6607158557985109</v>
      </c>
      <c r="I159" s="21">
        <f>IF(OR($A159="",$B159="",$C159=""),"",'MPTO_working_3-way'!F158)</f>
        <v>2.9418759088307538</v>
      </c>
      <c r="J159" s="22">
        <f>IF(OR($A159="",$B159="",$C159=""),"",'MPTO_working_3-way'!G158)</f>
        <v>3.5181272913941006</v>
      </c>
      <c r="K159" s="17">
        <f>IF(OR($A159="",$B159="",$C159=""),"",'OddsRatio_working_3-way'!H158)</f>
        <v>2.6638407251930092</v>
      </c>
      <c r="L159" s="21">
        <f>IF(OR($A159="",$B159="",$C159=""),"",'OddsRatio_working_3-way'!I158)</f>
        <v>2.94286991513221</v>
      </c>
      <c r="M159" s="22">
        <f>IF(OR($A159="",$B159="",$C159=""),"",'OddsRatio_working_3-way'!J158)</f>
        <v>3.5112627094528039</v>
      </c>
      <c r="N159" s="23">
        <f t="shared" ref="N159:N222" si="35">(1/E159)* 100</f>
        <v>37.492741246797614</v>
      </c>
      <c r="O159" s="24">
        <f t="shared" ref="O159:O222" si="36">(1/F159)* 100</f>
        <v>33.977796754910337</v>
      </c>
      <c r="P159" s="24">
        <f t="shared" ref="P159:P222" si="37">(1/G159)* 100</f>
        <v>28.52946199829206</v>
      </c>
      <c r="Q159" t="s">
        <v>332</v>
      </c>
      <c r="R159" t="s">
        <v>333</v>
      </c>
      <c r="S159" s="64">
        <v>44512</v>
      </c>
      <c r="T159" s="35">
        <v>100</v>
      </c>
      <c r="U159" s="35"/>
      <c r="V159" s="35"/>
      <c r="W159" s="35"/>
      <c r="X159" s="35"/>
      <c r="Y159" s="35"/>
      <c r="Z159" s="35"/>
      <c r="AA159" s="35">
        <f t="shared" ref="AA159:AA222" si="38">U159-X159</f>
        <v>0</v>
      </c>
      <c r="AB159" s="35">
        <f t="shared" ref="AB159:AB222" si="39">V159-Y159</f>
        <v>0</v>
      </c>
      <c r="AC159" s="35">
        <f t="shared" ref="AC159:AC222" si="40">W159-Z159</f>
        <v>0</v>
      </c>
      <c r="AD159" s="36"/>
      <c r="AE159" s="36"/>
      <c r="AF159">
        <v>3</v>
      </c>
      <c r="AG159">
        <v>1.43</v>
      </c>
      <c r="AI159" s="36"/>
      <c r="AJ159" t="s">
        <v>487</v>
      </c>
      <c r="AK159" s="35"/>
      <c r="AL159" s="35"/>
    </row>
    <row r="160" spans="1:38" ht="15" x14ac:dyDescent="0.25">
      <c r="A160">
        <v>1.79</v>
      </c>
      <c r="B160">
        <v>3.54</v>
      </c>
      <c r="C160">
        <v>5.44</v>
      </c>
      <c r="D160" s="20">
        <f t="shared" si="34"/>
        <v>2.4968622995074297E-2</v>
      </c>
      <c r="E160" s="17">
        <f>IF(OR($A160="",$B160="",$C160=""),"",A160*'MPTO_working_3-way'!$I159)</f>
        <v>1.834693835161183</v>
      </c>
      <c r="F160" s="21">
        <f>IF(OR($A160="",$B160="",$C160=""),"",B160*'MPTO_working_3-way'!$I159)</f>
        <v>3.6283889254025632</v>
      </c>
      <c r="G160" s="22">
        <f>IF(OR($A160="",$B160="",$C160=""),"",C160*'MPTO_working_3-way'!$I159)</f>
        <v>5.575829309093205</v>
      </c>
      <c r="H160" s="17">
        <f>IF(OR($A160="",$B160="",$C160=""),"",'MPTO_working_3-way'!E159)</f>
        <v>1.8170706182291205</v>
      </c>
      <c r="I160" s="21">
        <f>IF(OR($A160="",$B160="",$C160=""),"",'MPTO_working_3-way'!F159)</f>
        <v>3.6474651757767256</v>
      </c>
      <c r="J160" s="22">
        <f>IF(OR($A160="",$B160="",$C160=""),"",'MPTO_working_3-way'!G159)</f>
        <v>5.6979844294241735</v>
      </c>
      <c r="K160" s="17">
        <f>IF(OR($A160="",$B160="",$C160=""),"",'OddsRatio_working_3-way'!H159)</f>
        <v>1.8237985550627449</v>
      </c>
      <c r="L160" s="21">
        <f>IF(OR($A160="",$B160="",$C160=""),"",'OddsRatio_working_3-way'!I159)</f>
        <v>3.6486687719738877</v>
      </c>
      <c r="M160" s="22">
        <f>IF(OR($A160="",$B160="",$C160=""),"",'OddsRatio_working_3-way'!J159)</f>
        <v>5.6299564360488432</v>
      </c>
      <c r="N160" s="23">
        <f t="shared" si="35"/>
        <v>54.505006821050728</v>
      </c>
      <c r="O160" s="24">
        <f t="shared" si="36"/>
        <v>27.560441302169718</v>
      </c>
      <c r="P160" s="24">
        <f t="shared" si="37"/>
        <v>17.934551876779555</v>
      </c>
      <c r="Q160" t="s">
        <v>334</v>
      </c>
      <c r="R160" t="s">
        <v>335</v>
      </c>
      <c r="S160" s="64">
        <v>44512</v>
      </c>
      <c r="T160" s="35">
        <v>100</v>
      </c>
      <c r="U160" s="35"/>
      <c r="V160" s="35"/>
      <c r="W160" s="35"/>
      <c r="X160" s="35"/>
      <c r="Y160" s="35"/>
      <c r="Z160" s="35"/>
      <c r="AA160" s="35">
        <f t="shared" si="38"/>
        <v>0</v>
      </c>
      <c r="AB160" s="35">
        <f t="shared" si="39"/>
        <v>0</v>
      </c>
      <c r="AC160" s="35">
        <f t="shared" si="40"/>
        <v>0</v>
      </c>
      <c r="AD160" s="36"/>
      <c r="AE160" s="36"/>
      <c r="AF160">
        <v>2.25</v>
      </c>
      <c r="AG160">
        <v>1.71</v>
      </c>
      <c r="AI160" s="36"/>
      <c r="AJ160" t="s">
        <v>487</v>
      </c>
      <c r="AK160" s="35"/>
      <c r="AL160" s="35"/>
    </row>
    <row r="161" spans="1:38" ht="15" x14ac:dyDescent="0.25">
      <c r="A161">
        <v>2.58</v>
      </c>
      <c r="B161">
        <v>3.1</v>
      </c>
      <c r="C161">
        <v>3.21</v>
      </c>
      <c r="D161" s="20">
        <f t="shared" si="34"/>
        <v>2.1704024136875333E-2</v>
      </c>
      <c r="E161" s="17">
        <f>IF(OR($A161="",$B161="",$C161=""),"",A161*'MPTO_working_3-way'!$I160)</f>
        <v>2.6359963822731385</v>
      </c>
      <c r="F161" s="21">
        <f>IF(OR($A161="",$B161="",$C161=""),"",B161*'MPTO_working_3-way'!$I160)</f>
        <v>3.1672824748243138</v>
      </c>
      <c r="G161" s="22">
        <f>IF(OR($A161="",$B161="",$C161=""),"",C161*'MPTO_working_3-way'!$I160)</f>
        <v>3.27966991747937</v>
      </c>
      <c r="H161" s="17">
        <f>IF(OR($A161="",$B161="",$C161=""),"",'MPTO_working_3-way'!E160)</f>
        <v>2.6290728562270744</v>
      </c>
      <c r="I161" s="21">
        <f>IF(OR($A161="",$B161="",$C161=""),"",'MPTO_working_3-way'!F160)</f>
        <v>3.1711202733181327</v>
      </c>
      <c r="J161" s="22">
        <f>IF(OR($A161="",$B161="",$C161=""),"",'MPTO_working_3-way'!G160)</f>
        <v>3.2863191957256928</v>
      </c>
      <c r="K161" s="17">
        <f>IF(OR($A161="",$B161="",$C161=""),"",'OddsRatio_working_3-way'!H160)</f>
        <v>2.6322680340274549</v>
      </c>
      <c r="L161" s="21">
        <f>IF(OR($A161="",$B161="",$C161=""),"",'OddsRatio_working_3-way'!I160)</f>
        <v>3.1694701718086424</v>
      </c>
      <c r="M161" s="22">
        <f>IF(OR($A161="",$B161="",$C161=""),"",'OddsRatio_working_3-way'!J160)</f>
        <v>3.283109085570048</v>
      </c>
      <c r="N161" s="23">
        <f t="shared" si="35"/>
        <v>37.936319136282535</v>
      </c>
      <c r="O161" s="24">
        <f t="shared" si="36"/>
        <v>31.572807539228691</v>
      </c>
      <c r="P161" s="24">
        <f t="shared" si="37"/>
        <v>30.490873324488767</v>
      </c>
      <c r="Q161" t="s">
        <v>336</v>
      </c>
      <c r="R161" t="s">
        <v>337</v>
      </c>
      <c r="S161" s="64">
        <v>44512</v>
      </c>
      <c r="T161" s="35">
        <v>100</v>
      </c>
      <c r="U161" s="35"/>
      <c r="V161" s="35"/>
      <c r="W161" s="35"/>
      <c r="X161" s="35"/>
      <c r="Y161" s="35"/>
      <c r="Z161" s="35"/>
      <c r="AA161" s="35">
        <f t="shared" si="38"/>
        <v>0</v>
      </c>
      <c r="AB161" s="35">
        <f t="shared" si="39"/>
        <v>0</v>
      </c>
      <c r="AC161" s="35">
        <f t="shared" si="40"/>
        <v>0</v>
      </c>
      <c r="AD161" s="36"/>
      <c r="AE161" s="36"/>
      <c r="AF161">
        <v>2.59</v>
      </c>
      <c r="AG161">
        <v>1.56</v>
      </c>
      <c r="AI161" s="36"/>
      <c r="AJ161" t="s">
        <v>487</v>
      </c>
      <c r="AK161" s="35"/>
      <c r="AL161" s="35"/>
    </row>
    <row r="162" spans="1:38" ht="15" x14ac:dyDescent="0.25">
      <c r="A162">
        <v>2.34</v>
      </c>
      <c r="B162">
        <v>3.12</v>
      </c>
      <c r="C162">
        <v>3.44</v>
      </c>
      <c r="D162" s="20">
        <f t="shared" si="34"/>
        <v>3.8560922281852594E-2</v>
      </c>
      <c r="E162" s="17">
        <f>IF(OR($A162="",$B162="",$C162=""),"",A162*'MPTO_working_3-way'!$I161)</f>
        <v>2.4302325581395348</v>
      </c>
      <c r="F162" s="21">
        <f>IF(OR($A162="",$B162="",$C162=""),"",B162*'MPTO_working_3-way'!$I161)</f>
        <v>3.2403100775193803</v>
      </c>
      <c r="G162" s="22">
        <f>IF(OR($A162="",$B162="",$C162=""),"",C162*'MPTO_working_3-way'!$I161)</f>
        <v>3.5726495726495728</v>
      </c>
      <c r="H162" s="17">
        <f>IF(OR($A162="",$B162="",$C162=""),"",'MPTO_working_3-way'!E161)</f>
        <v>2.4125639386189257</v>
      </c>
      <c r="I162" s="21">
        <f>IF(OR($A162="",$B162="",$C162=""),"",'MPTO_working_3-way'!F161)</f>
        <v>3.250349951545171</v>
      </c>
      <c r="J162" s="22">
        <f>IF(OR($A162="",$B162="",$C162=""),"",'MPTO_working_3-way'!G161)</f>
        <v>3.5991415285560993</v>
      </c>
      <c r="K162" s="17">
        <f>IF(OR($A162="",$B162="",$C162=""),"",'OddsRatio_working_3-way'!H161)</f>
        <v>2.4202780434472504</v>
      </c>
      <c r="L162" s="21">
        <f>IF(OR($A162="",$B162="",$C162=""),"",'OddsRatio_working_3-way'!I161)</f>
        <v>3.2470070538120686</v>
      </c>
      <c r="M162" s="22">
        <f>IF(OR($A162="",$B162="",$C162=""),"",'OddsRatio_working_3-way'!J161)</f>
        <v>3.5861779298591725</v>
      </c>
      <c r="N162" s="23">
        <f t="shared" si="35"/>
        <v>41.148325358851679</v>
      </c>
      <c r="O162" s="24">
        <f t="shared" si="36"/>
        <v>30.861244019138752</v>
      </c>
      <c r="P162" s="24">
        <f t="shared" si="37"/>
        <v>27.990430622009566</v>
      </c>
      <c r="Q162" t="s">
        <v>338</v>
      </c>
      <c r="R162" t="s">
        <v>339</v>
      </c>
      <c r="S162" s="64">
        <v>44512</v>
      </c>
      <c r="T162" s="35">
        <v>100</v>
      </c>
      <c r="U162" s="35"/>
      <c r="V162" s="35"/>
      <c r="W162" s="35"/>
      <c r="X162" s="35"/>
      <c r="Y162" s="35"/>
      <c r="Z162" s="35"/>
      <c r="AA162" s="35">
        <f t="shared" si="38"/>
        <v>0</v>
      </c>
      <c r="AB162" s="35">
        <f t="shared" si="39"/>
        <v>0</v>
      </c>
      <c r="AC162" s="35">
        <f t="shared" si="40"/>
        <v>0</v>
      </c>
      <c r="AD162" s="36"/>
      <c r="AE162" s="36"/>
      <c r="AF162">
        <v>2.69</v>
      </c>
      <c r="AG162">
        <v>1.49</v>
      </c>
      <c r="AI162" s="36"/>
      <c r="AJ162" t="s">
        <v>488</v>
      </c>
      <c r="AK162" s="35"/>
      <c r="AL162" s="35"/>
    </row>
    <row r="163" spans="1:38" ht="15" x14ac:dyDescent="0.25">
      <c r="A163">
        <v>2.63</v>
      </c>
      <c r="B163">
        <v>3.09</v>
      </c>
      <c r="C163">
        <v>3</v>
      </c>
      <c r="D163" s="20">
        <f t="shared" si="34"/>
        <v>3.7186065684718272E-2</v>
      </c>
      <c r="E163" s="17">
        <f>IF(OR($A163="",$B163="",$C163=""),"",A163*'MPTO_working_3-way'!$I162)</f>
        <v>2.7277993527508091</v>
      </c>
      <c r="F163" s="21">
        <f>IF(OR($A163="",$B163="",$C163=""),"",B163*'MPTO_working_3-way'!$I162)</f>
        <v>3.2049049429657792</v>
      </c>
      <c r="G163" s="22">
        <f>IF(OR($A163="",$B163="",$C163=""),"",C163*'MPTO_working_3-way'!$I162)</f>
        <v>3.1115581970541548</v>
      </c>
      <c r="H163" s="17">
        <f>IF(OR($A163="",$B163="",$C163=""),"",'MPTO_working_3-way'!E162)</f>
        <v>2.7186266419857712</v>
      </c>
      <c r="I163" s="21">
        <f>IF(OR($A163="",$B163="",$C163=""),"",'MPTO_working_3-way'!F162)</f>
        <v>3.2130657107461977</v>
      </c>
      <c r="J163" s="22">
        <f>IF(OR($A163="",$B163="",$C163=""),"",'MPTO_working_3-way'!G162)</f>
        <v>3.1158668285513453</v>
      </c>
      <c r="K163" s="17">
        <f>IF(OR($A163="",$B163="",$C163=""),"",'OddsRatio_working_3-way'!H162)</f>
        <v>2.7228982483826343</v>
      </c>
      <c r="L163" s="21">
        <f>IF(OR($A163="",$B163="",$C163=""),"",'OddsRatio_working_3-way'!I162)</f>
        <v>3.2091149319752783</v>
      </c>
      <c r="M163" s="22">
        <f>IF(OR($A163="",$B163="",$C163=""),"",'OddsRatio_working_3-way'!J162)</f>
        <v>3.1139855808375874</v>
      </c>
      <c r="N163" s="23">
        <f t="shared" si="35"/>
        <v>36.659587846575469</v>
      </c>
      <c r="O163" s="24">
        <f t="shared" si="36"/>
        <v>31.202173474593366</v>
      </c>
      <c r="P163" s="24">
        <f t="shared" si="37"/>
        <v>32.138238678831165</v>
      </c>
      <c r="Q163" t="s">
        <v>340</v>
      </c>
      <c r="R163" t="s">
        <v>341</v>
      </c>
      <c r="S163" s="64">
        <v>44512</v>
      </c>
      <c r="T163" s="35">
        <v>100</v>
      </c>
      <c r="U163" s="35"/>
      <c r="V163" s="35"/>
      <c r="W163" s="35"/>
      <c r="X163" s="35"/>
      <c r="Y163" s="35"/>
      <c r="Z163" s="35"/>
      <c r="AA163" s="35">
        <f t="shared" si="38"/>
        <v>0</v>
      </c>
      <c r="AB163" s="35">
        <f t="shared" si="39"/>
        <v>0</v>
      </c>
      <c r="AC163" s="35">
        <f t="shared" si="40"/>
        <v>0</v>
      </c>
      <c r="AD163" s="36"/>
      <c r="AE163" s="36"/>
      <c r="AF163">
        <v>2.41</v>
      </c>
      <c r="AG163">
        <v>1.59</v>
      </c>
      <c r="AI163" s="36"/>
      <c r="AJ163" t="s">
        <v>488</v>
      </c>
      <c r="AK163" s="35"/>
      <c r="AL163" s="35"/>
    </row>
    <row r="164" spans="1:38" ht="15" x14ac:dyDescent="0.25">
      <c r="A164">
        <v>1.68</v>
      </c>
      <c r="B164">
        <v>3.75</v>
      </c>
      <c r="C164">
        <v>5.55</v>
      </c>
      <c r="D164" s="20">
        <f t="shared" si="34"/>
        <v>4.2084942084942067E-2</v>
      </c>
      <c r="E164" s="17">
        <f>IF(OR($A164="",$B164="",$C164=""),"",A164*'MPTO_working_3-way'!$I163)</f>
        <v>1.7507027027027027</v>
      </c>
      <c r="F164" s="21">
        <f>IF(OR($A164="",$B164="",$C164=""),"",B164*'MPTO_working_3-way'!$I163)</f>
        <v>3.9078185328185326</v>
      </c>
      <c r="G164" s="22">
        <f>IF(OR($A164="",$B164="",$C164=""),"",C164*'MPTO_working_3-way'!$I163)</f>
        <v>5.7835714285714284</v>
      </c>
      <c r="H164" s="17">
        <f>IF(OR($A164="",$B164="",$C164=""),"",'MPTO_working_3-way'!E163)</f>
        <v>1.7205491585473869</v>
      </c>
      <c r="I164" s="21">
        <f>IF(OR($A164="",$B164="",$C164=""),"",'MPTO_working_3-way'!F163)</f>
        <v>3.9582272032603156</v>
      </c>
      <c r="J164" s="22">
        <f>IF(OR($A164="",$B164="",$C164=""),"",'MPTO_working_3-way'!G163)</f>
        <v>6.0185902401239346</v>
      </c>
      <c r="K164" s="17">
        <f>IF(OR($A164="",$B164="",$C164=""),"",'OddsRatio_working_3-way'!H163)</f>
        <v>1.7312658592360621</v>
      </c>
      <c r="L164" s="21">
        <f>IF(OR($A164="",$B164="",$C164=""),"",'OddsRatio_working_3-way'!I163)</f>
        <v>3.9573251660281921</v>
      </c>
      <c r="M164" s="22">
        <f>IF(OR($A164="",$B164="",$C164=""),"",'OddsRatio_working_3-way'!J163)</f>
        <v>5.8930289110648264</v>
      </c>
      <c r="N164" s="23">
        <f t="shared" si="35"/>
        <v>57.119920958379645</v>
      </c>
      <c r="O164" s="24">
        <f t="shared" si="36"/>
        <v>25.589724589354084</v>
      </c>
      <c r="P164" s="24">
        <f t="shared" si="37"/>
        <v>17.290354452266271</v>
      </c>
      <c r="Q164" t="s">
        <v>342</v>
      </c>
      <c r="R164" t="s">
        <v>343</v>
      </c>
      <c r="S164" s="64">
        <v>44512</v>
      </c>
      <c r="T164" s="35">
        <v>100</v>
      </c>
      <c r="U164" s="35"/>
      <c r="V164" s="35"/>
      <c r="W164" s="35"/>
      <c r="X164" s="35"/>
      <c r="Y164" s="35"/>
      <c r="Z164" s="35"/>
      <c r="AA164" s="35">
        <f t="shared" si="38"/>
        <v>0</v>
      </c>
      <c r="AB164" s="35">
        <f t="shared" si="39"/>
        <v>0</v>
      </c>
      <c r="AC164" s="35">
        <f t="shared" si="40"/>
        <v>0</v>
      </c>
      <c r="AD164" s="36"/>
      <c r="AE164" s="36"/>
      <c r="AF164">
        <v>2.13</v>
      </c>
      <c r="AG164">
        <v>1.74</v>
      </c>
      <c r="AI164" s="36"/>
      <c r="AJ164" t="s">
        <v>488</v>
      </c>
      <c r="AK164" s="35"/>
      <c r="AL164" s="35"/>
    </row>
    <row r="165" spans="1:38" ht="15" x14ac:dyDescent="0.25">
      <c r="A165">
        <v>1.78</v>
      </c>
      <c r="B165">
        <v>3.53</v>
      </c>
      <c r="C165">
        <v>5.09</v>
      </c>
      <c r="D165" s="20">
        <f t="shared" si="34"/>
        <v>4.1547526013127278E-2</v>
      </c>
      <c r="E165" s="17">
        <f>IF(OR($A165="",$B165="",$C165=""),"",A165*'MPTO_working_3-way'!$I164)</f>
        <v>1.8539545963033666</v>
      </c>
      <c r="F165" s="21">
        <f>IF(OR($A165="",$B165="",$C165=""),"",B165*'MPTO_working_3-way'!$I164)</f>
        <v>3.6766627668263392</v>
      </c>
      <c r="G165" s="22">
        <f>IF(OR($A165="",$B165="",$C165=""),"",C165*'MPTO_working_3-way'!$I164)</f>
        <v>5.3014769074068173</v>
      </c>
      <c r="H165" s="17">
        <f>IF(OR($A165="",$B165="",$C165=""),"",'MPTO_working_3-way'!E164)</f>
        <v>1.824988769228832</v>
      </c>
      <c r="I165" s="21">
        <f>IF(OR($A165="",$B165="",$C165=""),"",'MPTO_working_3-way'!F164)</f>
        <v>3.7114435254542757</v>
      </c>
      <c r="J165" s="22">
        <f>IF(OR($A165="",$B165="",$C165=""),"",'MPTO_working_3-way'!G164)</f>
        <v>5.4760170502298724</v>
      </c>
      <c r="K165" s="17">
        <f>IF(OR($A165="",$B165="",$C165=""),"",'OddsRatio_working_3-way'!H164)</f>
        <v>1.835765565035822</v>
      </c>
      <c r="L165" s="21">
        <f>IF(OR($A165="",$B165="",$C165=""),"",'OddsRatio_working_3-way'!I164)</f>
        <v>3.7108806147956788</v>
      </c>
      <c r="M165" s="22">
        <f>IF(OR($A165="",$B165="",$C165=""),"",'OddsRatio_working_3-way'!J164)</f>
        <v>5.3824117448673219</v>
      </c>
      <c r="N165" s="23">
        <f t="shared" si="35"/>
        <v>53.938753516074122</v>
      </c>
      <c r="O165" s="24">
        <f t="shared" si="36"/>
        <v>27.198578260230011</v>
      </c>
      <c r="P165" s="24">
        <f t="shared" si="37"/>
        <v>18.862668223695866</v>
      </c>
      <c r="Q165" t="s">
        <v>344</v>
      </c>
      <c r="R165" t="s">
        <v>345</v>
      </c>
      <c r="S165" s="64">
        <v>44512</v>
      </c>
      <c r="T165" s="35">
        <v>100</v>
      </c>
      <c r="U165" s="35"/>
      <c r="V165" s="35"/>
      <c r="W165" s="35"/>
      <c r="X165" s="35"/>
      <c r="Y165" s="35"/>
      <c r="Z165" s="35"/>
      <c r="AA165" s="35">
        <f t="shared" si="38"/>
        <v>0</v>
      </c>
      <c r="AB165" s="35">
        <f t="shared" si="39"/>
        <v>0</v>
      </c>
      <c r="AC165" s="35">
        <f t="shared" si="40"/>
        <v>0</v>
      </c>
      <c r="AD165" s="36"/>
      <c r="AE165" s="36"/>
      <c r="AF165">
        <v>2.2999999999999998</v>
      </c>
      <c r="AG165">
        <v>1.65</v>
      </c>
      <c r="AI165" s="36"/>
      <c r="AJ165" t="s">
        <v>488</v>
      </c>
      <c r="AK165" s="35"/>
      <c r="AL165" s="35"/>
    </row>
    <row r="166" spans="1:38" ht="15" x14ac:dyDescent="0.25">
      <c r="A166">
        <v>1.72</v>
      </c>
      <c r="B166">
        <v>3.42</v>
      </c>
      <c r="C166">
        <v>5.95</v>
      </c>
      <c r="D166" s="20">
        <f t="shared" si="34"/>
        <v>4.1860236546679142E-2</v>
      </c>
      <c r="E166" s="17">
        <f>IF(OR($A166="",$B166="",$C166=""),"",A166*'MPTO_working_3-way'!$I165)</f>
        <v>1.7919996068602881</v>
      </c>
      <c r="F166" s="21">
        <f>IF(OR($A166="",$B166="",$C166=""),"",B166*'MPTO_working_3-way'!$I165)</f>
        <v>3.5631620089896425</v>
      </c>
      <c r="G166" s="22">
        <f>IF(OR($A166="",$B166="",$C166=""),"",C166*'MPTO_working_3-way'!$I165)</f>
        <v>6.1990684074527413</v>
      </c>
      <c r="H166" s="17">
        <f>IF(OR($A166="",$B166="",$C166=""),"",'MPTO_working_3-way'!E165)</f>
        <v>1.7622948453455984</v>
      </c>
      <c r="I166" s="21">
        <f>IF(OR($A166="",$B166="",$C166=""),"",'MPTO_working_3-way'!F165)</f>
        <v>3.5913832118885463</v>
      </c>
      <c r="J166" s="22">
        <f>IF(OR($A166="",$B166="",$C166=""),"",'MPTO_working_3-way'!G165)</f>
        <v>6.4887109691708371</v>
      </c>
      <c r="K166" s="17">
        <f>IF(OR($A166="",$B166="",$C166=""),"",'OddsRatio_working_3-way'!H165)</f>
        <v>1.7734081168075391</v>
      </c>
      <c r="L166" s="21">
        <f>IF(OR($A166="",$B166="",$C166=""),"",'OddsRatio_working_3-way'!I165)</f>
        <v>3.5995106148253377</v>
      </c>
      <c r="M166" s="22">
        <f>IF(OR($A166="",$B166="",$C166=""),"",'OddsRatio_working_3-way'!J165)</f>
        <v>6.3171808030518299</v>
      </c>
      <c r="N166" s="23">
        <f t="shared" si="35"/>
        <v>55.803583671096433</v>
      </c>
      <c r="O166" s="24">
        <f t="shared" si="36"/>
        <v>28.064960208855517</v>
      </c>
      <c r="P166" s="24">
        <f t="shared" si="37"/>
        <v>16.131456120048043</v>
      </c>
      <c r="Q166" t="s">
        <v>346</v>
      </c>
      <c r="R166" t="s">
        <v>347</v>
      </c>
      <c r="S166" s="64">
        <v>44512</v>
      </c>
      <c r="T166" s="35">
        <v>100</v>
      </c>
      <c r="U166" s="35"/>
      <c r="V166" s="35"/>
      <c r="W166" s="35"/>
      <c r="X166" s="35"/>
      <c r="Y166" s="35"/>
      <c r="Z166" s="35"/>
      <c r="AA166" s="35">
        <f t="shared" si="38"/>
        <v>0</v>
      </c>
      <c r="AB166" s="35">
        <f t="shared" si="39"/>
        <v>0</v>
      </c>
      <c r="AC166" s="35">
        <f t="shared" si="40"/>
        <v>0</v>
      </c>
      <c r="AD166" s="36"/>
      <c r="AE166" s="36"/>
      <c r="AF166">
        <v>2.5299999999999998</v>
      </c>
      <c r="AG166">
        <v>1.54</v>
      </c>
      <c r="AI166" s="36"/>
      <c r="AJ166" t="s">
        <v>488</v>
      </c>
      <c r="AK166" s="35"/>
      <c r="AL166" s="35"/>
    </row>
    <row r="167" spans="1:38" ht="15" x14ac:dyDescent="0.25">
      <c r="A167">
        <v>2.52</v>
      </c>
      <c r="B167">
        <v>3.36</v>
      </c>
      <c r="C167">
        <v>3</v>
      </c>
      <c r="D167" s="20">
        <f t="shared" si="34"/>
        <v>2.7777777777777679E-2</v>
      </c>
      <c r="E167" s="17">
        <f>IF(OR($A167="",$B167="",$C167=""),"",A167*'MPTO_working_3-way'!$I166)</f>
        <v>2.59</v>
      </c>
      <c r="F167" s="21">
        <f>IF(OR($A167="",$B167="",$C167=""),"",B167*'MPTO_working_3-way'!$I166)</f>
        <v>3.4533333333333327</v>
      </c>
      <c r="G167" s="22">
        <f>IF(OR($A167="",$B167="",$C167=""),"",C167*'MPTO_working_3-way'!$I166)</f>
        <v>3.083333333333333</v>
      </c>
      <c r="H167" s="17">
        <f>IF(OR($A167="",$B167="",$C167=""),"",'MPTO_working_3-way'!E166)</f>
        <v>2.5802047781569968</v>
      </c>
      <c r="I167" s="21">
        <f>IF(OR($A167="",$B167="",$C167=""),"",'MPTO_working_3-way'!F166)</f>
        <v>3.4678899082568804</v>
      </c>
      <c r="J167" s="22">
        <f>IF(OR($A167="",$B167="",$C167=""),"",'MPTO_working_3-way'!G166)</f>
        <v>3.0857142857142854</v>
      </c>
      <c r="K167" s="17">
        <f>IF(OR($A167="",$B167="",$C167=""),"",'OddsRatio_working_3-way'!H166)</f>
        <v>2.5847160376971101</v>
      </c>
      <c r="L167" s="21">
        <f>IF(OR($A167="",$B167="",$C167=""),"",'OddsRatio_working_3-way'!I166)</f>
        <v>3.4604801637928815</v>
      </c>
      <c r="M167" s="22">
        <f>IF(OR($A167="",$B167="",$C167=""),"",'OddsRatio_working_3-way'!J166)</f>
        <v>3.0851526811804084</v>
      </c>
      <c r="N167" s="23">
        <f t="shared" si="35"/>
        <v>38.610038610038607</v>
      </c>
      <c r="O167" s="24">
        <f t="shared" si="36"/>
        <v>28.957528957528961</v>
      </c>
      <c r="P167" s="24">
        <f t="shared" si="37"/>
        <v>32.432432432432435</v>
      </c>
      <c r="Q167" t="s">
        <v>348</v>
      </c>
      <c r="R167" t="s">
        <v>349</v>
      </c>
      <c r="S167" s="64">
        <v>44512</v>
      </c>
      <c r="T167" s="35">
        <v>100</v>
      </c>
      <c r="U167" s="35"/>
      <c r="V167" s="35"/>
      <c r="W167" s="35"/>
      <c r="X167" s="35"/>
      <c r="Y167" s="35"/>
      <c r="Z167" s="35"/>
      <c r="AA167" s="35">
        <f t="shared" si="38"/>
        <v>0</v>
      </c>
      <c r="AB167" s="35">
        <f t="shared" si="39"/>
        <v>0</v>
      </c>
      <c r="AC167" s="35">
        <f t="shared" si="40"/>
        <v>0</v>
      </c>
      <c r="AD167" s="36"/>
      <c r="AE167" s="36"/>
      <c r="AF167">
        <v>2.0099999999999998</v>
      </c>
      <c r="AG167">
        <v>1.88</v>
      </c>
      <c r="AI167" s="36"/>
      <c r="AJ167" t="s">
        <v>489</v>
      </c>
      <c r="AK167" s="35"/>
      <c r="AL167" s="35"/>
    </row>
    <row r="168" spans="1:38" ht="15" x14ac:dyDescent="0.25">
      <c r="A168">
        <v>1.65</v>
      </c>
      <c r="B168">
        <v>4.12</v>
      </c>
      <c r="C168">
        <v>5.54</v>
      </c>
      <c r="D168" s="20">
        <f t="shared" si="34"/>
        <v>2.9284467825002825E-2</v>
      </c>
      <c r="E168" s="17">
        <f>IF(OR($A168="",$B168="",$C168=""),"",A168*'MPTO_working_3-way'!$I167)</f>
        <v>1.6983193719112546</v>
      </c>
      <c r="F168" s="21">
        <f>IF(OR($A168="",$B168="",$C168=""),"",B168*'MPTO_working_3-way'!$I167)</f>
        <v>4.2406520074390119</v>
      </c>
      <c r="G168" s="22">
        <f>IF(OR($A168="",$B168="",$C168=""),"",C168*'MPTO_working_3-way'!$I167)</f>
        <v>5.7022359517505157</v>
      </c>
      <c r="H168" s="17">
        <f>IF(OR($A168="",$B168="",$C168=""),"",'MPTO_working_3-way'!E167)</f>
        <v>1.677010701257742</v>
      </c>
      <c r="I168" s="21">
        <f>IF(OR($A168="",$B168="",$C168=""),"",'MPTO_working_3-way'!F167)</f>
        <v>4.2926384834111708</v>
      </c>
      <c r="J168" s="22">
        <f>IF(OR($A168="",$B168="",$C168=""),"",'MPTO_working_3-way'!G167)</f>
        <v>5.8567237153674867</v>
      </c>
      <c r="K168" s="17">
        <f>IF(OR($A168="",$B168="",$C168=""),"",'OddsRatio_working_3-way'!H167)</f>
        <v>1.6844621974284275</v>
      </c>
      <c r="L168" s="21">
        <f>IF(OR($A168="",$B168="",$C168=""),"",'OddsRatio_working_3-way'!I167)</f>
        <v>4.2854185476564508</v>
      </c>
      <c r="M168" s="22">
        <f>IF(OR($A168="",$B168="",$C168=""),"",'OddsRatio_working_3-way'!J167)</f>
        <v>5.7807051943462451</v>
      </c>
      <c r="N168" s="23">
        <f t="shared" si="35"/>
        <v>58.881740180271279</v>
      </c>
      <c r="O168" s="24">
        <f t="shared" si="36"/>
        <v>23.581279441128057</v>
      </c>
      <c r="P168" s="24">
        <f t="shared" si="37"/>
        <v>17.536980378600649</v>
      </c>
      <c r="Q168" t="s">
        <v>350</v>
      </c>
      <c r="R168" t="s">
        <v>351</v>
      </c>
      <c r="S168" s="64">
        <v>44512</v>
      </c>
      <c r="T168" s="35">
        <v>100</v>
      </c>
      <c r="U168" s="35"/>
      <c r="V168" s="35"/>
      <c r="W168" s="35"/>
      <c r="X168" s="35"/>
      <c r="Y168" s="35"/>
      <c r="Z168" s="35"/>
      <c r="AA168" s="35">
        <f t="shared" si="38"/>
        <v>0</v>
      </c>
      <c r="AB168" s="35">
        <f t="shared" si="39"/>
        <v>0</v>
      </c>
      <c r="AC168" s="35">
        <f t="shared" si="40"/>
        <v>0</v>
      </c>
      <c r="AD168" s="36"/>
      <c r="AE168" s="36"/>
      <c r="AF168">
        <v>1.82</v>
      </c>
      <c r="AG168">
        <v>2.0699999999999998</v>
      </c>
      <c r="AI168" s="36"/>
      <c r="AJ168" t="s">
        <v>489</v>
      </c>
      <c r="AK168" s="35"/>
      <c r="AL168" s="35"/>
    </row>
    <row r="169" spans="1:38" ht="15" x14ac:dyDescent="0.25">
      <c r="A169">
        <v>2.6</v>
      </c>
      <c r="B169">
        <v>3.56</v>
      </c>
      <c r="C169">
        <v>2.77</v>
      </c>
      <c r="D169" s="20">
        <f t="shared" si="34"/>
        <v>2.6525091344788754E-2</v>
      </c>
      <c r="E169" s="17">
        <f>IF(OR($A169="",$B169="",$C169=""),"",A169*'MPTO_working_3-way'!$I168)</f>
        <v>2.668965237496451</v>
      </c>
      <c r="F169" s="21">
        <f>IF(OR($A169="",$B169="",$C169=""),"",B169*'MPTO_working_3-way'!$I168)</f>
        <v>3.654429325187448</v>
      </c>
      <c r="G169" s="22">
        <f>IF(OR($A169="",$B169="",$C169=""),"",C169*'MPTO_working_3-way'!$I168)</f>
        <v>2.8434745030250648</v>
      </c>
      <c r="H169" s="17">
        <f>IF(OR($A169="",$B169="",$C169=""),"",'MPTO_working_3-way'!E168)</f>
        <v>2.6611762165992241</v>
      </c>
      <c r="I169" s="21">
        <f>IF(OR($A169="",$B169="",$C169=""),"",'MPTO_working_3-way'!F168)</f>
        <v>3.6756978904631192</v>
      </c>
      <c r="J169" s="22">
        <f>IF(OR($A169="",$B169="",$C169=""),"",'MPTO_working_3-way'!G168)</f>
        <v>2.8395447121816662</v>
      </c>
      <c r="K169" s="17">
        <f>IF(OR($A169="",$B169="",$C169=""),"",'OddsRatio_working_3-way'!H168)</f>
        <v>2.6650926514730404</v>
      </c>
      <c r="L169" s="21">
        <f>IF(OR($A169="",$B169="",$C169=""),"",'OddsRatio_working_3-way'!I168)</f>
        <v>3.6641482423568648</v>
      </c>
      <c r="M169" s="22">
        <f>IF(OR($A169="",$B169="",$C169=""),"",'OddsRatio_working_3-way'!J168)</f>
        <v>2.8420087456920511</v>
      </c>
      <c r="N169" s="23">
        <f t="shared" si="35"/>
        <v>37.467704185537549</v>
      </c>
      <c r="O169" s="24">
        <f t="shared" si="36"/>
        <v>27.364053618651024</v>
      </c>
      <c r="P169" s="24">
        <f t="shared" si="37"/>
        <v>35.168242195811423</v>
      </c>
      <c r="Q169" t="s">
        <v>352</v>
      </c>
      <c r="R169" t="s">
        <v>353</v>
      </c>
      <c r="S169" s="64">
        <v>44512</v>
      </c>
      <c r="T169" s="35">
        <v>100</v>
      </c>
      <c r="U169" s="35"/>
      <c r="V169" s="35"/>
      <c r="W169" s="35"/>
      <c r="X169" s="35"/>
      <c r="Y169" s="35"/>
      <c r="Z169" s="35"/>
      <c r="AA169" s="35">
        <f t="shared" si="38"/>
        <v>0</v>
      </c>
      <c r="AB169" s="35">
        <f t="shared" si="39"/>
        <v>0</v>
      </c>
      <c r="AC169" s="35">
        <f t="shared" si="40"/>
        <v>0</v>
      </c>
      <c r="AD169" s="36"/>
      <c r="AE169" s="36"/>
      <c r="AF169">
        <v>1.86</v>
      </c>
      <c r="AG169">
        <v>2.0299999999999998</v>
      </c>
      <c r="AI169" s="36"/>
      <c r="AJ169" t="s">
        <v>489</v>
      </c>
      <c r="AK169" s="35"/>
      <c r="AL169" s="35"/>
    </row>
    <row r="170" spans="1:38" ht="15" x14ac:dyDescent="0.25">
      <c r="A170">
        <v>3.5</v>
      </c>
      <c r="B170">
        <v>3.63</v>
      </c>
      <c r="C170">
        <v>2.14</v>
      </c>
      <c r="D170" s="20">
        <f t="shared" si="34"/>
        <v>2.8486099004365828E-2</v>
      </c>
      <c r="E170" s="17">
        <f>IF(OR($A170="",$B170="",$C170=""),"",A170*'MPTO_working_3-way'!$I169)</f>
        <v>3.5997013465152805</v>
      </c>
      <c r="F170" s="21">
        <f>IF(OR($A170="",$B170="",$C170=""),"",B170*'MPTO_working_3-way'!$I169)</f>
        <v>3.7334045393858477</v>
      </c>
      <c r="G170" s="22">
        <f>IF(OR($A170="",$B170="",$C170=""),"",C170*'MPTO_working_3-way'!$I169)</f>
        <v>2.200960251869343</v>
      </c>
      <c r="H170" s="17">
        <f>IF(OR($A170="",$B170="",$C170=""),"",'MPTO_working_3-way'!E169)</f>
        <v>3.6203168206088745</v>
      </c>
      <c r="I170" s="21">
        <f>IF(OR($A170="",$B170="",$C170=""),"",'MPTO_working_3-way'!F169)</f>
        <v>3.7595860892811874</v>
      </c>
      <c r="J170" s="22">
        <f>IF(OR($A170="",$B170="",$C170=""),"",'MPTO_working_3-way'!G169)</f>
        <v>2.1843869257240796</v>
      </c>
      <c r="K170" s="17">
        <f>IF(OR($A170="",$B170="",$C170=""),"",'OddsRatio_working_3-way'!H169)</f>
        <v>3.6123002769503656</v>
      </c>
      <c r="L170" s="21">
        <f>IF(OR($A170="",$B170="",$C170=""),"",'OddsRatio_working_3-way'!I169)</f>
        <v>3.7481398913517836</v>
      </c>
      <c r="M170" s="22">
        <f>IF(OR($A170="",$B170="",$C170=""),"",'OddsRatio_working_3-way'!J169)</f>
        <v>2.1912089262893666</v>
      </c>
      <c r="N170" s="23">
        <f t="shared" si="35"/>
        <v>27.780082394003546</v>
      </c>
      <c r="O170" s="24">
        <f t="shared" si="36"/>
        <v>26.785203410196257</v>
      </c>
      <c r="P170" s="24">
        <f t="shared" si="37"/>
        <v>45.43471419580019</v>
      </c>
      <c r="Q170" t="s">
        <v>354</v>
      </c>
      <c r="R170" t="s">
        <v>355</v>
      </c>
      <c r="S170" s="64">
        <v>44512</v>
      </c>
      <c r="T170" s="35">
        <v>100</v>
      </c>
      <c r="U170" s="35"/>
      <c r="V170" s="35"/>
      <c r="W170" s="35"/>
      <c r="X170" s="35"/>
      <c r="Y170" s="35"/>
      <c r="Z170" s="35"/>
      <c r="AA170" s="35">
        <f t="shared" si="38"/>
        <v>0</v>
      </c>
      <c r="AB170" s="35">
        <f t="shared" si="39"/>
        <v>0</v>
      </c>
      <c r="AC170" s="35">
        <f t="shared" si="40"/>
        <v>0</v>
      </c>
      <c r="AD170" s="36"/>
      <c r="AE170" s="36"/>
      <c r="AF170">
        <v>1.87</v>
      </c>
      <c r="AG170">
        <v>2.02</v>
      </c>
      <c r="AI170" s="36"/>
      <c r="AJ170" t="s">
        <v>489</v>
      </c>
      <c r="AK170" s="35"/>
      <c r="AL170" s="35"/>
    </row>
    <row r="171" spans="1:38" ht="15" x14ac:dyDescent="0.25">
      <c r="A171">
        <v>1.9</v>
      </c>
      <c r="B171">
        <v>3.64</v>
      </c>
      <c r="C171">
        <v>4.08</v>
      </c>
      <c r="D171" s="20">
        <f t="shared" si="34"/>
        <v>4.6139103414645222E-2</v>
      </c>
      <c r="E171" s="17">
        <f>IF(OR($A171="",$B171="",$C171=""),"",A171*'MPTO_working_3-way'!$I170)</f>
        <v>1.9876642964878257</v>
      </c>
      <c r="F171" s="21">
        <f>IF(OR($A171="",$B171="",$C171=""),"",B171*'MPTO_working_3-way'!$I170)</f>
        <v>3.8079463364293087</v>
      </c>
      <c r="G171" s="22">
        <f>IF(OR($A171="",$B171="",$C171=""),"",C171*'MPTO_working_3-way'!$I170)</f>
        <v>4.2682475419317525</v>
      </c>
      <c r="H171" s="17">
        <f>IF(OR($A171="",$B171="",$C171=""),"",'MPTO_working_3-way'!E170)</f>
        <v>1.9571919518501939</v>
      </c>
      <c r="I171" s="21">
        <f>IF(OR($A171="",$B171="",$C171=""),"",'MPTO_working_3-way'!F170)</f>
        <v>3.8558591387113466</v>
      </c>
      <c r="J171" s="22">
        <f>IF(OR($A171="",$B171="",$C171=""),"",'MPTO_working_3-way'!G170)</f>
        <v>4.3531570373052046</v>
      </c>
      <c r="K171" s="17">
        <f>IF(OR($A171="",$B171="",$C171=""),"",'OddsRatio_working_3-way'!H170)</f>
        <v>1.9687109522612991</v>
      </c>
      <c r="L171" s="21">
        <f>IF(OR($A171="",$B171="",$C171=""),"",'OddsRatio_working_3-way'!I170)</f>
        <v>3.8415521266331445</v>
      </c>
      <c r="M171" s="22">
        <f>IF(OR($A171="",$B171="",$C171=""),"",'OddsRatio_working_3-way'!J170)</f>
        <v>4.3151441477386685</v>
      </c>
      <c r="N171" s="23">
        <f t="shared" si="35"/>
        <v>50.310306512371618</v>
      </c>
      <c r="O171" s="24">
        <f t="shared" si="36"/>
        <v>26.260874278435729</v>
      </c>
      <c r="P171" s="24">
        <f t="shared" si="37"/>
        <v>23.42881920919266</v>
      </c>
      <c r="Q171" t="s">
        <v>356</v>
      </c>
      <c r="R171" t="s">
        <v>357</v>
      </c>
      <c r="S171" s="64">
        <v>44542</v>
      </c>
      <c r="T171" s="35">
        <v>100</v>
      </c>
      <c r="U171" s="35"/>
      <c r="V171" s="35"/>
      <c r="W171" s="35"/>
      <c r="X171" s="35"/>
      <c r="Y171" s="35"/>
      <c r="Z171" s="35"/>
      <c r="AA171" s="35">
        <f t="shared" si="38"/>
        <v>0</v>
      </c>
      <c r="AB171" s="35">
        <f t="shared" si="39"/>
        <v>0</v>
      </c>
      <c r="AC171" s="35">
        <f t="shared" si="40"/>
        <v>0</v>
      </c>
      <c r="AD171" s="36"/>
      <c r="AE171" s="36"/>
      <c r="AF171">
        <v>1.79</v>
      </c>
      <c r="AG171">
        <v>2.0499999999999998</v>
      </c>
      <c r="AI171" s="36"/>
      <c r="AJ171" t="s">
        <v>477</v>
      </c>
      <c r="AK171" s="35"/>
      <c r="AL171" s="35"/>
    </row>
    <row r="172" spans="1:38" ht="15" x14ac:dyDescent="0.25">
      <c r="A172">
        <v>1.55</v>
      </c>
      <c r="B172">
        <v>4.47</v>
      </c>
      <c r="C172">
        <v>5.5</v>
      </c>
      <c r="D172" s="20">
        <f t="shared" si="34"/>
        <v>5.0693118673200921E-2</v>
      </c>
      <c r="E172" s="17">
        <f>IF(OR($A172="",$B172="",$C172=""),"",A172*'MPTO_working_3-way'!$I171)</f>
        <v>1.6285743339434615</v>
      </c>
      <c r="F172" s="21">
        <f>IF(OR($A172="",$B172="",$C172=""),"",B172*'MPTO_working_3-way'!$I171)</f>
        <v>4.6965982404692079</v>
      </c>
      <c r="G172" s="22">
        <f>IF(OR($A172="",$B172="",$C172=""),"",C172*'MPTO_working_3-way'!$I171)</f>
        <v>5.7788121527026046</v>
      </c>
      <c r="H172" s="17">
        <f>IF(OR($A172="",$B172="",$C172=""),"",'MPTO_working_3-way'!E171)</f>
        <v>1.5916886245052961</v>
      </c>
      <c r="I172" s="21">
        <f>IF(OR($A172="",$B172="",$C172=""),"",'MPTO_working_3-way'!F171)</f>
        <v>4.835217239592696</v>
      </c>
      <c r="J172" s="22">
        <f>IF(OR($A172="",$B172="",$C172=""),"",'MPTO_working_3-way'!G171)</f>
        <v>6.0635284757674199</v>
      </c>
      <c r="K172" s="17">
        <f>IF(OR($A172="",$B172="",$C172=""),"",'OddsRatio_working_3-way'!H171)</f>
        <v>1.6035639329915041</v>
      </c>
      <c r="L172" s="21">
        <f>IF(OR($A172="",$B172="",$C172=""),"",'OddsRatio_working_3-way'!I171)</f>
        <v>4.8079397226918514</v>
      </c>
      <c r="M172" s="22">
        <f>IF(OR($A172="",$B172="",$C172=""),"",'OddsRatio_working_3-way'!J171)</f>
        <v>5.9382503608395769</v>
      </c>
      <c r="N172" s="23">
        <f t="shared" si="35"/>
        <v>61.403399228242819</v>
      </c>
      <c r="O172" s="24">
        <f t="shared" si="36"/>
        <v>21.292006443797845</v>
      </c>
      <c r="P172" s="24">
        <f t="shared" si="37"/>
        <v>17.304594327959339</v>
      </c>
      <c r="Q172" t="s">
        <v>358</v>
      </c>
      <c r="R172" t="s">
        <v>359</v>
      </c>
      <c r="S172" s="64">
        <v>44542</v>
      </c>
      <c r="T172" s="35">
        <v>100</v>
      </c>
      <c r="U172" s="35"/>
      <c r="V172" s="35"/>
      <c r="W172" s="35"/>
      <c r="X172" s="35"/>
      <c r="Y172" s="35"/>
      <c r="Z172" s="35"/>
      <c r="AA172" s="35">
        <f t="shared" si="38"/>
        <v>0</v>
      </c>
      <c r="AB172" s="35">
        <f t="shared" si="39"/>
        <v>0</v>
      </c>
      <c r="AC172" s="35">
        <f t="shared" si="40"/>
        <v>0</v>
      </c>
      <c r="AD172" s="36"/>
      <c r="AE172" s="36"/>
      <c r="AF172">
        <v>1.53</v>
      </c>
      <c r="AG172">
        <v>2.54</v>
      </c>
      <c r="AI172" s="36"/>
      <c r="AJ172" t="s">
        <v>477</v>
      </c>
      <c r="AK172" s="35"/>
      <c r="AL172" s="35"/>
    </row>
    <row r="173" spans="1:38" ht="15" x14ac:dyDescent="0.25">
      <c r="A173">
        <v>1.81</v>
      </c>
      <c r="B173">
        <v>4.05</v>
      </c>
      <c r="C173">
        <v>4.03</v>
      </c>
      <c r="D173" s="20">
        <f t="shared" si="34"/>
        <v>4.7538725908594648E-2</v>
      </c>
      <c r="E173" s="17">
        <f>IF(OR($A173="",$B173="",$C173=""),"",A173*'MPTO_working_3-way'!$I172)</f>
        <v>1.8960450938945563</v>
      </c>
      <c r="F173" s="21">
        <f>IF(OR($A173="",$B173="",$C173=""),"",B173*'MPTO_working_3-way'!$I172)</f>
        <v>4.242531839929808</v>
      </c>
      <c r="G173" s="22">
        <f>IF(OR($A173="",$B173="",$C173=""),"",C173*'MPTO_working_3-way'!$I172)</f>
        <v>4.2215810654116366</v>
      </c>
      <c r="H173" s="17">
        <f>IF(OR($A173="",$B173="",$C173=""),"",'MPTO_working_3-way'!E172)</f>
        <v>1.8634468188312834</v>
      </c>
      <c r="I173" s="21">
        <f>IF(OR($A173="",$B173="",$C173=""),"",'MPTO_working_3-way'!F172)</f>
        <v>4.327742758691242</v>
      </c>
      <c r="J173" s="22">
        <f>IF(OR($A173="",$B173="",$C173=""),"",'MPTO_working_3-way'!G172)</f>
        <v>4.304913291638969</v>
      </c>
      <c r="K173" s="17">
        <f>IF(OR($A173="",$B173="",$C173=""),"",'OddsRatio_working_3-way'!H172)</f>
        <v>1.8752813922977765</v>
      </c>
      <c r="L173" s="21">
        <f>IF(OR($A173="",$B173="",$C173=""),"",'OddsRatio_working_3-way'!I172)</f>
        <v>4.2958126500101459</v>
      </c>
      <c r="M173" s="22">
        <f>IF(OR($A173="",$B173="",$C173=""),"",'OddsRatio_working_3-way'!J172)</f>
        <v>4.2742007637805708</v>
      </c>
      <c r="N173" s="23">
        <f t="shared" si="35"/>
        <v>52.74136164905012</v>
      </c>
      <c r="O173" s="24">
        <f t="shared" si="36"/>
        <v>23.570830761674255</v>
      </c>
      <c r="P173" s="24">
        <f t="shared" si="37"/>
        <v>23.687807589275614</v>
      </c>
      <c r="Q173" t="s">
        <v>360</v>
      </c>
      <c r="R173" t="s">
        <v>361</v>
      </c>
      <c r="S173" s="64">
        <v>44542</v>
      </c>
      <c r="T173" s="35">
        <v>100</v>
      </c>
      <c r="U173" s="35"/>
      <c r="V173" s="35"/>
      <c r="W173" s="35"/>
      <c r="X173" s="35"/>
      <c r="Y173" s="35"/>
      <c r="Z173" s="35"/>
      <c r="AA173" s="35">
        <f t="shared" si="38"/>
        <v>0</v>
      </c>
      <c r="AB173" s="35">
        <f t="shared" si="39"/>
        <v>0</v>
      </c>
      <c r="AC173" s="35">
        <f t="shared" si="40"/>
        <v>0</v>
      </c>
      <c r="AD173" s="36"/>
      <c r="AE173" s="36"/>
      <c r="AF173">
        <v>1.71</v>
      </c>
      <c r="AG173">
        <v>2.17</v>
      </c>
      <c r="AI173" s="36"/>
      <c r="AJ173" t="s">
        <v>477</v>
      </c>
      <c r="AK173" s="35"/>
      <c r="AL173" s="35"/>
    </row>
    <row r="174" spans="1:38" ht="15" x14ac:dyDescent="0.25">
      <c r="A174">
        <v>1.19</v>
      </c>
      <c r="B174">
        <v>7.09</v>
      </c>
      <c r="C174">
        <v>13.16</v>
      </c>
      <c r="D174" s="20">
        <f t="shared" si="34"/>
        <v>5.7367699953372098E-2</v>
      </c>
      <c r="E174" s="17">
        <f>IF(OR($A174="",$B174="",$C174=""),"",A174*'MPTO_working_3-way'!$I173)</f>
        <v>1.2582675629445128</v>
      </c>
      <c r="F174" s="21">
        <f>IF(OR($A174="",$B174="",$C174=""),"",B174*'MPTO_working_3-way'!$I173)</f>
        <v>7.4967369926694083</v>
      </c>
      <c r="G174" s="22">
        <f>IF(OR($A174="",$B174="",$C174=""),"",C174*'MPTO_working_3-way'!$I173)</f>
        <v>13.914958931386376</v>
      </c>
      <c r="H174" s="17">
        <f>IF(OR($A174="",$B174="",$C174=""),"",'MPTO_working_3-way'!E173)</f>
        <v>1.2177100320879086</v>
      </c>
      <c r="I174" s="21">
        <f>IF(OR($A174="",$B174="",$C174=""),"",'MPTO_working_3-way'!F173)</f>
        <v>8.202021908257791</v>
      </c>
      <c r="J174" s="22">
        <f>IF(OR($A174="",$B174="",$C174=""),"",'MPTO_working_3-way'!G173)</f>
        <v>17.585424405790505</v>
      </c>
      <c r="K174" s="17">
        <f>IF(OR($A174="",$B174="",$C174=""),"",'OddsRatio_working_3-way'!H173)</f>
        <v>1.2271630608129875</v>
      </c>
      <c r="L174" s="21">
        <f>IF(OR($A174="",$B174="",$C174=""),"",'OddsRatio_working_3-way'!I173)</f>
        <v>8.281173896584713</v>
      </c>
      <c r="M174" s="22">
        <f>IF(OR($A174="",$B174="",$C174=""),"",'OddsRatio_working_3-way'!J173)</f>
        <v>15.538435892031222</v>
      </c>
      <c r="N174" s="23">
        <f t="shared" si="35"/>
        <v>79.474352629727449</v>
      </c>
      <c r="O174" s="24">
        <f t="shared" si="36"/>
        <v>13.339136760137613</v>
      </c>
      <c r="P174" s="24">
        <f t="shared" si="37"/>
        <v>7.1865106101349303</v>
      </c>
      <c r="Q174" t="s">
        <v>362</v>
      </c>
      <c r="R174" t="s">
        <v>363</v>
      </c>
      <c r="S174" s="64">
        <v>44542</v>
      </c>
      <c r="T174" s="35">
        <v>100</v>
      </c>
      <c r="U174" s="35"/>
      <c r="V174" s="35"/>
      <c r="W174" s="35"/>
      <c r="X174" s="35"/>
      <c r="Y174" s="35"/>
      <c r="Z174" s="35"/>
      <c r="AA174" s="35">
        <f t="shared" si="38"/>
        <v>0</v>
      </c>
      <c r="AB174" s="35">
        <f t="shared" si="39"/>
        <v>0</v>
      </c>
      <c r="AC174" s="35">
        <f t="shared" si="40"/>
        <v>0</v>
      </c>
      <c r="AD174" s="36"/>
      <c r="AE174" s="36"/>
      <c r="AF174">
        <v>1.32</v>
      </c>
      <c r="AG174">
        <v>3.35</v>
      </c>
      <c r="AI174" s="36"/>
      <c r="AJ174" t="s">
        <v>477</v>
      </c>
      <c r="AK174" s="35"/>
      <c r="AL174" s="35"/>
    </row>
    <row r="175" spans="1:38" ht="15" x14ac:dyDescent="0.25">
      <c r="A175">
        <v>4.8899999999999997</v>
      </c>
      <c r="B175">
        <v>4.01</v>
      </c>
      <c r="C175">
        <v>1.75</v>
      </c>
      <c r="D175" s="20">
        <f t="shared" si="34"/>
        <v>2.5304107537175158E-2</v>
      </c>
      <c r="E175" s="17">
        <f>IF(OR($A175="",$B175="",$C175=""),"",A175*'MPTO_working_3-way'!$I174)</f>
        <v>5.0137370858567865</v>
      </c>
      <c r="F175" s="21">
        <f>IF(OR($A175="",$B175="",$C175=""),"",B175*'MPTO_working_3-way'!$I174)</f>
        <v>4.1114694712240718</v>
      </c>
      <c r="G175" s="22">
        <f>IF(OR($A175="",$B175="",$C175=""),"",C175*'MPTO_working_3-way'!$I174)</f>
        <v>1.7942821881900566</v>
      </c>
      <c r="H175" s="17">
        <f>IF(OR($A175="",$B175="",$C175=""),"",'MPTO_working_3-way'!E174)</f>
        <v>5.1003682340249217</v>
      </c>
      <c r="I175" s="21">
        <f>IF(OR($A175="",$B175="",$C175=""),"",'MPTO_working_3-way'!F174)</f>
        <v>4.1503789180652042</v>
      </c>
      <c r="J175" s="22">
        <f>IF(OR($A175="",$B175="",$C175=""),"",'MPTO_working_3-way'!G174)</f>
        <v>1.7762182773412813</v>
      </c>
      <c r="K175" s="17">
        <f>IF(OR($A175="",$B175="",$C175=""),"",'OddsRatio_working_3-way'!H174)</f>
        <v>5.0600500546805067</v>
      </c>
      <c r="L175" s="21">
        <f>IF(OR($A175="",$B175="",$C175=""),"",'OddsRatio_working_3-way'!I174)</f>
        <v>4.1415811477090809</v>
      </c>
      <c r="M175" s="22">
        <f>IF(OR($A175="",$B175="",$C175=""),"",'OddsRatio_working_3-way'!J174)</f>
        <v>1.7827860002597375</v>
      </c>
      <c r="N175" s="23">
        <f t="shared" si="35"/>
        <v>19.945202208964897</v>
      </c>
      <c r="O175" s="24">
        <f t="shared" si="36"/>
        <v>24.322204189984628</v>
      </c>
      <c r="P175" s="24">
        <f t="shared" si="37"/>
        <v>55.732593601050482</v>
      </c>
      <c r="Q175" t="s">
        <v>364</v>
      </c>
      <c r="R175" t="s">
        <v>365</v>
      </c>
      <c r="S175" s="64">
        <v>44542</v>
      </c>
      <c r="T175" s="35">
        <v>100</v>
      </c>
      <c r="U175" s="35"/>
      <c r="V175" s="35"/>
      <c r="W175" s="35"/>
      <c r="X175" s="35"/>
      <c r="Y175" s="35"/>
      <c r="Z175" s="35"/>
      <c r="AA175" s="35">
        <f t="shared" si="38"/>
        <v>0</v>
      </c>
      <c r="AB175" s="35">
        <f t="shared" si="39"/>
        <v>0</v>
      </c>
      <c r="AC175" s="35">
        <f t="shared" si="40"/>
        <v>0</v>
      </c>
      <c r="AD175" s="36"/>
      <c r="AE175" s="36"/>
      <c r="AF175">
        <v>1.79</v>
      </c>
      <c r="AG175">
        <v>2.13</v>
      </c>
      <c r="AI175" s="36"/>
      <c r="AJ175" t="s">
        <v>478</v>
      </c>
      <c r="AK175" s="35"/>
      <c r="AL175" s="35"/>
    </row>
    <row r="176" spans="1:38" ht="15" x14ac:dyDescent="0.25">
      <c r="A176">
        <v>3.42</v>
      </c>
      <c r="B176">
        <v>3.84</v>
      </c>
      <c r="C176">
        <v>2.13</v>
      </c>
      <c r="D176" s="20">
        <f t="shared" si="34"/>
        <v>2.2297895560497327E-2</v>
      </c>
      <c r="E176" s="17">
        <f>IF(OR($A176="",$B176="",$C176=""),"",A176*'MPTO_working_3-way'!$I175)</f>
        <v>3.4962588028169006</v>
      </c>
      <c r="F176" s="21">
        <f>IF(OR($A176="",$B176="",$C176=""),"",B176*'MPTO_working_3-way'!$I175)</f>
        <v>3.9256239189523097</v>
      </c>
      <c r="G176" s="22">
        <f>IF(OR($A176="",$B176="",$C176=""),"",C176*'MPTO_working_3-way'!$I175)</f>
        <v>2.1774945175438591</v>
      </c>
      <c r="H176" s="17">
        <f>IF(OR($A176="",$B176="",$C176=""),"",'MPTO_working_3-way'!E175)</f>
        <v>3.5092025278725334</v>
      </c>
      <c r="I176" s="21">
        <f>IF(OR($A176="",$B176="",$C176=""),"",'MPTO_working_3-way'!F175)</f>
        <v>3.9528186066702382</v>
      </c>
      <c r="J176" s="22">
        <f>IF(OR($A176="",$B176="",$C176=""),"",'MPTO_working_3-way'!G175)</f>
        <v>2.1642635510652002</v>
      </c>
      <c r="K176" s="17">
        <f>IF(OR($A176="",$B176="",$C176=""),"",'OddsRatio_working_3-way'!H175)</f>
        <v>3.5050979794996153</v>
      </c>
      <c r="L176" s="21">
        <f>IF(OR($A176="",$B176="",$C176=""),"",'OddsRatio_working_3-way'!I175)</f>
        <v>3.9398670503218622</v>
      </c>
      <c r="M176" s="22">
        <f>IF(OR($A176="",$B176="",$C176=""),"",'OddsRatio_working_3-way'!J175)</f>
        <v>2.1697358334027124</v>
      </c>
      <c r="N176" s="23">
        <f t="shared" si="35"/>
        <v>28.602001636558199</v>
      </c>
      <c r="O176" s="24">
        <f t="shared" si="36"/>
        <v>25.473657707559642</v>
      </c>
      <c r="P176" s="24">
        <f t="shared" si="37"/>
        <v>45.924340655882176</v>
      </c>
      <c r="Q176" t="s">
        <v>366</v>
      </c>
      <c r="R176" t="s">
        <v>367</v>
      </c>
      <c r="S176" s="64">
        <v>44542</v>
      </c>
      <c r="T176" s="35">
        <v>100</v>
      </c>
      <c r="U176" s="35"/>
      <c r="V176" s="35"/>
      <c r="W176" s="35"/>
      <c r="X176" s="35"/>
      <c r="Y176" s="35"/>
      <c r="Z176" s="35"/>
      <c r="AA176" s="35">
        <f t="shared" si="38"/>
        <v>0</v>
      </c>
      <c r="AB176" s="35">
        <f t="shared" si="39"/>
        <v>0</v>
      </c>
      <c r="AC176" s="35">
        <f t="shared" si="40"/>
        <v>0</v>
      </c>
      <c r="AD176" s="36"/>
      <c r="AE176" s="36"/>
      <c r="AF176">
        <v>1.65</v>
      </c>
      <c r="AG176">
        <v>2.38</v>
      </c>
      <c r="AI176" s="36"/>
      <c r="AJ176" t="s">
        <v>478</v>
      </c>
      <c r="AK176" s="35"/>
      <c r="AL176" s="35"/>
    </row>
    <row r="177" spans="1:38" ht="15" x14ac:dyDescent="0.25">
      <c r="A177">
        <v>2.75</v>
      </c>
      <c r="B177">
        <v>3.43</v>
      </c>
      <c r="C177">
        <v>2.69</v>
      </c>
      <c r="D177" s="20">
        <f t="shared" si="34"/>
        <v>2.6928765036647651E-2</v>
      </c>
      <c r="E177" s="17">
        <f>IF(OR($A177="",$B177="",$C177=""),"",A177*'MPTO_working_3-way'!$I176)</f>
        <v>2.8240541038507811</v>
      </c>
      <c r="F177" s="21">
        <f>IF(OR($A177="",$B177="",$C177=""),"",B177*'MPTO_working_3-way'!$I176)</f>
        <v>3.5223656640757017</v>
      </c>
      <c r="G177" s="22">
        <f>IF(OR($A177="",$B177="",$C177=""),"",C177*'MPTO_working_3-way'!$I176)</f>
        <v>2.7624383779485822</v>
      </c>
      <c r="H177" s="17">
        <f>IF(OR($A177="",$B177="",$C177=""),"",'MPTO_working_3-way'!E176)</f>
        <v>2.819601008637127</v>
      </c>
      <c r="I177" s="21">
        <f>IF(OR($A177="",$B177="",$C177=""),"",'MPTO_working_3-way'!F176)</f>
        <v>3.538959446470062</v>
      </c>
      <c r="J177" s="22">
        <f>IF(OR($A177="",$B177="",$C177=""),"",'MPTO_working_3-way'!G176)</f>
        <v>2.7565602511024663</v>
      </c>
      <c r="K177" s="17">
        <f>IF(OR($A177="",$B177="",$C177=""),"",'OddsRatio_working_3-way'!H176)</f>
        <v>2.8220740130834283</v>
      </c>
      <c r="L177" s="21">
        <f>IF(OR($A177="",$B177="",$C177=""),"",'OddsRatio_working_3-way'!I176)</f>
        <v>3.5300799153101323</v>
      </c>
      <c r="M177" s="22">
        <f>IF(OR($A177="",$B177="",$C177=""),"",'OddsRatio_working_3-way'!J176)</f>
        <v>2.7596029040634247</v>
      </c>
      <c r="N177" s="23">
        <f t="shared" si="35"/>
        <v>35.410086465285318</v>
      </c>
      <c r="O177" s="24">
        <f t="shared" si="36"/>
        <v>28.39001101444158</v>
      </c>
      <c r="P177" s="24">
        <f t="shared" si="37"/>
        <v>36.199902520273099</v>
      </c>
      <c r="Q177" t="s">
        <v>368</v>
      </c>
      <c r="R177" t="s">
        <v>369</v>
      </c>
      <c r="S177" s="64">
        <v>44542</v>
      </c>
      <c r="T177" s="35">
        <v>100</v>
      </c>
      <c r="U177" s="35"/>
      <c r="V177" s="35"/>
      <c r="W177" s="35"/>
      <c r="X177" s="35"/>
      <c r="Y177" s="35"/>
      <c r="Z177" s="35"/>
      <c r="AA177" s="35">
        <f t="shared" si="38"/>
        <v>0</v>
      </c>
      <c r="AB177" s="35">
        <f t="shared" si="39"/>
        <v>0</v>
      </c>
      <c r="AC177" s="35">
        <f t="shared" si="40"/>
        <v>0</v>
      </c>
      <c r="AD177" s="36"/>
      <c r="AE177" s="36"/>
      <c r="AF177">
        <v>2</v>
      </c>
      <c r="AG177">
        <v>1.89</v>
      </c>
      <c r="AI177" s="36"/>
      <c r="AJ177" t="s">
        <v>479</v>
      </c>
      <c r="AK177" s="35"/>
      <c r="AL177" s="35"/>
    </row>
    <row r="178" spans="1:38" s="50" customFormat="1" ht="15" x14ac:dyDescent="0.25">
      <c r="A178">
        <v>1.63</v>
      </c>
      <c r="B178">
        <v>4.05</v>
      </c>
      <c r="C178">
        <v>5.82</v>
      </c>
      <c r="D178" s="20">
        <f t="shared" si="34"/>
        <v>3.2231818604175455E-2</v>
      </c>
      <c r="E178" s="17">
        <f>IF(OR($A178="",$B178="",$C178=""),"",A178*'MPTO_working_3-way'!$I177)</f>
        <v>1.6825378643248059</v>
      </c>
      <c r="F178" s="21">
        <f>IF(OR($A178="",$B178="",$C178=""),"",B178*'MPTO_working_3-way'!$I177)</f>
        <v>4.18053886534691</v>
      </c>
      <c r="G178" s="22">
        <f>IF(OR($A178="",$B178="",$C178=""),"",C178*'MPTO_working_3-way'!$I177)</f>
        <v>6.0075891842763012</v>
      </c>
      <c r="H178" s="17">
        <f>IF(OR($A178="",$B178="",$C178=""),"",'MPTO_working_3-way'!E177)</f>
        <v>1.6590543915095337</v>
      </c>
      <c r="I178" s="21">
        <f>IF(OR($A178="",$B178="",$C178=""),"",'MPTO_working_3-way'!F177)</f>
        <v>4.2342444904621104</v>
      </c>
      <c r="J178" s="22">
        <f>IF(OR($A178="",$B178="",$C178=""),"",'MPTO_working_3-way'!G177)</f>
        <v>6.2081968617046215</v>
      </c>
      <c r="K178" s="17">
        <f>IF(OR($A178="",$B178="",$C178=""),"",'OddsRatio_working_3-way'!H177)</f>
        <v>1.6672239339102324</v>
      </c>
      <c r="L178" s="21">
        <f>IF(OR($A178="",$B178="",$C178=""),"",'OddsRatio_working_3-way'!I177)</f>
        <v>4.2302111086130294</v>
      </c>
      <c r="M178" s="22">
        <f>IF(OR($A178="",$B178="",$C178=""),"",'OddsRatio_working_3-way'!J177)</f>
        <v>6.1047926372179679</v>
      </c>
      <c r="N178" s="23">
        <f t="shared" si="35"/>
        <v>59.434026490767565</v>
      </c>
      <c r="O178" s="24">
        <f t="shared" si="36"/>
        <v>23.920361279000282</v>
      </c>
      <c r="P178" s="24">
        <f t="shared" si="37"/>
        <v>16.64561223023215</v>
      </c>
      <c r="Q178" t="s">
        <v>370</v>
      </c>
      <c r="R178" t="s">
        <v>371</v>
      </c>
      <c r="S178" s="64">
        <v>44542</v>
      </c>
      <c r="T178" s="35">
        <v>100</v>
      </c>
      <c r="AA178" s="35">
        <f t="shared" si="38"/>
        <v>0</v>
      </c>
      <c r="AB178" s="35">
        <f t="shared" si="39"/>
        <v>0</v>
      </c>
      <c r="AC178" s="35">
        <f t="shared" si="40"/>
        <v>0</v>
      </c>
      <c r="AD178" s="51"/>
      <c r="AE178" s="51"/>
      <c r="AF178">
        <v>1.61</v>
      </c>
      <c r="AG178">
        <v>2.4300000000000002</v>
      </c>
      <c r="AH178" s="51"/>
      <c r="AI178" s="51"/>
      <c r="AJ178" t="s">
        <v>479</v>
      </c>
    </row>
    <row r="179" spans="1:38" ht="15" x14ac:dyDescent="0.25">
      <c r="A179">
        <v>2.62</v>
      </c>
      <c r="B179">
        <v>3.43</v>
      </c>
      <c r="C179">
        <v>2.83</v>
      </c>
      <c r="D179" s="20">
        <f t="shared" si="34"/>
        <v>2.658146927671412E-2</v>
      </c>
      <c r="E179" s="17">
        <f>IF(OR($A179="",$B179="",$C179=""),"",A179*'MPTO_working_3-way'!$I178)</f>
        <v>2.6896434495049912</v>
      </c>
      <c r="F179" s="21">
        <f>IF(OR($A179="",$B179="",$C179=""),"",B179*'MPTO_working_3-way'!$I178)</f>
        <v>3.5211744396191298</v>
      </c>
      <c r="G179" s="22">
        <f>IF(OR($A179="",$B179="",$C179=""),"",C179*'MPTO_working_3-way'!$I178)</f>
        <v>2.9052255580531012</v>
      </c>
      <c r="H179" s="17">
        <f>IF(OR($A179="",$B179="",$C179=""),"",'MPTO_working_3-way'!E178)</f>
        <v>2.6822674526320882</v>
      </c>
      <c r="I179" s="21">
        <f>IF(OR($A179="",$B179="",$C179=""),"",'MPTO_working_3-way'!F178)</f>
        <v>3.5375101691050417</v>
      </c>
      <c r="J179" s="22">
        <f>IF(OR($A179="",$B179="",$C179=""),"",'MPTO_working_3-way'!G178)</f>
        <v>2.9027879477600216</v>
      </c>
      <c r="K179" s="17">
        <f>IF(OR($A179="",$B179="",$C179=""),"",'OddsRatio_working_3-way'!H178)</f>
        <v>2.6858828520590272</v>
      </c>
      <c r="L179" s="21">
        <f>IF(OR($A179="",$B179="",$C179=""),"",'OddsRatio_working_3-way'!I178)</f>
        <v>3.5288242780885413</v>
      </c>
      <c r="M179" s="22">
        <f>IF(OR($A179="",$B179="",$C179=""),"",'OddsRatio_working_3-way'!J178)</f>
        <v>2.9044232217703825</v>
      </c>
      <c r="N179" s="23">
        <f t="shared" si="35"/>
        <v>37.179649227634336</v>
      </c>
      <c r="O179" s="24">
        <f t="shared" si="36"/>
        <v>28.399615445015147</v>
      </c>
      <c r="P179" s="24">
        <f t="shared" si="37"/>
        <v>34.420735327350513</v>
      </c>
      <c r="Q179" t="s">
        <v>372</v>
      </c>
      <c r="R179" t="s">
        <v>373</v>
      </c>
      <c r="S179" s="64">
        <v>44542</v>
      </c>
      <c r="T179" s="35">
        <v>100</v>
      </c>
      <c r="U179" s="35"/>
      <c r="V179" s="35"/>
      <c r="W179" s="35"/>
      <c r="X179" s="35"/>
      <c r="Y179" s="35"/>
      <c r="Z179" s="35"/>
      <c r="AA179" s="35">
        <f t="shared" si="38"/>
        <v>0</v>
      </c>
      <c r="AB179" s="35">
        <f t="shared" si="39"/>
        <v>0</v>
      </c>
      <c r="AC179" s="35">
        <f t="shared" si="40"/>
        <v>0</v>
      </c>
      <c r="AD179" s="36"/>
      <c r="AE179" s="36"/>
      <c r="AF179">
        <v>1.88</v>
      </c>
      <c r="AG179">
        <v>2.02</v>
      </c>
      <c r="AI179" s="36"/>
      <c r="AJ179" t="s">
        <v>479</v>
      </c>
      <c r="AK179" s="35"/>
      <c r="AL179" s="35"/>
    </row>
    <row r="180" spans="1:38" ht="15" x14ac:dyDescent="0.25">
      <c r="A180">
        <v>3.74</v>
      </c>
      <c r="B180">
        <v>3.75</v>
      </c>
      <c r="C180">
        <v>2.0499999999999998</v>
      </c>
      <c r="D180" s="20">
        <f t="shared" si="34"/>
        <v>2.185122385983207E-2</v>
      </c>
      <c r="E180" s="17">
        <f>IF(OR($A180="",$B180="",$C180=""),"",A180*'MPTO_working_3-way'!$I179)</f>
        <v>3.8217235772357721</v>
      </c>
      <c r="F180" s="21">
        <f>IF(OR($A180="",$B180="",$C180=""),"",B180*'MPTO_working_3-way'!$I179)</f>
        <v>3.8319420894743703</v>
      </c>
      <c r="G180" s="22">
        <f>IF(OR($A180="",$B180="",$C180=""),"",C180*'MPTO_working_3-way'!$I179)</f>
        <v>2.0947950089126555</v>
      </c>
      <c r="H180" s="17">
        <f>IF(OR($A180="",$B180="",$C180=""),"",'MPTO_working_3-way'!E179)</f>
        <v>3.8447351705539514</v>
      </c>
      <c r="I180" s="21">
        <f>IF(OR($A180="",$B180="",$C180=""),"",'MPTO_working_3-way'!F179)</f>
        <v>3.8553038853069017</v>
      </c>
      <c r="J180" s="22">
        <f>IF(OR($A180="",$B180="",$C180=""),"",'MPTO_working_3-way'!G179)</f>
        <v>2.0810739080868821</v>
      </c>
      <c r="K180" s="17">
        <f>IF(OR($A180="",$B180="",$C180=""),"",'OddsRatio_working_3-way'!H179)</f>
        <v>3.8354648585311821</v>
      </c>
      <c r="L180" s="21">
        <f>IF(OR($A180="",$B180="",$C180=""),"",'OddsRatio_working_3-way'!I179)</f>
        <v>3.8458132704236303</v>
      </c>
      <c r="M180" s="22">
        <f>IF(OR($A180="",$B180="",$C180=""),"",'OddsRatio_working_3-way'!J179)</f>
        <v>2.0865832487072042</v>
      </c>
      <c r="N180" s="23">
        <f t="shared" si="35"/>
        <v>26.166204326145788</v>
      </c>
      <c r="O180" s="24">
        <f t="shared" si="36"/>
        <v>26.096427781276059</v>
      </c>
      <c r="P180" s="24">
        <f t="shared" si="37"/>
        <v>47.73736789257817</v>
      </c>
      <c r="Q180" t="s">
        <v>374</v>
      </c>
      <c r="R180" t="s">
        <v>375</v>
      </c>
      <c r="S180" s="64">
        <v>44542</v>
      </c>
      <c r="T180" s="35">
        <v>100</v>
      </c>
      <c r="U180" s="35"/>
      <c r="V180" s="35"/>
      <c r="W180" s="35"/>
      <c r="X180" s="35"/>
      <c r="Y180" s="35"/>
      <c r="Z180" s="35"/>
      <c r="AA180" s="35">
        <f t="shared" si="38"/>
        <v>0</v>
      </c>
      <c r="AB180" s="35">
        <f t="shared" si="39"/>
        <v>0</v>
      </c>
      <c r="AC180" s="35">
        <f t="shared" si="40"/>
        <v>0</v>
      </c>
      <c r="AD180" s="36"/>
      <c r="AE180" s="36"/>
      <c r="AF180">
        <v>1.83</v>
      </c>
      <c r="AG180">
        <v>2.0699999999999998</v>
      </c>
      <c r="AI180" s="36"/>
      <c r="AJ180" t="s">
        <v>480</v>
      </c>
      <c r="AK180" s="35"/>
      <c r="AL180" s="35"/>
    </row>
    <row r="181" spans="1:38" s="35" customFormat="1" ht="15" x14ac:dyDescent="0.25">
      <c r="A181">
        <v>1.78</v>
      </c>
      <c r="B181">
        <v>4.01</v>
      </c>
      <c r="C181">
        <v>4.71</v>
      </c>
      <c r="D181" s="20">
        <f t="shared" si="34"/>
        <v>2.3488536465558596E-2</v>
      </c>
      <c r="E181" s="17">
        <f>IF(OR($A181="",$B181="",$C181=""),"",A181*'MPTO_working_3-way'!$I180)</f>
        <v>1.8218095949086943</v>
      </c>
      <c r="F181" s="21">
        <f>IF(OR($A181="",$B181="",$C181=""),"",B181*'MPTO_working_3-way'!$I180)</f>
        <v>4.1041890312268894</v>
      </c>
      <c r="G181" s="22">
        <f>IF(OR($A181="",$B181="",$C181=""),"",C181*'MPTO_working_3-way'!$I180)</f>
        <v>4.8206310067527811</v>
      </c>
      <c r="H181" s="17">
        <f>IF(OR($A181="",$B181="",$C181=""),"",'MPTO_working_3-way'!E180)</f>
        <v>1.8051576365096009</v>
      </c>
      <c r="I181" s="21">
        <f>IF(OR($A181="",$B181="",$C181=""),"",'MPTO_working_3-way'!F180)</f>
        <v>4.1399802427889174</v>
      </c>
      <c r="J181" s="22">
        <f>IF(OR($A181="",$B181="",$C181=""),"",'MPTO_working_3-way'!G180)</f>
        <v>4.8903411205088041</v>
      </c>
      <c r="K181" s="17">
        <f>IF(OR($A181="",$B181="",$C181=""),"",'OddsRatio_working_3-way'!H180)</f>
        <v>1.8112771645077865</v>
      </c>
      <c r="L181" s="21">
        <f>IF(OR($A181="",$B181="",$C181=""),"",'OddsRatio_working_3-way'!I180)</f>
        <v>4.1306977758569703</v>
      </c>
      <c r="M181" s="22">
        <f>IF(OR($A181="",$B181="",$C181=""),"",'OddsRatio_working_3-way'!J180)</f>
        <v>4.8587670260562659</v>
      </c>
      <c r="N181" s="23">
        <f t="shared" si="35"/>
        <v>54.890478280202395</v>
      </c>
      <c r="O181" s="24">
        <f t="shared" si="36"/>
        <v>24.365349461037475</v>
      </c>
      <c r="P181" s="24">
        <f t="shared" si="37"/>
        <v>20.744172258760138</v>
      </c>
      <c r="Q181" t="s">
        <v>376</v>
      </c>
      <c r="R181" t="s">
        <v>377</v>
      </c>
      <c r="S181" s="64">
        <v>44542</v>
      </c>
      <c r="T181" s="35">
        <v>100</v>
      </c>
      <c r="AA181" s="35">
        <f t="shared" si="38"/>
        <v>0</v>
      </c>
      <c r="AB181" s="35">
        <f t="shared" si="39"/>
        <v>0</v>
      </c>
      <c r="AC181" s="35">
        <f t="shared" si="40"/>
        <v>0</v>
      </c>
      <c r="AD181" s="36"/>
      <c r="AE181" s="36"/>
      <c r="AF181">
        <v>1.6</v>
      </c>
      <c r="AG181">
        <v>2.48</v>
      </c>
      <c r="AH181" s="36"/>
      <c r="AI181" s="36"/>
      <c r="AJ181" t="s">
        <v>480</v>
      </c>
    </row>
    <row r="182" spans="1:38" ht="15" x14ac:dyDescent="0.25">
      <c r="A182">
        <v>2.2999999999999998</v>
      </c>
      <c r="B182">
        <v>3.22</v>
      </c>
      <c r="C182">
        <v>3.63</v>
      </c>
      <c r="D182" s="20">
        <f t="shared" si="34"/>
        <v>2.0823708570744337E-2</v>
      </c>
      <c r="E182" s="17">
        <f>IF(OR($A182="",$B182="",$C182=""),"",A182*'MPTO_working_3-way'!$I181)</f>
        <v>2.3478945297127116</v>
      </c>
      <c r="F182" s="21">
        <f>IF(OR($A182="",$B182="",$C182=""),"",B182*'MPTO_working_3-way'!$I181)</f>
        <v>3.2870523415977968</v>
      </c>
      <c r="G182" s="22">
        <f>IF(OR($A182="",$B182="",$C182=""),"",C182*'MPTO_working_3-way'!$I181)</f>
        <v>3.7055900621118019</v>
      </c>
      <c r="H182" s="17">
        <f>IF(OR($A182="",$B182="",$C182=""),"",'MPTO_working_3-way'!E181)</f>
        <v>2.3373148654233264</v>
      </c>
      <c r="I182" s="21">
        <f>IF(OR($A182="",$B182="",$C182=""),"",'MPTO_working_3-way'!F181)</f>
        <v>3.2936148629609456</v>
      </c>
      <c r="J182" s="22">
        <f>IF(OR($A182="",$B182="",$C182=""),"",'MPTO_working_3-way'!G181)</f>
        <v>3.7238281332965202</v>
      </c>
      <c r="K182" s="17">
        <f>IF(OR($A182="",$B182="",$C182=""),"",'OddsRatio_working_3-way'!H181)</f>
        <v>2.3419156846522831</v>
      </c>
      <c r="L182" s="21">
        <f>IF(OR($A182="",$B182="",$C182=""),"",'OddsRatio_working_3-way'!I181)</f>
        <v>3.2915790922523605</v>
      </c>
      <c r="M182" s="22">
        <f>IF(OR($A182="",$B182="",$C182=""),"",'OddsRatio_working_3-way'!J181)</f>
        <v>3.714798654335004</v>
      </c>
      <c r="N182" s="23">
        <f t="shared" si="35"/>
        <v>42.591350988937307</v>
      </c>
      <c r="O182" s="24">
        <f t="shared" si="36"/>
        <v>30.422393563526644</v>
      </c>
      <c r="P182" s="24">
        <f t="shared" si="37"/>
        <v>26.986255447536035</v>
      </c>
      <c r="Q182" t="s">
        <v>378</v>
      </c>
      <c r="R182" t="s">
        <v>379</v>
      </c>
      <c r="S182" s="64">
        <v>44542</v>
      </c>
      <c r="T182" s="35">
        <v>100</v>
      </c>
      <c r="U182" s="35"/>
      <c r="V182" s="35"/>
      <c r="W182" s="35"/>
      <c r="X182" s="35"/>
      <c r="Y182" s="35"/>
      <c r="Z182" s="35"/>
      <c r="AA182" s="35">
        <f t="shared" si="38"/>
        <v>0</v>
      </c>
      <c r="AB182" s="35">
        <f t="shared" si="39"/>
        <v>0</v>
      </c>
      <c r="AC182" s="35">
        <f t="shared" si="40"/>
        <v>0</v>
      </c>
      <c r="AD182" s="36"/>
      <c r="AE182" s="36"/>
      <c r="AF182">
        <v>2.37</v>
      </c>
      <c r="AG182">
        <v>1.65</v>
      </c>
      <c r="AI182" s="36"/>
      <c r="AJ182" t="s">
        <v>480</v>
      </c>
      <c r="AK182" s="35"/>
      <c r="AL182" s="35"/>
    </row>
    <row r="183" spans="1:38" ht="15" x14ac:dyDescent="0.25">
      <c r="A183">
        <v>2.36</v>
      </c>
      <c r="B183">
        <v>3.72</v>
      </c>
      <c r="C183">
        <v>3.03</v>
      </c>
      <c r="D183" s="20">
        <f t="shared" si="34"/>
        <v>2.2579021160727297E-2</v>
      </c>
      <c r="E183" s="17">
        <f>IF(OR($A183="",$B183="",$C183=""),"",A183*'MPTO_working_3-way'!$I182)</f>
        <v>2.4132864899393165</v>
      </c>
      <c r="F183" s="21">
        <f>IF(OR($A183="",$B183="",$C183=""),"",B183*'MPTO_working_3-way'!$I182)</f>
        <v>3.8039939587179057</v>
      </c>
      <c r="G183" s="22">
        <f>IF(OR($A183="",$B183="",$C183=""),"",C183*'MPTO_working_3-way'!$I182)</f>
        <v>3.0984144341170037</v>
      </c>
      <c r="H183" s="17">
        <f>IF(OR($A183="",$B183="",$C183=""),"",'MPTO_working_3-way'!E182)</f>
        <v>2.4026767365838011</v>
      </c>
      <c r="I183" s="21">
        <f>IF(OR($A183="",$B183="",$C183=""),"",'MPTO_working_3-way'!F182)</f>
        <v>3.827152564846275</v>
      </c>
      <c r="J183" s="22">
        <f>IF(OR($A183="",$B183="",$C183=""),"",'MPTO_working_3-way'!G182)</f>
        <v>3.1007111324966847</v>
      </c>
      <c r="K183" s="17">
        <f>IF(OR($A183="",$B183="",$C183=""),"",'OddsRatio_working_3-way'!H182)</f>
        <v>2.407454386403947</v>
      </c>
      <c r="L183" s="21">
        <f>IF(OR($A183="",$B183="",$C183=""),"",'OddsRatio_working_3-way'!I182)</f>
        <v>3.8149087728078954</v>
      </c>
      <c r="M183" s="22">
        <f>IF(OR($A183="",$B183="",$C183=""),"",'OddsRatio_working_3-way'!J182)</f>
        <v>3.1008326502941284</v>
      </c>
      <c r="N183" s="23">
        <f t="shared" si="35"/>
        <v>41.437268395976709</v>
      </c>
      <c r="O183" s="24">
        <f t="shared" si="36"/>
        <v>26.288159520028231</v>
      </c>
      <c r="P183" s="24">
        <f t="shared" si="37"/>
        <v>32.274572083995061</v>
      </c>
      <c r="Q183" t="s">
        <v>380</v>
      </c>
      <c r="R183" t="s">
        <v>381</v>
      </c>
      <c r="S183" s="64">
        <v>44542</v>
      </c>
      <c r="T183" s="35">
        <v>100</v>
      </c>
      <c r="U183" s="35"/>
      <c r="V183" s="35"/>
      <c r="W183" s="35"/>
      <c r="X183" s="35"/>
      <c r="Y183" s="35"/>
      <c r="Z183" s="35"/>
      <c r="AA183" s="35">
        <f t="shared" si="38"/>
        <v>0</v>
      </c>
      <c r="AB183" s="35">
        <f t="shared" si="39"/>
        <v>0</v>
      </c>
      <c r="AC183" s="35">
        <f t="shared" si="40"/>
        <v>0</v>
      </c>
      <c r="AD183" s="36"/>
      <c r="AE183" s="36"/>
      <c r="AF183">
        <v>1.72</v>
      </c>
      <c r="AG183">
        <v>2.2400000000000002</v>
      </c>
      <c r="AI183" s="36"/>
      <c r="AJ183" t="s">
        <v>481</v>
      </c>
      <c r="AK183" s="35"/>
      <c r="AL183" s="35"/>
    </row>
    <row r="184" spans="1:38" ht="15" x14ac:dyDescent="0.25">
      <c r="A184">
        <v>2.09</v>
      </c>
      <c r="B184">
        <v>3.48</v>
      </c>
      <c r="C184">
        <v>3.91</v>
      </c>
      <c r="D184" s="20">
        <f t="shared" si="34"/>
        <v>2.1579697063936365E-2</v>
      </c>
      <c r="E184" s="17">
        <f>IF(OR($A184="",$B184="",$C184=""),"",A184*'MPTO_working_3-way'!$I183)</f>
        <v>2.1351015668636268</v>
      </c>
      <c r="F184" s="21">
        <f>IF(OR($A184="",$B184="",$C184=""),"",B184*'MPTO_working_3-way'!$I183)</f>
        <v>3.5550973457824986</v>
      </c>
      <c r="G184" s="22">
        <f>IF(OR($A184="",$B184="",$C184=""),"",C184*'MPTO_working_3-way'!$I183)</f>
        <v>3.9943766155199913</v>
      </c>
      <c r="H184" s="17">
        <f>IF(OR($A184="",$B184="",$C184=""),"",'MPTO_working_3-way'!E183)</f>
        <v>2.1219003434053496</v>
      </c>
      <c r="I184" s="21">
        <f>IF(OR($A184="",$B184="",$C184=""),"",'MPTO_working_3-way'!F183)</f>
        <v>3.5693495593592703</v>
      </c>
      <c r="J184" s="22">
        <f>IF(OR($A184="",$B184="",$C184=""),"",'MPTO_working_3-way'!G183)</f>
        <v>4.0231533545928135</v>
      </c>
      <c r="K184" s="17">
        <f>IF(OR($A184="",$B184="",$C184=""),"",'OddsRatio_working_3-way'!H183)</f>
        <v>2.1272956309093076</v>
      </c>
      <c r="L184" s="21">
        <f>IF(OR($A184="",$B184="",$C184=""),"",'OddsRatio_working_3-way'!I183)</f>
        <v>3.564856114362462</v>
      </c>
      <c r="M184" s="22">
        <f>IF(OR($A184="",$B184="",$C184=""),"",'OddsRatio_working_3-way'!J183)</f>
        <v>4.0095690696753072</v>
      </c>
      <c r="N184" s="23">
        <f t="shared" si="35"/>
        <v>46.836179389299843</v>
      </c>
      <c r="O184" s="24">
        <f t="shared" si="36"/>
        <v>28.128624978056511</v>
      </c>
      <c r="P184" s="24">
        <f t="shared" si="37"/>
        <v>25.035195632643649</v>
      </c>
      <c r="Q184" t="s">
        <v>382</v>
      </c>
      <c r="R184" t="s">
        <v>383</v>
      </c>
      <c r="S184" s="64">
        <v>44542</v>
      </c>
      <c r="T184" s="35">
        <v>100</v>
      </c>
      <c r="U184" s="35"/>
      <c r="V184" s="35"/>
      <c r="W184" s="35"/>
      <c r="X184" s="35"/>
      <c r="Y184" s="35"/>
      <c r="Z184" s="35"/>
      <c r="AA184" s="35">
        <f t="shared" si="38"/>
        <v>0</v>
      </c>
      <c r="AB184" s="35">
        <f t="shared" si="39"/>
        <v>0</v>
      </c>
      <c r="AC184" s="35">
        <f t="shared" si="40"/>
        <v>0</v>
      </c>
      <c r="AD184" s="36"/>
      <c r="AE184" s="36"/>
      <c r="AF184">
        <v>2.12</v>
      </c>
      <c r="AG184">
        <v>1.79</v>
      </c>
      <c r="AI184" s="36"/>
      <c r="AJ184" t="s">
        <v>481</v>
      </c>
      <c r="AK184" s="35"/>
      <c r="AL184" s="35"/>
    </row>
    <row r="185" spans="1:38" s="35" customFormat="1" ht="17.25" customHeight="1" x14ac:dyDescent="0.25">
      <c r="A185">
        <v>2.5499999999999998</v>
      </c>
      <c r="B185">
        <v>3.23</v>
      </c>
      <c r="C185">
        <v>3.13</v>
      </c>
      <c r="D185" s="20">
        <f t="shared" si="34"/>
        <v>2.1243203856286197E-2</v>
      </c>
      <c r="E185" s="17">
        <f>IF(OR($A185="",$B185="",$C185=""),"",A185*'MPTO_working_3-way'!$I184)</f>
        <v>2.6041701698335298</v>
      </c>
      <c r="F185" s="21">
        <f>IF(OR($A185="",$B185="",$C185=""),"",B185*'MPTO_working_3-way'!$I184)</f>
        <v>3.2986155484558042</v>
      </c>
      <c r="G185" s="22">
        <f>IF(OR($A185="",$B185="",$C185=""),"",C185*'MPTO_working_3-way'!$I184)</f>
        <v>3.1964912280701756</v>
      </c>
      <c r="H185" s="17">
        <f>IF(OR($A185="",$B185="",$C185=""),"",'MPTO_working_3-way'!E184)</f>
        <v>2.5968913484618001</v>
      </c>
      <c r="I185" s="21">
        <f>IF(OR($A185="",$B185="",$C185=""),"",'MPTO_working_3-way'!F184)</f>
        <v>3.30560530704033</v>
      </c>
      <c r="J185" s="22">
        <f>IF(OR($A185="",$B185="",$C185=""),"",'MPTO_working_3-way'!G184)</f>
        <v>3.2009449195622275</v>
      </c>
      <c r="K185" s="17">
        <f>IF(OR($A185="",$B185="",$C185=""),"",'OddsRatio_working_3-way'!H184)</f>
        <v>2.6002272588064246</v>
      </c>
      <c r="L185" s="21">
        <f>IF(OR($A185="",$B185="",$C185=""),"",'OddsRatio_working_3-way'!I184)</f>
        <v>3.3022624433150503</v>
      </c>
      <c r="M185" s="22">
        <f>IF(OR($A185="",$B185="",$C185=""),"",'OddsRatio_working_3-way'!J184)</f>
        <v>3.1990219750049587</v>
      </c>
      <c r="N185" s="23">
        <f t="shared" si="35"/>
        <v>38.399948343772195</v>
      </c>
      <c r="O185" s="24">
        <f t="shared" si="36"/>
        <v>30.315748692451734</v>
      </c>
      <c r="P185" s="24">
        <f t="shared" si="37"/>
        <v>31.284302963776067</v>
      </c>
      <c r="Q185" t="s">
        <v>384</v>
      </c>
      <c r="R185" t="s">
        <v>385</v>
      </c>
      <c r="S185" s="64">
        <v>44542</v>
      </c>
      <c r="T185" s="35">
        <v>100</v>
      </c>
      <c r="AA185" s="35">
        <f t="shared" si="38"/>
        <v>0</v>
      </c>
      <c r="AB185" s="35">
        <f t="shared" si="39"/>
        <v>0</v>
      </c>
      <c r="AC185" s="35">
        <f t="shared" si="40"/>
        <v>0</v>
      </c>
      <c r="AD185" s="36"/>
      <c r="AE185" s="36"/>
      <c r="AF185">
        <v>2.1800000000000002</v>
      </c>
      <c r="AG185">
        <v>1.75</v>
      </c>
      <c r="AH185" s="36"/>
      <c r="AI185" s="36"/>
      <c r="AJ185" t="s">
        <v>481</v>
      </c>
    </row>
    <row r="186" spans="1:38" s="35" customFormat="1" ht="15" x14ac:dyDescent="0.25">
      <c r="A186">
        <v>1.94</v>
      </c>
      <c r="B186">
        <v>3.78</v>
      </c>
      <c r="C186">
        <v>4.09</v>
      </c>
      <c r="D186" s="20">
        <f t="shared" si="34"/>
        <v>2.4512959582150273E-2</v>
      </c>
      <c r="E186" s="17">
        <f>IF(OR($A186="",$B186="",$C186=""),"",A186*'MPTO_working_3-way'!$I185)</f>
        <v>1.9875551415893715</v>
      </c>
      <c r="F186" s="21">
        <f>IF(OR($A186="",$B186="",$C186=""),"",B186*'MPTO_working_3-way'!$I185)</f>
        <v>3.8726589872205279</v>
      </c>
      <c r="G186" s="22">
        <f>IF(OR($A186="",$B186="",$C186=""),"",C186*'MPTO_working_3-way'!$I185)</f>
        <v>4.1902580046909943</v>
      </c>
      <c r="H186" s="17">
        <f>IF(OR($A186="",$B186="",$C186=""),"",'MPTO_working_3-way'!E185)</f>
        <v>1.9712476537607699</v>
      </c>
      <c r="I186" s="21">
        <f>IF(OR($A186="",$B186="",$C186=""),"",'MPTO_working_3-way'!F185)</f>
        <v>3.9004712382049567</v>
      </c>
      <c r="J186" s="22">
        <f>IF(OR($A186="",$B186="",$C186=""),"",'MPTO_working_3-way'!G185)</f>
        <v>4.2314109392661567</v>
      </c>
      <c r="K186" s="17">
        <f>IF(OR($A186="",$B186="",$C186=""),"",'OddsRatio_working_3-way'!H185)</f>
        <v>1.9775690551010616</v>
      </c>
      <c r="L186" s="21">
        <f>IF(OR($A186="",$B186="",$C186=""),"",'OddsRatio_working_3-way'!I185)</f>
        <v>3.8911084821073962</v>
      </c>
      <c r="M186" s="22">
        <f>IF(OR($A186="",$B186="",$C186=""),"",'OddsRatio_working_3-way'!J185)</f>
        <v>4.213498276874768</v>
      </c>
      <c r="N186" s="23">
        <f t="shared" si="35"/>
        <v>50.31306951314761</v>
      </c>
      <c r="O186" s="24">
        <f t="shared" si="36"/>
        <v>25.822051549075759</v>
      </c>
      <c r="P186" s="24">
        <f t="shared" si="37"/>
        <v>23.86487893777662</v>
      </c>
      <c r="Q186" t="s">
        <v>386</v>
      </c>
      <c r="R186" t="s">
        <v>387</v>
      </c>
      <c r="S186" s="64">
        <v>44542</v>
      </c>
      <c r="T186" s="35">
        <v>100</v>
      </c>
      <c r="AA186" s="35">
        <f t="shared" si="38"/>
        <v>0</v>
      </c>
      <c r="AB186" s="35">
        <f t="shared" si="39"/>
        <v>0</v>
      </c>
      <c r="AC186" s="35">
        <f t="shared" si="40"/>
        <v>0</v>
      </c>
      <c r="AD186" s="36"/>
      <c r="AE186" s="36"/>
      <c r="AF186">
        <v>1.91</v>
      </c>
      <c r="AG186">
        <v>1.99</v>
      </c>
      <c r="AH186" s="36"/>
      <c r="AI186" s="36"/>
      <c r="AJ186" t="s">
        <v>481</v>
      </c>
    </row>
    <row r="187" spans="1:38" ht="15" x14ac:dyDescent="0.25">
      <c r="A187">
        <v>2.29</v>
      </c>
      <c r="B187">
        <v>3.52</v>
      </c>
      <c r="C187">
        <v>3.32</v>
      </c>
      <c r="D187" s="20">
        <f t="shared" si="34"/>
        <v>2.1976951075441065E-2</v>
      </c>
      <c r="E187" s="17">
        <f>IF(OR($A187="",$B187="",$C187=""),"",A187*'MPTO_working_3-way'!$I186)</f>
        <v>2.3403272179627601</v>
      </c>
      <c r="F187" s="21">
        <f>IF(OR($A187="",$B187="",$C187=""),"",B187*'MPTO_working_3-way'!$I186)</f>
        <v>3.5973588677855526</v>
      </c>
      <c r="G187" s="22">
        <f>IF(OR($A187="",$B187="",$C187=""),"",C187*'MPTO_working_3-way'!$I186)</f>
        <v>3.392963477570464</v>
      </c>
      <c r="H187" s="17">
        <f>IF(OR($A187="",$B187="",$C187=""),"",'MPTO_working_3-way'!E186)</f>
        <v>2.3290719031061884</v>
      </c>
      <c r="I187" s="21">
        <f>IF(OR($A187="",$B187="",$C187=""),"",'MPTO_working_3-way'!F186)</f>
        <v>3.6131702533040122</v>
      </c>
      <c r="J187" s="22">
        <f>IF(OR($A187="",$B187="",$C187=""),"",'MPTO_working_3-way'!G186)</f>
        <v>3.4027590444047053</v>
      </c>
      <c r="K187" s="17">
        <f>IF(OR($A187="",$B187="",$C187=""),"",'OddsRatio_working_3-way'!H186)</f>
        <v>2.3339202173632083</v>
      </c>
      <c r="L187" s="21">
        <f>IF(OR($A187="",$B187="",$C187=""),"",'OddsRatio_working_3-way'!I186)</f>
        <v>3.6057976339188249</v>
      </c>
      <c r="M187" s="22">
        <f>IF(OR($A187="",$B187="",$C187=""),"",'OddsRatio_working_3-way'!J186)</f>
        <v>3.3989882978935206</v>
      </c>
      <c r="N187" s="23">
        <f t="shared" si="35"/>
        <v>42.729067641681901</v>
      </c>
      <c r="O187" s="24">
        <f t="shared" si="36"/>
        <v>27.7981718464351</v>
      </c>
      <c r="P187" s="24">
        <f t="shared" si="37"/>
        <v>29.472760511882999</v>
      </c>
      <c r="Q187" t="s">
        <v>388</v>
      </c>
      <c r="R187" t="s">
        <v>389</v>
      </c>
      <c r="S187" s="64">
        <v>44542</v>
      </c>
      <c r="T187" s="35">
        <v>100</v>
      </c>
      <c r="U187" s="35"/>
      <c r="V187" s="35"/>
      <c r="W187" s="35"/>
      <c r="X187" s="35"/>
      <c r="Y187" s="35"/>
      <c r="Z187" s="35"/>
      <c r="AA187" s="35">
        <f t="shared" si="38"/>
        <v>0</v>
      </c>
      <c r="AB187" s="35">
        <f t="shared" si="39"/>
        <v>0</v>
      </c>
      <c r="AC187" s="35">
        <f t="shared" si="40"/>
        <v>0</v>
      </c>
      <c r="AD187" s="36"/>
      <c r="AE187" s="36"/>
      <c r="AF187">
        <v>1.82</v>
      </c>
      <c r="AG187">
        <v>2.08</v>
      </c>
      <c r="AH187" s="41"/>
      <c r="AI187" s="36"/>
      <c r="AJ187" t="s">
        <v>481</v>
      </c>
      <c r="AK187" s="35"/>
      <c r="AL187" s="35"/>
    </row>
    <row r="188" spans="1:38" s="35" customFormat="1" ht="15" x14ac:dyDescent="0.25">
      <c r="A188">
        <v>2.54</v>
      </c>
      <c r="B188">
        <v>3.42</v>
      </c>
      <c r="C188">
        <v>2.99</v>
      </c>
      <c r="D188" s="20">
        <f t="shared" si="34"/>
        <v>2.0546608755405149E-2</v>
      </c>
      <c r="E188" s="17">
        <f>IF(OR($A188="",$B188="",$C188=""),"",A188*'MPTO_working_3-way'!$I187)</f>
        <v>2.5921883862387292</v>
      </c>
      <c r="F188" s="21">
        <f>IF(OR($A188="",$B188="",$C188=""),"",B188*'MPTO_working_3-way'!$I187)</f>
        <v>3.4902694019434857</v>
      </c>
      <c r="G188" s="22">
        <f>IF(OR($A188="",$B188="",$C188=""),"",C188*'MPTO_working_3-way'!$I187)</f>
        <v>3.0514343601786615</v>
      </c>
      <c r="H188" s="17">
        <f>IF(OR($A188="",$B188="",$C188=""),"",'MPTO_working_3-way'!E187)</f>
        <v>2.5849684438542644</v>
      </c>
      <c r="I188" s="21">
        <f>IF(OR($A188="",$B188="",$C188=""),"",'MPTO_working_3-way'!F187)</f>
        <v>3.5020284823478796</v>
      </c>
      <c r="J188" s="22">
        <f>IF(OR($A188="",$B188="",$C188=""),"",'MPTO_working_3-way'!G187)</f>
        <v>3.0525096592858025</v>
      </c>
      <c r="K188" s="17">
        <f>IF(OR($A188="",$B188="",$C188=""),"",'OddsRatio_working_3-way'!H187)</f>
        <v>2.5883310807304021</v>
      </c>
      <c r="L188" s="21">
        <f>IF(OR($A188="",$B188="",$C188=""),"",'OddsRatio_working_3-way'!I187)</f>
        <v>3.4959488411477739</v>
      </c>
      <c r="M188" s="22">
        <f>IF(OR($A188="",$B188="",$C188=""),"",'OddsRatio_working_3-way'!J187)</f>
        <v>3.0524537991256491</v>
      </c>
      <c r="N188" s="23">
        <f t="shared" si="35"/>
        <v>38.57744310979659</v>
      </c>
      <c r="O188" s="24">
        <f t="shared" si="36"/>
        <v>28.651083479205653</v>
      </c>
      <c r="P188" s="24">
        <f t="shared" si="37"/>
        <v>32.771473410997771</v>
      </c>
      <c r="Q188" t="s">
        <v>390</v>
      </c>
      <c r="R188" t="s">
        <v>391</v>
      </c>
      <c r="S188" s="64">
        <v>44542</v>
      </c>
      <c r="T188" s="35">
        <v>100</v>
      </c>
      <c r="AA188" s="35">
        <f t="shared" si="38"/>
        <v>0</v>
      </c>
      <c r="AB188" s="35">
        <f t="shared" si="39"/>
        <v>0</v>
      </c>
      <c r="AC188" s="35">
        <f t="shared" si="40"/>
        <v>0</v>
      </c>
      <c r="AD188" s="36"/>
      <c r="AE188" s="36"/>
      <c r="AF188">
        <v>1.98</v>
      </c>
      <c r="AG188">
        <v>1.93</v>
      </c>
      <c r="AH188" s="41"/>
      <c r="AI188" s="36"/>
      <c r="AJ188" t="s">
        <v>481</v>
      </c>
    </row>
    <row r="189" spans="1:38" ht="15" x14ac:dyDescent="0.25">
      <c r="A189">
        <v>1.47</v>
      </c>
      <c r="B189">
        <v>5.09</v>
      </c>
      <c r="C189">
        <v>6.71</v>
      </c>
      <c r="D189" s="20">
        <f t="shared" si="34"/>
        <v>2.5767059639786094E-2</v>
      </c>
      <c r="E189" s="17">
        <f>IF(OR($A189="",$B189="",$C189=""),"",A189*'MPTO_working_3-way'!$I188)</f>
        <v>1.5078775776704856</v>
      </c>
      <c r="F189" s="21">
        <f>IF(OR($A189="",$B189="",$C189=""),"",B189*'MPTO_working_3-way'!$I188)</f>
        <v>5.2211543335665107</v>
      </c>
      <c r="G189" s="22">
        <f>IF(OR($A189="",$B189="",$C189=""),"",C189*'MPTO_working_3-way'!$I188)</f>
        <v>6.8828969701829648</v>
      </c>
      <c r="H189" s="17">
        <f>IF(OR($A189="",$B189="",$C189=""),"",'MPTO_working_3-way'!E188)</f>
        <v>1.4887973456991104</v>
      </c>
      <c r="I189" s="21">
        <f>IF(OR($A189="",$B189="",$C189=""),"",'MPTO_working_3-way'!F188)</f>
        <v>5.322698316840258</v>
      </c>
      <c r="J189" s="22">
        <f>IF(OR($A189="",$B189="",$C189=""),"",'MPTO_working_3-way'!G188)</f>
        <v>7.1203630669600235</v>
      </c>
      <c r="K189" s="17">
        <f>IF(OR($A189="",$B189="",$C189=""),"",'OddsRatio_working_3-way'!H188)</f>
        <v>1.4948850738483712</v>
      </c>
      <c r="L189" s="21">
        <f>IF(OR($A189="",$B189="",$C189=""),"",'OddsRatio_working_3-way'!I188)</f>
        <v>5.3065530894464619</v>
      </c>
      <c r="M189" s="22">
        <f>IF(OR($A189="",$B189="",$C189=""),"",'OddsRatio_working_3-way'!J188)</f>
        <v>7.0123271737748913</v>
      </c>
      <c r="N189" s="23">
        <f t="shared" si="35"/>
        <v>66.318381200740191</v>
      </c>
      <c r="O189" s="24">
        <f t="shared" si="36"/>
        <v>19.152852723985873</v>
      </c>
      <c r="P189" s="24">
        <f t="shared" si="37"/>
        <v>14.528766075273932</v>
      </c>
      <c r="Q189" t="s">
        <v>392</v>
      </c>
      <c r="R189" t="s">
        <v>393</v>
      </c>
      <c r="S189" s="64">
        <v>44542</v>
      </c>
      <c r="T189" s="35">
        <v>100</v>
      </c>
      <c r="U189" s="35"/>
      <c r="V189" s="35"/>
      <c r="W189" s="35"/>
      <c r="X189" s="35"/>
      <c r="Y189" s="35"/>
      <c r="Z189" s="35"/>
      <c r="AA189" s="35">
        <f t="shared" si="38"/>
        <v>0</v>
      </c>
      <c r="AB189" s="35">
        <f t="shared" si="39"/>
        <v>0</v>
      </c>
      <c r="AC189" s="35">
        <f t="shared" si="40"/>
        <v>0</v>
      </c>
      <c r="AD189" s="36"/>
      <c r="AE189" s="36"/>
      <c r="AF189">
        <v>1.54</v>
      </c>
      <c r="AG189">
        <v>2.64</v>
      </c>
      <c r="AH189" s="41"/>
      <c r="AI189" s="36"/>
      <c r="AJ189" t="s">
        <v>481</v>
      </c>
      <c r="AK189" s="35"/>
      <c r="AL189" s="35"/>
    </row>
    <row r="190" spans="1:38" ht="15" x14ac:dyDescent="0.25">
      <c r="A190">
        <v>2.68</v>
      </c>
      <c r="B190">
        <v>3.2</v>
      </c>
      <c r="C190">
        <v>2.72</v>
      </c>
      <c r="D190" s="20">
        <f t="shared" si="34"/>
        <v>5.328138718173836E-2</v>
      </c>
      <c r="E190" s="17">
        <f>IF(OR($A190="",$B190="",$C190=""),"",A190*'MPTO_working_3-way'!$I189)</f>
        <v>2.8227941176470588</v>
      </c>
      <c r="F190" s="21">
        <f>IF(OR($A190="",$B190="",$C190=""),"",B190*'MPTO_working_3-way'!$I189)</f>
        <v>3.3705004389815629</v>
      </c>
      <c r="G190" s="22">
        <f>IF(OR($A190="",$B190="",$C190=""),"",C190*'MPTO_working_3-way'!$I189)</f>
        <v>2.8649253731343287</v>
      </c>
      <c r="H190" s="17">
        <f>IF(OR($A190="",$B190="",$C190=""),"",'MPTO_working_3-way'!E189)</f>
        <v>2.8139379278398273</v>
      </c>
      <c r="I190" s="21">
        <f>IF(OR($A190="",$B190="",$C190=""),"",'MPTO_working_3-way'!F189)</f>
        <v>3.3928261139381908</v>
      </c>
      <c r="J190" s="22">
        <f>IF(OR($A190="",$B190="",$C190=""),"",'MPTO_working_3-way'!G189)</f>
        <v>2.8580689006220923</v>
      </c>
      <c r="K190" s="17">
        <f>IF(OR($A190="",$B190="",$C190=""),"",'OddsRatio_working_3-way'!H189)</f>
        <v>2.8184112624492017</v>
      </c>
      <c r="L190" s="21">
        <f>IF(OR($A190="",$B190="",$C190=""),"",'OddsRatio_working_3-way'!I189)</f>
        <v>3.3812528436834786</v>
      </c>
      <c r="M190" s="22">
        <f>IF(OR($A190="",$B190="",$C190=""),"",'OddsRatio_working_3-way'!J189)</f>
        <v>2.8617067686979927</v>
      </c>
      <c r="N190" s="23">
        <f t="shared" si="35"/>
        <v>35.42589215941652</v>
      </c>
      <c r="O190" s="24">
        <f t="shared" si="36"/>
        <v>29.669184683511329</v>
      </c>
      <c r="P190" s="24">
        <f t="shared" si="37"/>
        <v>34.904923157072147</v>
      </c>
      <c r="Q190" t="s">
        <v>394</v>
      </c>
      <c r="R190" t="s">
        <v>395</v>
      </c>
      <c r="S190" s="64">
        <v>44542</v>
      </c>
      <c r="T190" s="35">
        <v>100</v>
      </c>
      <c r="U190" s="35"/>
      <c r="V190" s="35"/>
      <c r="W190" s="35"/>
      <c r="X190" s="35"/>
      <c r="Y190" s="35"/>
      <c r="Z190" s="35"/>
      <c r="AA190" s="35">
        <f t="shared" si="38"/>
        <v>0</v>
      </c>
      <c r="AB190" s="35">
        <f t="shared" si="39"/>
        <v>0</v>
      </c>
      <c r="AC190" s="35">
        <f t="shared" si="40"/>
        <v>0</v>
      </c>
      <c r="AD190" s="36"/>
      <c r="AE190" s="36"/>
      <c r="AF190">
        <v>2.37</v>
      </c>
      <c r="AG190">
        <v>1.57</v>
      </c>
      <c r="AH190" s="41"/>
      <c r="AI190" s="36"/>
      <c r="AJ190" t="s">
        <v>492</v>
      </c>
      <c r="AK190" s="35"/>
      <c r="AL190" s="35"/>
    </row>
    <row r="191" spans="1:38" ht="15" x14ac:dyDescent="0.25">
      <c r="A191">
        <v>1.17</v>
      </c>
      <c r="B191">
        <v>7.33</v>
      </c>
      <c r="C191">
        <v>13.31</v>
      </c>
      <c r="D191" s="20">
        <f t="shared" si="34"/>
        <v>6.6257982812840677E-2</v>
      </c>
      <c r="E191" s="17">
        <f>IF(OR($A191="",$B191="",$C191=""),"",A191*'MPTO_working_3-way'!$I190)</f>
        <v>1.2475218398910235</v>
      </c>
      <c r="F191" s="21">
        <f>IF(OR($A191="",$B191="",$C191=""),"",B191*'MPTO_working_3-way'!$I190)</f>
        <v>7.8156710140181218</v>
      </c>
      <c r="G191" s="22">
        <f>IF(OR($A191="",$B191="",$C191=""),"",C191*'MPTO_working_3-way'!$I190)</f>
        <v>14.19189375123891</v>
      </c>
      <c r="H191" s="17">
        <f>IF(OR($A191="",$B191="",$C191=""),"",'MPTO_working_3-way'!E190)</f>
        <v>1.2010354937499741</v>
      </c>
      <c r="I191" s="21">
        <f>IF(OR($A191="",$B191="",$C191=""),"",'MPTO_working_3-way'!F190)</f>
        <v>8.7458722078935196</v>
      </c>
      <c r="J191" s="22">
        <f>IF(OR($A191="",$B191="",$C191=""),"",'MPTO_working_3-way'!G190)</f>
        <v>18.851745526625781</v>
      </c>
      <c r="K191" s="17">
        <f>IF(OR($A191="",$B191="",$C191=""),"",'OddsRatio_working_3-way'!H190)</f>
        <v>1.2110718096845556</v>
      </c>
      <c r="L191" s="21">
        <f>IF(OR($A191="",$B191="",$C191=""),"",'OddsRatio_working_3-way'!I190)</f>
        <v>8.8593209135484567</v>
      </c>
      <c r="M191" s="22">
        <f>IF(OR($A191="",$B191="",$C191=""),"",'OddsRatio_working_3-way'!J190)</f>
        <v>16.284082218922826</v>
      </c>
      <c r="N191" s="23">
        <f t="shared" si="35"/>
        <v>80.158917304995185</v>
      </c>
      <c r="O191" s="24">
        <f t="shared" si="36"/>
        <v>12.794806718532655</v>
      </c>
      <c r="P191" s="24">
        <f t="shared" si="37"/>
        <v>7.0462759764721534</v>
      </c>
      <c r="Q191" t="s">
        <v>396</v>
      </c>
      <c r="R191" t="s">
        <v>397</v>
      </c>
      <c r="S191" s="64">
        <v>44542</v>
      </c>
      <c r="T191" s="35">
        <v>100</v>
      </c>
      <c r="U191" s="35"/>
      <c r="V191" s="35"/>
      <c r="W191" s="35"/>
      <c r="X191" s="35"/>
      <c r="Y191" s="35"/>
      <c r="Z191" s="35"/>
      <c r="AA191" s="35">
        <f t="shared" si="38"/>
        <v>0</v>
      </c>
      <c r="AB191" s="35">
        <f t="shared" si="39"/>
        <v>0</v>
      </c>
      <c r="AC191" s="35">
        <f t="shared" si="40"/>
        <v>0</v>
      </c>
      <c r="AD191" s="36"/>
      <c r="AE191" s="36"/>
      <c r="AF191">
        <v>1.68</v>
      </c>
      <c r="AG191">
        <v>2.14</v>
      </c>
      <c r="AH191" s="41"/>
      <c r="AI191" s="36"/>
      <c r="AJ191" t="s">
        <v>492</v>
      </c>
      <c r="AK191" s="35"/>
      <c r="AL191" s="35"/>
    </row>
    <row r="192" spans="1:38" ht="15" x14ac:dyDescent="0.25">
      <c r="A192">
        <v>1.4</v>
      </c>
      <c r="B192">
        <v>4.92</v>
      </c>
      <c r="C192">
        <v>6.95</v>
      </c>
      <c r="D192" s="20">
        <f t="shared" si="34"/>
        <v>6.1422638892370429E-2</v>
      </c>
      <c r="E192" s="17">
        <f>IF(OR($A192="",$B192="",$C192=""),"",A192*'MPTO_working_3-way'!$I191)</f>
        <v>1.4859916944493186</v>
      </c>
      <c r="F192" s="21">
        <f>IF(OR($A192="",$B192="",$C192=""),"",B192*'MPTO_working_3-way'!$I191)</f>
        <v>5.2221993833504623</v>
      </c>
      <c r="G192" s="22">
        <f>IF(OR($A192="",$B192="",$C192=""),"",C192*'MPTO_working_3-way'!$I191)</f>
        <v>7.376887340301975</v>
      </c>
      <c r="H192" s="17">
        <f>IF(OR($A192="",$B192="",$C192=""),"",'MPTO_working_3-way'!E191)</f>
        <v>1.4413136681867811</v>
      </c>
      <c r="I192" s="21">
        <f>IF(OR($A192="",$B192="",$C192=""),"",'MPTO_working_3-way'!F191)</f>
        <v>5.4711233694989634</v>
      </c>
      <c r="J192" s="22">
        <f>IF(OR($A192="",$B192="",$C192=""),"",'MPTO_working_3-way'!G191)</f>
        <v>8.1030264731770067</v>
      </c>
      <c r="K192" s="17">
        <f>IF(OR($A192="",$B192="",$C192=""),"",'OddsRatio_working_3-way'!H191)</f>
        <v>1.4542373488639222</v>
      </c>
      <c r="L192" s="21">
        <f>IF(OR($A192="",$B192="",$C192=""),"",'OddsRatio_working_3-way'!I191)</f>
        <v>5.4515260188664358</v>
      </c>
      <c r="M192" s="22">
        <f>IF(OR($A192="",$B192="",$C192=""),"",'OddsRatio_working_3-way'!J191)</f>
        <v>7.7567805643508407</v>
      </c>
      <c r="N192" s="23">
        <f t="shared" si="35"/>
        <v>67.29512713532236</v>
      </c>
      <c r="O192" s="24">
        <f t="shared" si="36"/>
        <v>19.149019916555147</v>
      </c>
      <c r="P192" s="24">
        <f t="shared" si="37"/>
        <v>13.555852948122491</v>
      </c>
      <c r="Q192" t="s">
        <v>398</v>
      </c>
      <c r="R192" t="s">
        <v>399</v>
      </c>
      <c r="S192" s="64">
        <v>44542</v>
      </c>
      <c r="T192" s="35">
        <v>100</v>
      </c>
      <c r="U192" s="35"/>
      <c r="V192" s="35"/>
      <c r="W192" s="35"/>
      <c r="X192" s="35"/>
      <c r="Y192" s="35"/>
      <c r="Z192" s="35"/>
      <c r="AA192" s="35">
        <f t="shared" si="38"/>
        <v>0</v>
      </c>
      <c r="AB192" s="35">
        <f t="shared" si="39"/>
        <v>0</v>
      </c>
      <c r="AC192" s="35">
        <f t="shared" si="40"/>
        <v>0</v>
      </c>
      <c r="AD192" s="36"/>
      <c r="AE192" s="36"/>
      <c r="AF192">
        <v>1.71</v>
      </c>
      <c r="AG192">
        <v>2.11</v>
      </c>
      <c r="AH192" s="41"/>
      <c r="AI192" s="36"/>
      <c r="AJ192" t="s">
        <v>492</v>
      </c>
      <c r="AK192" s="35"/>
      <c r="AL192" s="35"/>
    </row>
    <row r="193" spans="1:38" s="35" customFormat="1" ht="15" x14ac:dyDescent="0.25">
      <c r="A193">
        <v>2.3199999999999998</v>
      </c>
      <c r="B193">
        <v>3.25</v>
      </c>
      <c r="C193">
        <v>3.54</v>
      </c>
      <c r="D193" s="20">
        <f t="shared" si="34"/>
        <v>2.1212666157143234E-2</v>
      </c>
      <c r="E193" s="17">
        <f>IF(OR($A193="",$B193="",$C193=""),"",A193*'MPTO_working_3-way'!$I192)</f>
        <v>2.3692133854845721</v>
      </c>
      <c r="F193" s="21">
        <f>IF(OR($A193="",$B193="",$C193=""),"",B193*'MPTO_working_3-way'!$I192)</f>
        <v>3.3189411650107155</v>
      </c>
      <c r="G193" s="22">
        <f>IF(OR($A193="",$B193="",$C193=""),"",C193*'MPTO_working_3-way'!$I192)</f>
        <v>3.6150928381962872</v>
      </c>
      <c r="H193" s="17">
        <f>IF(OR($A193="",$B193="",$C193=""),"",'MPTO_working_3-way'!E192)</f>
        <v>2.3586930907719861</v>
      </c>
      <c r="I193" s="21">
        <f>IF(OR($A193="",$B193="",$C193=""),"",'MPTO_working_3-way'!F192)</f>
        <v>3.326442950789708</v>
      </c>
      <c r="J193" s="22">
        <f>IF(OR($A193="",$B193="",$C193=""),"",'MPTO_working_3-way'!G192)</f>
        <v>3.6308844734240822</v>
      </c>
      <c r="K193" s="17">
        <f>IF(OR($A193="",$B193="",$C193=""),"",'OddsRatio_working_3-way'!H192)</f>
        <v>2.3632728733990405</v>
      </c>
      <c r="L193" s="21">
        <f>IF(OR($A193="",$B193="",$C193=""),"",'OddsRatio_working_3-way'!I192)</f>
        <v>3.3237605796574559</v>
      </c>
      <c r="M193" s="22">
        <f>IF(OR($A193="",$B193="",$C193=""),"",'OddsRatio_working_3-way'!J192)</f>
        <v>3.6232674988133056</v>
      </c>
      <c r="N193" s="23">
        <f t="shared" si="35"/>
        <v>42.208101901107206</v>
      </c>
      <c r="O193" s="24">
        <f t="shared" si="36"/>
        <v>30.130091203251908</v>
      </c>
      <c r="P193" s="24">
        <f t="shared" si="37"/>
        <v>27.661806895640872</v>
      </c>
      <c r="Q193" t="s">
        <v>400</v>
      </c>
      <c r="R193" t="s">
        <v>401</v>
      </c>
      <c r="S193" s="64">
        <v>44542</v>
      </c>
      <c r="T193" s="35">
        <v>100</v>
      </c>
      <c r="AA193" s="35">
        <f t="shared" si="38"/>
        <v>0</v>
      </c>
      <c r="AB193" s="35">
        <f t="shared" si="39"/>
        <v>0</v>
      </c>
      <c r="AC193" s="35">
        <f t="shared" si="40"/>
        <v>0</v>
      </c>
      <c r="AD193" s="36"/>
      <c r="AE193" s="36"/>
      <c r="AF193">
        <v>2.14</v>
      </c>
      <c r="AG193">
        <v>1.78</v>
      </c>
      <c r="AH193" s="41"/>
      <c r="AI193" s="36"/>
      <c r="AJ193" t="s">
        <v>482</v>
      </c>
    </row>
    <row r="194" spans="1:38" ht="15" x14ac:dyDescent="0.25">
      <c r="A194">
        <v>3.83</v>
      </c>
      <c r="B194">
        <v>4.09</v>
      </c>
      <c r="C194">
        <v>1.93</v>
      </c>
      <c r="D194" s="20">
        <f t="shared" si="34"/>
        <v>2.3730098276144584E-2</v>
      </c>
      <c r="E194" s="17">
        <f>IF(OR($A194="",$B194="",$C194=""),"",A194*'MPTO_working_3-way'!$I193)</f>
        <v>3.920886276397634</v>
      </c>
      <c r="F194" s="21">
        <f>IF(OR($A194="",$B194="",$C194=""),"",B194*'MPTO_working_3-way'!$I193)</f>
        <v>4.1870561019494312</v>
      </c>
      <c r="G194" s="22">
        <f>IF(OR($A194="",$B194="",$C194=""),"",C194*'MPTO_working_3-way'!$I193)</f>
        <v>1.9757990896729589</v>
      </c>
      <c r="H194" s="17">
        <f>IF(OR($A194="",$B194="",$C194=""),"",'MPTO_working_3-way'!E193)</f>
        <v>3.9496565248648623</v>
      </c>
      <c r="I194" s="21">
        <f>IF(OR($A194="",$B194="",$C194=""),"",'MPTO_working_3-way'!F193)</f>
        <v>4.2267437576867213</v>
      </c>
      <c r="J194" s="22">
        <f>IF(OR($A194="",$B194="",$C194=""),"",'MPTO_working_3-way'!G193)</f>
        <v>1.9599208637976573</v>
      </c>
      <c r="K194" s="17">
        <f>IF(OR($A194="",$B194="",$C194=""),"",'OddsRatio_working_3-way'!H193)</f>
        <v>3.9397129562679702</v>
      </c>
      <c r="L194" s="21">
        <f>IF(OR($A194="",$B194="",$C194=""),"",'OddsRatio_working_3-way'!I193)</f>
        <v>4.2097925918261581</v>
      </c>
      <c r="M194" s="22">
        <f>IF(OR($A194="",$B194="",$C194=""),"",'OddsRatio_working_3-way'!J193)</f>
        <v>1.9660540810350566</v>
      </c>
      <c r="N194" s="23">
        <f t="shared" si="35"/>
        <v>25.504437759892468</v>
      </c>
      <c r="O194" s="24">
        <f t="shared" si="36"/>
        <v>23.883128758041117</v>
      </c>
      <c r="P194" s="24">
        <f t="shared" si="37"/>
        <v>50.612433482066407</v>
      </c>
      <c r="Q194" t="s">
        <v>402</v>
      </c>
      <c r="R194" t="s">
        <v>403</v>
      </c>
      <c r="S194" s="64">
        <v>44542</v>
      </c>
      <c r="T194" s="35">
        <v>100</v>
      </c>
      <c r="U194" s="35"/>
      <c r="V194" s="35"/>
      <c r="W194" s="35"/>
      <c r="X194" s="35"/>
      <c r="Y194" s="35"/>
      <c r="Z194" s="35"/>
      <c r="AA194" s="35">
        <f t="shared" si="38"/>
        <v>0</v>
      </c>
      <c r="AB194" s="35">
        <f t="shared" si="39"/>
        <v>0</v>
      </c>
      <c r="AC194" s="35">
        <f t="shared" si="40"/>
        <v>0</v>
      </c>
      <c r="AD194" s="36"/>
      <c r="AE194" s="36"/>
      <c r="AF194">
        <v>1.55</v>
      </c>
      <c r="AG194">
        <v>2.61</v>
      </c>
      <c r="AH194" s="41"/>
      <c r="AI194" s="36"/>
      <c r="AJ194" t="s">
        <v>482</v>
      </c>
      <c r="AK194" s="35"/>
      <c r="AL194" s="35"/>
    </row>
    <row r="195" spans="1:38" ht="15" x14ac:dyDescent="0.25">
      <c r="A195">
        <v>1.37</v>
      </c>
      <c r="B195">
        <v>5.35</v>
      </c>
      <c r="C195">
        <v>8.99</v>
      </c>
      <c r="D195" s="20">
        <f t="shared" si="34"/>
        <v>2.8077600377768519E-2</v>
      </c>
      <c r="E195" s="17">
        <f>IF(OR($A195="",$B195="",$C195=""),"",A195*'MPTO_working_3-way'!$I194)</f>
        <v>1.408466312517543</v>
      </c>
      <c r="F195" s="21">
        <f>IF(OR($A195="",$B195="",$C195=""),"",B195*'MPTO_working_3-way'!$I194)</f>
        <v>5.5002151620210613</v>
      </c>
      <c r="G195" s="22">
        <f>IF(OR($A195="",$B195="",$C195=""),"",C195*'MPTO_working_3-way'!$I194)</f>
        <v>9.24241762739614</v>
      </c>
      <c r="H195" s="17">
        <f>IF(OR($A195="",$B195="",$C195=""),"",'MPTO_working_3-way'!E194)</f>
        <v>1.3877944449430972</v>
      </c>
      <c r="I195" s="21">
        <f>IF(OR($A195="",$B195="",$C195=""),"",'MPTO_working_3-way'!F194)</f>
        <v>5.6320041380326193</v>
      </c>
      <c r="J195" s="22">
        <f>IF(OR($A195="",$B195="",$C195=""),"",'MPTO_working_3-way'!G194)</f>
        <v>9.815902252437569</v>
      </c>
      <c r="K195" s="17">
        <f>IF(OR($A195="",$B195="",$C195=""),"",'OddsRatio_working_3-way'!H194)</f>
        <v>1.3940742201346381</v>
      </c>
      <c r="L195" s="21">
        <f>IF(OR($A195="",$B195="",$C195=""),"",'OddsRatio_working_3-way'!I194)</f>
        <v>5.6330347502315554</v>
      </c>
      <c r="M195" s="22">
        <f>IF(OR($A195="",$B195="",$C195=""),"",'OddsRatio_working_3-way'!J194)</f>
        <v>9.5098730239885381</v>
      </c>
      <c r="N195" s="23">
        <f t="shared" si="35"/>
        <v>70.999213194709938</v>
      </c>
      <c r="O195" s="24">
        <f t="shared" si="36"/>
        <v>18.18110693023414</v>
      </c>
      <c r="P195" s="24">
        <f t="shared" si="37"/>
        <v>10.819679875055908</v>
      </c>
      <c r="Q195" t="s">
        <v>404</v>
      </c>
      <c r="R195" t="s">
        <v>405</v>
      </c>
      <c r="S195" s="64">
        <v>44542</v>
      </c>
      <c r="T195" s="35">
        <v>100</v>
      </c>
      <c r="U195" s="35"/>
      <c r="V195" s="35"/>
      <c r="W195" s="35"/>
      <c r="X195" s="35"/>
      <c r="Y195" s="35"/>
      <c r="Z195" s="35"/>
      <c r="AA195" s="35">
        <f t="shared" si="38"/>
        <v>0</v>
      </c>
      <c r="AB195" s="35">
        <f t="shared" si="39"/>
        <v>0</v>
      </c>
      <c r="AC195" s="35">
        <f t="shared" si="40"/>
        <v>0</v>
      </c>
      <c r="AD195" s="36"/>
      <c r="AE195" s="36"/>
      <c r="AF195">
        <v>1.5</v>
      </c>
      <c r="AG195">
        <v>2.74</v>
      </c>
      <c r="AH195" s="41"/>
      <c r="AI195" s="36"/>
      <c r="AJ195" t="s">
        <v>482</v>
      </c>
      <c r="AK195" s="35"/>
      <c r="AL195" s="35"/>
    </row>
    <row r="196" spans="1:38" ht="15" x14ac:dyDescent="0.25">
      <c r="A196">
        <v>2.72</v>
      </c>
      <c r="B196">
        <v>3.65</v>
      </c>
      <c r="C196">
        <v>2.63</v>
      </c>
      <c r="D196" s="20">
        <f t="shared" ref="D196:D230" si="41">IF(OR($A196="",$B196="",$C196=""),"",(1/A196)+(1/B196)+(1/C196)-1)</f>
        <v>2.1847798445384647E-2</v>
      </c>
      <c r="E196" s="17">
        <f>IF(OR($A196="",$B196="",$C196=""),"",A196*'MPTO_working_3-way'!$I195)</f>
        <v>2.7794260117714464</v>
      </c>
      <c r="F196" s="21">
        <f>IF(OR($A196="",$B196="",$C196=""),"",B196*'MPTO_working_3-way'!$I195)</f>
        <v>3.7297444643256537</v>
      </c>
      <c r="G196" s="22">
        <f>IF(OR($A196="",$B196="",$C196=""),"",C196*'MPTO_working_3-way'!$I195)</f>
        <v>2.6874597099113613</v>
      </c>
      <c r="H196" s="17">
        <f>IF(OR($A196="",$B196="",$C196=""),"",'MPTO_working_3-way'!E195)</f>
        <v>2.7749684356405897</v>
      </c>
      <c r="I196" s="21">
        <f>IF(OR($A196="",$B196="",$C196=""),"",'MPTO_working_3-way'!F195)</f>
        <v>3.7496718579017858</v>
      </c>
      <c r="J196" s="22">
        <f>IF(OR($A196="",$B196="",$C196=""),"",'MPTO_working_3-way'!G195)</f>
        <v>2.6813566585905022</v>
      </c>
      <c r="K196" s="17">
        <f>IF(OR($A196="",$B196="",$C196=""),"",'OddsRatio_working_3-way'!H195)</f>
        <v>2.7775715586078404</v>
      </c>
      <c r="L196" s="21">
        <f>IF(OR($A196="",$B196="",$C196=""),"",'OddsRatio_working_3-way'!I195)</f>
        <v>3.7387003664597525</v>
      </c>
      <c r="M196" s="22">
        <f>IF(OR($A196="",$B196="",$C196=""),"",'OddsRatio_working_3-way'!J195)</f>
        <v>2.6845590933318482</v>
      </c>
      <c r="N196" s="23">
        <f t="shared" si="35"/>
        <v>35.978651554845939</v>
      </c>
      <c r="O196" s="24">
        <f t="shared" si="36"/>
        <v>26.811488281967389</v>
      </c>
      <c r="P196" s="24">
        <f t="shared" si="37"/>
        <v>37.209860163186683</v>
      </c>
      <c r="Q196" t="s">
        <v>406</v>
      </c>
      <c r="R196" t="s">
        <v>407</v>
      </c>
      <c r="S196" s="64">
        <v>44542</v>
      </c>
      <c r="T196" s="35">
        <v>100</v>
      </c>
      <c r="U196" s="35"/>
      <c r="V196" s="35"/>
      <c r="W196" s="35"/>
      <c r="X196" s="35"/>
      <c r="Y196" s="35"/>
      <c r="Z196" s="35"/>
      <c r="AA196" s="35">
        <f t="shared" si="38"/>
        <v>0</v>
      </c>
      <c r="AB196" s="35">
        <f t="shared" si="39"/>
        <v>0</v>
      </c>
      <c r="AC196" s="35">
        <f t="shared" si="40"/>
        <v>0</v>
      </c>
      <c r="AD196" s="36"/>
      <c r="AE196" s="36"/>
      <c r="AF196">
        <v>1.57</v>
      </c>
      <c r="AG196">
        <v>2.54</v>
      </c>
      <c r="AH196" s="41"/>
      <c r="AI196" s="36"/>
      <c r="AJ196" t="s">
        <v>482</v>
      </c>
      <c r="AK196" s="35"/>
      <c r="AL196" s="35"/>
    </row>
    <row r="197" spans="1:38" ht="15" x14ac:dyDescent="0.25">
      <c r="A197">
        <v>1.18</v>
      </c>
      <c r="B197">
        <v>7.82</v>
      </c>
      <c r="C197">
        <v>18.32</v>
      </c>
      <c r="D197" s="20">
        <f t="shared" si="41"/>
        <v>2.9920017808734434E-2</v>
      </c>
      <c r="E197" s="17">
        <f>IF(OR($A197="",$B197="",$C197=""),"",A197*'MPTO_working_3-way'!$I196)</f>
        <v>1.2153056210143065</v>
      </c>
      <c r="F197" s="21">
        <f>IF(OR($A197="",$B197="",$C197=""),"",B197*'MPTO_working_3-way'!$I196)</f>
        <v>8.0539745392643027</v>
      </c>
      <c r="G197" s="22">
        <f>IF(OR($A197="",$B197="",$C197=""),"",C197*'MPTO_working_3-way'!$I196)</f>
        <v>18.868134726256017</v>
      </c>
      <c r="H197" s="17">
        <f>IF(OR($A197="",$B197="",$C197=""),"",'MPTO_working_3-way'!E196)</f>
        <v>1.1940522520945769</v>
      </c>
      <c r="I197" s="21">
        <f>IF(OR($A197="",$B197="",$C197=""),"",'MPTO_working_3-way'!F196)</f>
        <v>8.4814837509703196</v>
      </c>
      <c r="J197" s="22">
        <f>IF(OR($A197="",$B197="",$C197=""),"",'MPTO_working_3-way'!G196)</f>
        <v>22.415587262703209</v>
      </c>
      <c r="K197" s="17">
        <f>IF(OR($A197="",$B197="",$C197=""),"",'OddsRatio_working_3-way'!H196)</f>
        <v>1.1995227839602973</v>
      </c>
      <c r="L197" s="21">
        <f>IF(OR($A197="",$B197="",$C197=""),"",'OddsRatio_working_3-way'!I196)</f>
        <v>8.5596965922734913</v>
      </c>
      <c r="M197" s="22">
        <f>IF(OR($A197="",$B197="",$C197=""),"",'OddsRatio_working_3-way'!J196)</f>
        <v>20.198525656624181</v>
      </c>
      <c r="N197" s="23">
        <f t="shared" si="35"/>
        <v>82.283829080407756</v>
      </c>
      <c r="O197" s="24">
        <f t="shared" si="36"/>
        <v>12.41622996353979</v>
      </c>
      <c r="P197" s="24">
        <f t="shared" si="37"/>
        <v>5.2999409560524642</v>
      </c>
      <c r="Q197" t="s">
        <v>408</v>
      </c>
      <c r="R197" t="s">
        <v>409</v>
      </c>
      <c r="S197" s="64">
        <v>44542</v>
      </c>
      <c r="T197" s="35">
        <v>100</v>
      </c>
      <c r="U197" s="35"/>
      <c r="V197" s="35"/>
      <c r="W197" s="35"/>
      <c r="X197" s="35"/>
      <c r="Y197" s="35"/>
      <c r="Z197" s="35"/>
      <c r="AA197" s="35">
        <f t="shared" si="38"/>
        <v>0</v>
      </c>
      <c r="AB197" s="35">
        <f t="shared" si="39"/>
        <v>0</v>
      </c>
      <c r="AC197" s="35">
        <f t="shared" si="40"/>
        <v>0</v>
      </c>
      <c r="AD197" s="36"/>
      <c r="AE197" s="36"/>
      <c r="AF197">
        <v>1.37</v>
      </c>
      <c r="AG197">
        <v>3.25</v>
      </c>
      <c r="AH197" s="41"/>
      <c r="AI197" s="36"/>
      <c r="AJ197" t="s">
        <v>482</v>
      </c>
      <c r="AK197" s="35"/>
      <c r="AL197" s="35"/>
    </row>
    <row r="198" spans="1:38" s="35" customFormat="1" ht="15" x14ac:dyDescent="0.25">
      <c r="A198">
        <v>2.19</v>
      </c>
      <c r="B198">
        <v>3.49</v>
      </c>
      <c r="C198">
        <v>3.5</v>
      </c>
      <c r="D198" s="20">
        <f t="shared" si="41"/>
        <v>2.8868241569893982E-2</v>
      </c>
      <c r="E198" s="17">
        <f>IF(OR($A198="",$B198="",$C198=""),"",A198*'MPTO_working_3-way'!$I197)</f>
        <v>2.253221449038068</v>
      </c>
      <c r="F198" s="21">
        <f>IF(OR($A198="",$B198="",$C198=""),"",B198*'MPTO_working_3-way'!$I197)</f>
        <v>3.5907501630789302</v>
      </c>
      <c r="G198" s="22">
        <f>IF(OR($A198="",$B198="",$C198=""),"",C198*'MPTO_working_3-way'!$I197)</f>
        <v>3.6010388454946289</v>
      </c>
      <c r="H198" s="17">
        <f>IF(OR($A198="",$B198="",$C198=""),"",'MPTO_working_3-way'!E197)</f>
        <v>2.2371451868061412</v>
      </c>
      <c r="I198" s="21">
        <f>IF(OR($A198="",$B198="",$C198=""),"",'MPTO_working_3-way'!F197)</f>
        <v>3.6112789821241744</v>
      </c>
      <c r="J198" s="22">
        <f>IF(OR($A198="",$B198="",$C198=""),"",'MPTO_working_3-way'!G197)</f>
        <v>3.6219871327636124</v>
      </c>
      <c r="K198" s="17">
        <f>IF(OR($A198="",$B198="",$C198=""),"",'OddsRatio_working_3-way'!H197)</f>
        <v>2.2438542783518933</v>
      </c>
      <c r="L198" s="21">
        <f>IF(OR($A198="",$B198="",$C198=""),"",'OddsRatio_working_3-way'!I197)</f>
        <v>3.60268668327413</v>
      </c>
      <c r="M198" s="22">
        <f>IF(OR($A198="",$B198="",$C198=""),"",'OddsRatio_working_3-way'!J197)</f>
        <v>3.6131392402350699</v>
      </c>
      <c r="N198" s="23">
        <f t="shared" si="35"/>
        <v>44.380901860618899</v>
      </c>
      <c r="O198" s="24">
        <f t="shared" si="36"/>
        <v>27.849333832308133</v>
      </c>
      <c r="P198" s="24">
        <f t="shared" si="37"/>
        <v>27.769764307072968</v>
      </c>
      <c r="Q198" t="s">
        <v>410</v>
      </c>
      <c r="R198" t="s">
        <v>411</v>
      </c>
      <c r="S198" s="64">
        <v>44542</v>
      </c>
      <c r="T198" s="35">
        <v>100</v>
      </c>
      <c r="AA198" s="35">
        <f t="shared" si="38"/>
        <v>0</v>
      </c>
      <c r="AB198" s="35">
        <f t="shared" si="39"/>
        <v>0</v>
      </c>
      <c r="AC198" s="35">
        <f t="shared" si="40"/>
        <v>0</v>
      </c>
      <c r="AD198" s="36"/>
      <c r="AF198">
        <v>2.2200000000000002</v>
      </c>
      <c r="AG198">
        <v>1.71</v>
      </c>
      <c r="AH198" s="41"/>
      <c r="AI198" s="36"/>
      <c r="AJ198" t="s">
        <v>483</v>
      </c>
    </row>
    <row r="199" spans="1:38" ht="15" x14ac:dyDescent="0.25">
      <c r="A199">
        <v>2.44</v>
      </c>
      <c r="B199">
        <v>3.31</v>
      </c>
      <c r="C199">
        <v>3.11</v>
      </c>
      <c r="D199" s="20">
        <f t="shared" si="41"/>
        <v>3.3494277559276586E-2</v>
      </c>
      <c r="E199" s="17">
        <f>IF(OR($A199="",$B199="",$C199=""),"",A199*'MPTO_working_3-way'!$I198)</f>
        <v>2.5217260372446346</v>
      </c>
      <c r="F199" s="21">
        <f>IF(OR($A199="",$B199="",$C199=""),"",B199*'MPTO_working_3-way'!$I198)</f>
        <v>3.4208660587212054</v>
      </c>
      <c r="G199" s="22">
        <f>IF(OR($A199="",$B199="",$C199=""),"",C199*'MPTO_working_3-way'!$I198)</f>
        <v>3.21416720320935</v>
      </c>
      <c r="H199" s="17">
        <f>IF(OR($A199="",$B199="",$C199=""),"",'MPTO_working_3-way'!E198)</f>
        <v>2.5083320118062629</v>
      </c>
      <c r="I199" s="21">
        <f>IF(OR($A199="",$B199="",$C199=""),"",'MPTO_working_3-way'!F198)</f>
        <v>3.4370161445698715</v>
      </c>
      <c r="J199" s="22">
        <f>IF(OR($A199="",$B199="",$C199=""),"",'MPTO_working_3-way'!G198)</f>
        <v>3.2218711005483853</v>
      </c>
      <c r="K199" s="17">
        <f>IF(OR($A199="",$B199="",$C199=""),"",'OddsRatio_working_3-way'!H198)</f>
        <v>2.5143163273760774</v>
      </c>
      <c r="L199" s="21">
        <f>IF(OR($A199="",$B199="",$C199=""),"",'OddsRatio_working_3-way'!I198)</f>
        <v>3.4292157751657912</v>
      </c>
      <c r="M199" s="22">
        <f>IF(OR($A199="",$B199="",$C199=""),"",'OddsRatio_working_3-way'!J198)</f>
        <v>3.2188940630302243</v>
      </c>
      <c r="N199" s="23">
        <f t="shared" si="35"/>
        <v>39.655378309558579</v>
      </c>
      <c r="O199" s="24">
        <f t="shared" si="36"/>
        <v>29.232363466864935</v>
      </c>
      <c r="P199" s="24">
        <f t="shared" si="37"/>
        <v>31.112258223576504</v>
      </c>
      <c r="Q199" t="s">
        <v>412</v>
      </c>
      <c r="R199" t="s">
        <v>413</v>
      </c>
      <c r="S199" s="64">
        <v>44542</v>
      </c>
      <c r="T199" s="35">
        <v>100</v>
      </c>
      <c r="U199" s="35"/>
      <c r="V199" s="35"/>
      <c r="W199" s="35"/>
      <c r="X199" s="35"/>
      <c r="Y199" s="35"/>
      <c r="Z199" s="35"/>
      <c r="AA199" s="35">
        <f t="shared" si="38"/>
        <v>0</v>
      </c>
      <c r="AB199" s="35">
        <f t="shared" si="39"/>
        <v>0</v>
      </c>
      <c r="AC199" s="35">
        <f t="shared" si="40"/>
        <v>0</v>
      </c>
      <c r="AD199" s="36"/>
      <c r="AE199" s="36"/>
      <c r="AF199">
        <v>2</v>
      </c>
      <c r="AG199">
        <v>1.89</v>
      </c>
      <c r="AH199" s="41"/>
      <c r="AI199" s="36"/>
      <c r="AJ199" t="s">
        <v>483</v>
      </c>
      <c r="AK199" s="35"/>
      <c r="AL199" s="35"/>
    </row>
    <row r="200" spans="1:38" s="35" customFormat="1" ht="15" x14ac:dyDescent="0.25">
      <c r="A200">
        <v>2.21</v>
      </c>
      <c r="B200">
        <v>3.18</v>
      </c>
      <c r="C200">
        <v>3.84</v>
      </c>
      <c r="D200" s="20">
        <f t="shared" si="41"/>
        <v>2.7370763254503494E-2</v>
      </c>
      <c r="E200" s="17">
        <f>IF(OR($A200="",$B200="",$C200=""),"",A200*'MPTO_working_3-way'!$I199)</f>
        <v>2.2704893867924527</v>
      </c>
      <c r="F200" s="21">
        <f>IF(OR($A200="",$B200="",$C200=""),"",B200*'MPTO_working_3-way'!$I199)</f>
        <v>3.2670390271493215</v>
      </c>
      <c r="G200" s="22">
        <f>IF(OR($A200="",$B200="",$C200=""),"",C200*'MPTO_working_3-way'!$I199)</f>
        <v>3.9451037308972934</v>
      </c>
      <c r="H200" s="17">
        <f>IF(OR($A200="",$B200="",$C200=""),"",'MPTO_working_3-way'!E199)</f>
        <v>2.2554774832962585</v>
      </c>
      <c r="I200" s="21">
        <f>IF(OR($A200="",$B200="",$C200=""),"",'MPTO_working_3-way'!F199)</f>
        <v>3.2750181306631019</v>
      </c>
      <c r="J200" s="22">
        <f>IF(OR($A200="",$B200="",$C200=""),"",'MPTO_working_3-way'!G199)</f>
        <v>3.9794171981059288</v>
      </c>
      <c r="K200" s="17">
        <f>IF(OR($A200="",$B200="",$C200=""),"",'OddsRatio_working_3-way'!H199)</f>
        <v>2.2618973773796247</v>
      </c>
      <c r="L200" s="21">
        <f>IF(OR($A200="",$B200="",$C200=""),"",'OddsRatio_working_3-way'!I199)</f>
        <v>3.2735010600723813</v>
      </c>
      <c r="M200" s="22">
        <f>IF(OR($A200="",$B200="",$C200=""),"",'OddsRatio_working_3-way'!J199)</f>
        <v>3.9618087204612666</v>
      </c>
      <c r="N200" s="23">
        <f t="shared" si="35"/>
        <v>44.043368175030842</v>
      </c>
      <c r="O200" s="24">
        <f t="shared" si="36"/>
        <v>30.608755870068599</v>
      </c>
      <c r="P200" s="24">
        <f t="shared" si="37"/>
        <v>25.347875954900562</v>
      </c>
      <c r="Q200" t="s">
        <v>414</v>
      </c>
      <c r="R200" t="s">
        <v>415</v>
      </c>
      <c r="S200" s="64">
        <v>44542</v>
      </c>
      <c r="T200" s="35">
        <v>100</v>
      </c>
      <c r="AA200" s="35">
        <f t="shared" si="38"/>
        <v>0</v>
      </c>
      <c r="AB200" s="35">
        <f t="shared" si="39"/>
        <v>0</v>
      </c>
      <c r="AC200" s="35">
        <f t="shared" si="40"/>
        <v>0</v>
      </c>
      <c r="AD200" s="36"/>
      <c r="AE200" s="36"/>
      <c r="AF200">
        <v>2.2400000000000002</v>
      </c>
      <c r="AG200">
        <v>1.7</v>
      </c>
      <c r="AH200" s="41"/>
      <c r="AI200" s="36"/>
      <c r="AJ200" t="s">
        <v>483</v>
      </c>
    </row>
    <row r="201" spans="1:38" s="35" customFormat="1" ht="15" x14ac:dyDescent="0.25">
      <c r="A201">
        <v>1.62</v>
      </c>
      <c r="B201">
        <v>4.1100000000000003</v>
      </c>
      <c r="C201">
        <v>5.92</v>
      </c>
      <c r="D201" s="20">
        <f t="shared" si="41"/>
        <v>2.9511871969292836E-2</v>
      </c>
      <c r="E201" s="17">
        <f>IF(OR($A201="",$B201="",$C201=""),"",A201*'MPTO_working_3-way'!$I200)</f>
        <v>1.6678092325902545</v>
      </c>
      <c r="F201" s="21">
        <f>IF(OR($A201="",$B201="",$C201=""),"",B201*'MPTO_working_3-way'!$I200)</f>
        <v>4.2312937937937942</v>
      </c>
      <c r="G201" s="22">
        <f>IF(OR($A201="",$B201="",$C201=""),"",C201*'MPTO_working_3-way'!$I200)</f>
        <v>6.0947102820582133</v>
      </c>
      <c r="H201" s="17">
        <f>IF(OR($A201="",$B201="",$C201=""),"",'MPTO_working_3-way'!E200)</f>
        <v>1.6462350785901849</v>
      </c>
      <c r="I201" s="21">
        <f>IF(OR($A201="",$B201="",$C201=""),"",'MPTO_working_3-way'!F200)</f>
        <v>4.2831741472671778</v>
      </c>
      <c r="J201" s="22">
        <f>IF(OR($A201="",$B201="",$C201=""),"",'MPTO_working_3-way'!G200)</f>
        <v>6.2860809945318081</v>
      </c>
      <c r="K201" s="17">
        <f>IF(OR($A201="",$B201="",$C201=""),"",'OddsRatio_working_3-way'!H200)</f>
        <v>1.6537233627863226</v>
      </c>
      <c r="L201" s="21">
        <f>IF(OR($A201="",$B201="",$C201=""),"",'OddsRatio_working_3-way'!I200)</f>
        <v>4.2791607391378426</v>
      </c>
      <c r="M201" s="22">
        <f>IF(OR($A201="",$B201="",$C201=""),"",'OddsRatio_working_3-way'!J200)</f>
        <v>6.1876112014656544</v>
      </c>
      <c r="N201" s="23">
        <f t="shared" si="35"/>
        <v>59.958895805302149</v>
      </c>
      <c r="O201" s="24">
        <f t="shared" si="36"/>
        <v>23.633433383111793</v>
      </c>
      <c r="P201" s="24">
        <f t="shared" si="37"/>
        <v>16.407670811586062</v>
      </c>
      <c r="Q201" t="s">
        <v>416</v>
      </c>
      <c r="R201" t="s">
        <v>417</v>
      </c>
      <c r="S201" s="64">
        <v>44542</v>
      </c>
      <c r="T201" s="35">
        <v>100</v>
      </c>
      <c r="AA201" s="35">
        <f t="shared" si="38"/>
        <v>0</v>
      </c>
      <c r="AB201" s="35">
        <f t="shared" si="39"/>
        <v>0</v>
      </c>
      <c r="AC201" s="35">
        <f t="shared" si="40"/>
        <v>0</v>
      </c>
      <c r="AD201" s="36"/>
      <c r="AE201" s="36"/>
      <c r="AF201">
        <v>1.85</v>
      </c>
      <c r="AG201">
        <v>2.0499999999999998</v>
      </c>
      <c r="AH201" s="41"/>
      <c r="AI201" s="36"/>
      <c r="AJ201" t="s">
        <v>484</v>
      </c>
    </row>
    <row r="202" spans="1:38" s="35" customFormat="1" ht="15" x14ac:dyDescent="0.25">
      <c r="A202">
        <v>6.17</v>
      </c>
      <c r="B202">
        <v>4.1900000000000004</v>
      </c>
      <c r="C202">
        <v>1.58</v>
      </c>
      <c r="D202" s="20">
        <f t="shared" si="41"/>
        <v>3.3649431186912437E-2</v>
      </c>
      <c r="E202" s="17">
        <f>IF(OR($A202="",$B202="",$C202=""),"",A202*'MPTO_working_3-way'!$I201)</f>
        <v>6.3776169904232498</v>
      </c>
      <c r="F202" s="21">
        <f>IF(OR($A202="",$B202="",$C202=""),"",B202*'MPTO_working_3-way'!$I201)</f>
        <v>4.3309911166731636</v>
      </c>
      <c r="G202" s="22">
        <f>IF(OR($A202="",$B202="",$C202=""),"",C202*'MPTO_working_3-way'!$I201)</f>
        <v>1.6331661012753218</v>
      </c>
      <c r="H202" s="17">
        <f>IF(OR($A202="",$B202="",$C202=""),"",'MPTO_working_3-way'!E201)</f>
        <v>6.6287468218070895</v>
      </c>
      <c r="I202" s="21">
        <f>IF(OR($A202="",$B202="",$C202=""),"",'MPTO_working_3-way'!F201)</f>
        <v>4.3966285216200989</v>
      </c>
      <c r="J202" s="22">
        <f>IF(OR($A202="",$B202="",$C202=""),"",'MPTO_working_3-way'!G201)</f>
        <v>1.6085059975899432</v>
      </c>
      <c r="K202" s="17">
        <f>IF(OR($A202="",$B202="",$C202=""),"",'OddsRatio_working_3-way'!H201)</f>
        <v>6.4986820322608523</v>
      </c>
      <c r="L202" s="21">
        <f>IF(OR($A202="",$B202="",$C202=""),"",'OddsRatio_working_3-way'!I201)</f>
        <v>4.3928038071396749</v>
      </c>
      <c r="M202" s="22">
        <f>IF(OR($A202="",$B202="",$C202=""),"",'OddsRatio_working_3-way'!J201)</f>
        <v>1.6168734194799408</v>
      </c>
      <c r="N202" s="23">
        <f t="shared" si="35"/>
        <v>15.679837806215376</v>
      </c>
      <c r="O202" s="24">
        <f t="shared" si="36"/>
        <v>23.089403165715719</v>
      </c>
      <c r="P202" s="24">
        <f t="shared" si="37"/>
        <v>61.230759028068903</v>
      </c>
      <c r="Q202" t="s">
        <v>418</v>
      </c>
      <c r="R202" t="s">
        <v>419</v>
      </c>
      <c r="S202" s="64">
        <v>44542</v>
      </c>
      <c r="T202" s="35">
        <v>100</v>
      </c>
      <c r="AA202" s="35">
        <f t="shared" si="38"/>
        <v>0</v>
      </c>
      <c r="AB202" s="35">
        <f t="shared" si="39"/>
        <v>0</v>
      </c>
      <c r="AC202" s="35">
        <f t="shared" si="40"/>
        <v>0</v>
      </c>
      <c r="AD202" s="36"/>
      <c r="AE202" s="36"/>
      <c r="AF202">
        <v>1.76</v>
      </c>
      <c r="AG202">
        <v>2.15</v>
      </c>
      <c r="AH202" s="41"/>
      <c r="AI202" s="36"/>
      <c r="AJ202" t="s">
        <v>484</v>
      </c>
    </row>
    <row r="203" spans="1:38" ht="15" x14ac:dyDescent="0.25">
      <c r="A203">
        <v>1.72</v>
      </c>
      <c r="B203">
        <v>4.0199999999999996</v>
      </c>
      <c r="C203">
        <v>4.95</v>
      </c>
      <c r="D203" s="20">
        <f t="shared" si="41"/>
        <v>3.217176976288405E-2</v>
      </c>
      <c r="E203" s="17">
        <f>IF(OR($A203="",$B203="",$C203=""),"",A203*'MPTO_working_3-way'!$I202)</f>
        <v>1.7753354439921605</v>
      </c>
      <c r="F203" s="21">
        <f>IF(OR($A203="",$B203="",$C203=""),"",B203*'MPTO_working_3-way'!$I202)</f>
        <v>4.1493305144467936</v>
      </c>
      <c r="G203" s="22">
        <f>IF(OR($A203="",$B203="",$C203=""),"",C203*'MPTO_working_3-way'!$I202)</f>
        <v>5.1092502603262764</v>
      </c>
      <c r="H203" s="17">
        <f>IF(OR($A203="",$B203="",$C203=""),"",'MPTO_working_3-way'!E202)</f>
        <v>1.7523218355966326</v>
      </c>
      <c r="I203" s="21">
        <f>IF(OR($A203="",$B203="",$C203=""),"",'MPTO_working_3-way'!F202)</f>
        <v>4.2011105983090626</v>
      </c>
      <c r="J203" s="22">
        <f>IF(OR($A203="",$B203="",$C203=""),"",'MPTO_working_3-way'!G202)</f>
        <v>5.227493218640797</v>
      </c>
      <c r="K203" s="17">
        <f>IF(OR($A203="",$B203="",$C203=""),"",'OddsRatio_working_3-way'!H202)</f>
        <v>1.7605428441627047</v>
      </c>
      <c r="L203" s="21">
        <f>IF(OR($A203="",$B203="",$C203=""),"",'OddsRatio_working_3-way'!I202)</f>
        <v>4.1900547074602326</v>
      </c>
      <c r="M203" s="22">
        <f>IF(OR($A203="",$B203="",$C203=""),"",'OddsRatio_working_3-way'!J202)</f>
        <v>5.1724225478370602</v>
      </c>
      <c r="N203" s="23">
        <f t="shared" si="35"/>
        <v>56.327383277569254</v>
      </c>
      <c r="O203" s="24">
        <f t="shared" si="36"/>
        <v>24.100273442144058</v>
      </c>
      <c r="P203" s="24">
        <f t="shared" si="37"/>
        <v>19.572343280286685</v>
      </c>
      <c r="Q203" t="s">
        <v>420</v>
      </c>
      <c r="R203" t="s">
        <v>421</v>
      </c>
      <c r="S203" s="64">
        <v>44542</v>
      </c>
      <c r="T203" s="35">
        <v>100</v>
      </c>
      <c r="U203" s="35"/>
      <c r="V203" s="35"/>
      <c r="W203" s="35"/>
      <c r="X203" s="35"/>
      <c r="Y203" s="35"/>
      <c r="Z203" s="35"/>
      <c r="AA203" s="35">
        <f t="shared" si="38"/>
        <v>0</v>
      </c>
      <c r="AB203" s="35">
        <f t="shared" si="39"/>
        <v>0</v>
      </c>
      <c r="AC203" s="35">
        <f t="shared" si="40"/>
        <v>0</v>
      </c>
      <c r="AD203" s="36"/>
      <c r="AE203" s="36"/>
      <c r="AF203">
        <v>1.81</v>
      </c>
      <c r="AG203">
        <v>2.09</v>
      </c>
      <c r="AH203" s="41"/>
      <c r="AI203" s="36"/>
      <c r="AJ203" t="s">
        <v>484</v>
      </c>
      <c r="AK203" s="35"/>
      <c r="AL203" s="35"/>
    </row>
    <row r="204" spans="1:38" ht="15" x14ac:dyDescent="0.25">
      <c r="A204">
        <v>1.24</v>
      </c>
      <c r="B204">
        <v>6.9</v>
      </c>
      <c r="C204">
        <v>12.07</v>
      </c>
      <c r="D204" s="20">
        <f t="shared" si="41"/>
        <v>3.4229190560130629E-2</v>
      </c>
      <c r="E204" s="17">
        <f>IF(OR($A204="",$B204="",$C204=""),"",A204*'MPTO_working_3-way'!$I203)</f>
        <v>1.2824441962945621</v>
      </c>
      <c r="F204" s="21">
        <f>IF(OR($A204="",$B204="",$C204=""),"",B204*'MPTO_working_3-way'!$I203)</f>
        <v>7.1361814148649021</v>
      </c>
      <c r="G204" s="22">
        <f>IF(OR($A204="",$B204="",$C204=""),"",C204*'MPTO_working_3-way'!$I203)</f>
        <v>12.483146330060777</v>
      </c>
      <c r="H204" s="17">
        <f>IF(OR($A204="",$B204="",$C204=""),"",'MPTO_working_3-way'!E203)</f>
        <v>1.2577953712113621</v>
      </c>
      <c r="I204" s="21">
        <f>IF(OR($A204="",$B204="",$C204=""),"",'MPTO_working_3-way'!F203)</f>
        <v>7.4896377466063546</v>
      </c>
      <c r="J204" s="22">
        <f>IF(OR($A204="",$B204="",$C204=""),"",'MPTO_working_3-way'!G203)</f>
        <v>13.997699375415671</v>
      </c>
      <c r="K204" s="17">
        <f>IF(OR($A204="",$B204="",$C204=""),"",'OddsRatio_working_3-way'!H203)</f>
        <v>1.2644067450724328</v>
      </c>
      <c r="L204" s="21">
        <f>IF(OR($A204="",$B204="",$C204=""),"",'OddsRatio_working_3-way'!I203)</f>
        <v>7.4999991496973042</v>
      </c>
      <c r="M204" s="22">
        <f>IF(OR($A204="",$B204="",$C204=""),"",'OddsRatio_working_3-way'!J203)</f>
        <v>13.195761116465956</v>
      </c>
      <c r="N204" s="23">
        <f t="shared" si="35"/>
        <v>77.976102421404065</v>
      </c>
      <c r="O204" s="24">
        <f t="shared" si="36"/>
        <v>14.013096667034935</v>
      </c>
      <c r="P204" s="24">
        <f t="shared" si="37"/>
        <v>8.0108009115609828</v>
      </c>
      <c r="Q204" t="s">
        <v>422</v>
      </c>
      <c r="R204" t="s">
        <v>423</v>
      </c>
      <c r="S204" s="64">
        <v>44542</v>
      </c>
      <c r="T204" s="35">
        <v>100</v>
      </c>
      <c r="U204" s="35"/>
      <c r="V204" s="35"/>
      <c r="W204" s="35"/>
      <c r="X204" s="35"/>
      <c r="Y204" s="35"/>
      <c r="Z204" s="35"/>
      <c r="AA204" s="35">
        <f t="shared" si="38"/>
        <v>0</v>
      </c>
      <c r="AB204" s="35">
        <f t="shared" si="39"/>
        <v>0</v>
      </c>
      <c r="AC204" s="35">
        <f t="shared" si="40"/>
        <v>0</v>
      </c>
      <c r="AD204" s="36"/>
      <c r="AE204" s="36"/>
      <c r="AF204">
        <v>1.36</v>
      </c>
      <c r="AG204">
        <v>3.24</v>
      </c>
      <c r="AH204" s="41"/>
      <c r="AI204" s="36"/>
      <c r="AJ204" t="s">
        <v>484</v>
      </c>
      <c r="AK204" s="35"/>
      <c r="AL204" s="35"/>
    </row>
    <row r="205" spans="1:38" s="35" customFormat="1" ht="15" x14ac:dyDescent="0.25">
      <c r="A205">
        <v>8.09</v>
      </c>
      <c r="B205">
        <v>5.03</v>
      </c>
      <c r="C205">
        <v>1.41</v>
      </c>
      <c r="D205" s="20">
        <f t="shared" si="41"/>
        <v>3.1636409527650233E-2</v>
      </c>
      <c r="E205" s="17">
        <f>IF(OR($A205="",$B205="",$C205=""),"",A205*'MPTO_working_3-way'!$I204)</f>
        <v>8.3459385530786907</v>
      </c>
      <c r="F205" s="21">
        <f>IF(OR($A205="",$B205="",$C205=""),"",B205*'MPTO_working_3-way'!$I204)</f>
        <v>5.1891311399240809</v>
      </c>
      <c r="G205" s="22">
        <f>IF(OR($A205="",$B205="",$C205=""),"",C205*'MPTO_working_3-way'!$I204)</f>
        <v>1.4546073374339867</v>
      </c>
      <c r="H205" s="17">
        <f>IF(OR($A205="",$B205="",$C205=""),"",'MPTO_working_3-way'!E204)</f>
        <v>8.8445541287822262</v>
      </c>
      <c r="I205" s="21">
        <f>IF(OR($A205="",$B205="",$C205=""),"",'MPTO_working_3-way'!F204)</f>
        <v>5.3117552211110279</v>
      </c>
      <c r="J205" s="22">
        <f>IF(OR($A205="",$B205="",$C205=""),"",'MPTO_working_3-way'!G204)</f>
        <v>1.4312818914314118</v>
      </c>
      <c r="K205" s="17">
        <f>IF(OR($A205="",$B205="",$C205=""),"",'OddsRatio_working_3-way'!H204)</f>
        <v>8.5828296134444226</v>
      </c>
      <c r="L205" s="21">
        <f>IF(OR($A205="",$B205="",$C205=""),"",'OddsRatio_working_3-way'!I204)</f>
        <v>5.3101274107448573</v>
      </c>
      <c r="M205" s="22">
        <f>IF(OR($A205="",$B205="",$C205=""),"",'OddsRatio_working_3-way'!J204)</f>
        <v>1.4384993147407916</v>
      </c>
      <c r="N205" s="23">
        <f t="shared" si="35"/>
        <v>11.981875898560446</v>
      </c>
      <c r="O205" s="24">
        <f t="shared" si="36"/>
        <v>19.27104891040835</v>
      </c>
      <c r="P205" s="24">
        <f t="shared" si="37"/>
        <v>68.747075191031215</v>
      </c>
      <c r="Q205" t="s">
        <v>424</v>
      </c>
      <c r="R205" t="s">
        <v>425</v>
      </c>
      <c r="S205" s="64">
        <v>44542</v>
      </c>
      <c r="T205" s="35">
        <v>100</v>
      </c>
      <c r="AA205" s="35">
        <f t="shared" si="38"/>
        <v>0</v>
      </c>
      <c r="AB205" s="35">
        <f t="shared" si="39"/>
        <v>0</v>
      </c>
      <c r="AC205" s="35">
        <f t="shared" si="40"/>
        <v>0</v>
      </c>
      <c r="AD205" s="36"/>
      <c r="AE205" s="36"/>
      <c r="AF205">
        <v>1.57</v>
      </c>
      <c r="AG205">
        <v>2.5099999999999998</v>
      </c>
      <c r="AH205" s="41"/>
      <c r="AI205" s="36"/>
      <c r="AJ205" t="s">
        <v>484</v>
      </c>
    </row>
    <row r="206" spans="1:38" ht="15" x14ac:dyDescent="0.25">
      <c r="A206">
        <v>4.71</v>
      </c>
      <c r="B206">
        <v>3.46</v>
      </c>
      <c r="C206">
        <v>1.79</v>
      </c>
      <c r="D206" s="20">
        <f t="shared" si="41"/>
        <v>5.9990783970635952E-2</v>
      </c>
      <c r="E206" s="17">
        <f>IF(OR($A206="",$B206="",$C206=""),"",A206*'MPTO_working_3-way'!$I205)</f>
        <v>4.9925565925016953</v>
      </c>
      <c r="F206" s="21">
        <f>IF(OR($A206="",$B206="",$C206=""),"",B206*'MPTO_working_3-way'!$I205)</f>
        <v>3.6675681125384005</v>
      </c>
      <c r="G206" s="22">
        <f>IF(OR($A206="",$B206="",$C206=""),"",C206*'MPTO_working_3-way'!$I205)</f>
        <v>1.8973835033074384</v>
      </c>
      <c r="H206" s="17">
        <f>IF(OR($A206="",$B206="",$C206=""),"",'MPTO_working_3-way'!E205)</f>
        <v>5.1997403003907134</v>
      </c>
      <c r="I206" s="21">
        <f>IF(OR($A206="",$B206="",$C206=""),"",'MPTO_working_3-way'!F205)</f>
        <v>3.7171900401967251</v>
      </c>
      <c r="J206" s="22">
        <f>IF(OR($A206="",$B206="",$C206=""),"",'MPTO_working_3-way'!G205)</f>
        <v>1.8564507276163627</v>
      </c>
      <c r="K206" s="17">
        <f>IF(OR($A206="",$B206="",$C206=""),"",'OddsRatio_working_3-way'!H205)</f>
        <v>5.0924404839545705</v>
      </c>
      <c r="L206" s="21">
        <f>IF(OR($A206="",$B206="",$C206=""),"",'OddsRatio_working_3-way'!I205)</f>
        <v>3.7135858734577467</v>
      </c>
      <c r="M206" s="22">
        <f>IF(OR($A206="",$B206="",$C206=""),"",'OddsRatio_working_3-way'!J205)</f>
        <v>1.8714361138339928</v>
      </c>
      <c r="N206" s="23">
        <f t="shared" si="35"/>
        <v>20.029818019527244</v>
      </c>
      <c r="O206" s="24">
        <f t="shared" si="36"/>
        <v>27.266023951437372</v>
      </c>
      <c r="P206" s="24">
        <f t="shared" si="37"/>
        <v>52.704158029035376</v>
      </c>
      <c r="Q206" t="s">
        <v>426</v>
      </c>
      <c r="R206" t="s">
        <v>427</v>
      </c>
      <c r="S206" s="64">
        <v>44542</v>
      </c>
      <c r="T206" s="35">
        <v>100</v>
      </c>
      <c r="U206" s="35"/>
      <c r="V206" s="35"/>
      <c r="W206" s="35"/>
      <c r="X206" s="35"/>
      <c r="Y206" s="35"/>
      <c r="Z206" s="35"/>
      <c r="AA206" s="35">
        <f t="shared" si="38"/>
        <v>0</v>
      </c>
      <c r="AB206" s="35">
        <f t="shared" si="39"/>
        <v>0</v>
      </c>
      <c r="AC206" s="35">
        <f t="shared" si="40"/>
        <v>0</v>
      </c>
      <c r="AD206" s="36"/>
      <c r="AE206" s="36"/>
      <c r="AF206">
        <v>2.17</v>
      </c>
      <c r="AG206">
        <v>1.68</v>
      </c>
      <c r="AH206" s="41"/>
      <c r="AI206" s="36"/>
      <c r="AJ206" t="s">
        <v>485</v>
      </c>
      <c r="AK206" s="35"/>
      <c r="AL206" s="35"/>
    </row>
    <row r="207" spans="1:38" ht="15" x14ac:dyDescent="0.25">
      <c r="A207">
        <v>2.54</v>
      </c>
      <c r="B207">
        <v>3.16</v>
      </c>
      <c r="C207">
        <v>3.14</v>
      </c>
      <c r="D207" s="20">
        <f t="shared" si="41"/>
        <v>2.8627821183724089E-2</v>
      </c>
      <c r="E207" s="17">
        <f>IF(OR($A207="",$B207="",$C207=""),"",A207*'MPTO_working_3-way'!$I206)</f>
        <v>2.6127146658066591</v>
      </c>
      <c r="F207" s="21">
        <f>IF(OR($A207="",$B207="",$C207=""),"",B207*'MPTO_working_3-way'!$I206)</f>
        <v>3.2504639149405681</v>
      </c>
      <c r="G207" s="22">
        <f>IF(OR($A207="",$B207="",$C207=""),"",C207*'MPTO_working_3-way'!$I206)</f>
        <v>3.2298913585168938</v>
      </c>
      <c r="H207" s="17">
        <f>IF(OR($A207="",$B207="",$C207=""),"",'MPTO_working_3-way'!E206)</f>
        <v>2.6030943792842831</v>
      </c>
      <c r="I207" s="21">
        <f>IF(OR($A207="",$B207="",$C207=""),"",'MPTO_working_3-way'!F206)</f>
        <v>3.2582513922683849</v>
      </c>
      <c r="J207" s="22">
        <f>IF(OR($A207="",$B207="",$C207=""),"",'MPTO_working_3-way'!G206)</f>
        <v>3.2369925526901278</v>
      </c>
      <c r="K207" s="17">
        <f>IF(OR($A207="",$B207="",$C207=""),"",'OddsRatio_working_3-way'!H206)</f>
        <v>2.6074836570930309</v>
      </c>
      <c r="L207" s="21">
        <f>IF(OR($A207="",$B207="",$C207=""),"",'OddsRatio_working_3-way'!I206)</f>
        <v>3.2546524021564585</v>
      </c>
      <c r="M207" s="22">
        <f>IF(OR($A207="",$B207="",$C207=""),"",'OddsRatio_working_3-way'!J206)</f>
        <v>3.2337759910253809</v>
      </c>
      <c r="N207" s="23">
        <f t="shared" si="35"/>
        <v>38.274367005600908</v>
      </c>
      <c r="O207" s="24">
        <f t="shared" si="36"/>
        <v>30.764839301970348</v>
      </c>
      <c r="P207" s="24">
        <f t="shared" si="37"/>
        <v>30.960793692428755</v>
      </c>
      <c r="Q207" t="s">
        <v>428</v>
      </c>
      <c r="R207" t="s">
        <v>429</v>
      </c>
      <c r="S207" s="64">
        <v>44542</v>
      </c>
      <c r="T207" s="35">
        <v>100</v>
      </c>
      <c r="U207" s="35"/>
      <c r="V207" s="35"/>
      <c r="W207" s="35"/>
      <c r="X207" s="35"/>
      <c r="Y207" s="35"/>
      <c r="Z207" s="35"/>
      <c r="AA207" s="35">
        <f t="shared" si="38"/>
        <v>0</v>
      </c>
      <c r="AB207" s="35">
        <f t="shared" si="39"/>
        <v>0</v>
      </c>
      <c r="AC207" s="35">
        <f t="shared" si="40"/>
        <v>0</v>
      </c>
      <c r="AD207" s="36"/>
      <c r="AE207" s="36"/>
      <c r="AF207">
        <v>2.42</v>
      </c>
      <c r="AG207">
        <v>1.61</v>
      </c>
      <c r="AH207" s="41"/>
      <c r="AI207" s="36"/>
      <c r="AJ207" t="s">
        <v>485</v>
      </c>
      <c r="AK207" s="35"/>
      <c r="AL207" s="35"/>
    </row>
    <row r="208" spans="1:38" ht="15" x14ac:dyDescent="0.25">
      <c r="A208">
        <v>8</v>
      </c>
      <c r="B208">
        <v>5</v>
      </c>
      <c r="C208">
        <v>1.41</v>
      </c>
      <c r="D208" s="20">
        <f t="shared" si="41"/>
        <v>3.421985815602846E-2</v>
      </c>
      <c r="E208" s="17">
        <f>IF(OR($A208="",$B208="",$C208=""),"",A208*'MPTO_working_3-way'!$I207)</f>
        <v>8.2737588652482277</v>
      </c>
      <c r="F208" s="21">
        <f>IF(OR($A208="",$B208="",$C208=""),"",B208*'MPTO_working_3-way'!$I207)</f>
        <v>5.1710992907801421</v>
      </c>
      <c r="G208" s="22">
        <f>IF(OR($A208="",$B208="",$C208=""),"",C208*'MPTO_working_3-way'!$I207)</f>
        <v>1.45825</v>
      </c>
      <c r="H208" s="17">
        <f>IF(OR($A208="",$B208="",$C208=""),"",'MPTO_working_3-way'!E207)</f>
        <v>8.8033298647242475</v>
      </c>
      <c r="I208" s="21">
        <f>IF(OR($A208="",$B208="",$C208=""),"",'MPTO_working_3-way'!F207)</f>
        <v>5.3024130366656221</v>
      </c>
      <c r="J208" s="22">
        <f>IF(OR($A208="",$B208="",$C208=""),"",'MPTO_working_3-way'!G207)</f>
        <v>1.4330481917506563</v>
      </c>
      <c r="K208" s="17">
        <f>IF(OR($A208="",$B208="",$C208=""),"",'OddsRatio_working_3-way'!H207)</f>
        <v>8.5260309188844658</v>
      </c>
      <c r="L208" s="21">
        <f>IF(OR($A208="",$B208="",$C208=""),"",'OddsRatio_working_3-way'!I207)</f>
        <v>5.3005890965054077</v>
      </c>
      <c r="M208" s="22">
        <f>IF(OR($A208="",$B208="",$C208=""),"",'OddsRatio_working_3-way'!J207)</f>
        <v>1.4408103823918048</v>
      </c>
      <c r="N208" s="23">
        <f t="shared" si="35"/>
        <v>12.086404937424994</v>
      </c>
      <c r="O208" s="24">
        <f t="shared" si="36"/>
        <v>19.338247899879992</v>
      </c>
      <c r="P208" s="24">
        <f t="shared" si="37"/>
        <v>68.57534716269501</v>
      </c>
      <c r="Q208" t="s">
        <v>430</v>
      </c>
      <c r="R208" t="s">
        <v>431</v>
      </c>
      <c r="S208" s="64">
        <v>44542</v>
      </c>
      <c r="T208" s="35">
        <v>100</v>
      </c>
      <c r="U208" s="35"/>
      <c r="V208" s="35"/>
      <c r="W208" s="35"/>
      <c r="X208" s="35"/>
      <c r="Y208" s="35"/>
      <c r="Z208" s="35"/>
      <c r="AA208" s="35">
        <f t="shared" si="38"/>
        <v>0</v>
      </c>
      <c r="AB208" s="35">
        <f t="shared" si="39"/>
        <v>0</v>
      </c>
      <c r="AC208" s="35">
        <f t="shared" si="40"/>
        <v>0</v>
      </c>
      <c r="AD208" s="36"/>
      <c r="AE208" s="36"/>
      <c r="AF208">
        <v>1.74</v>
      </c>
      <c r="AG208">
        <v>2.1800000000000002</v>
      </c>
      <c r="AH208" s="41"/>
      <c r="AI208" s="36"/>
      <c r="AJ208" t="s">
        <v>485</v>
      </c>
      <c r="AK208" s="35"/>
      <c r="AL208" s="35"/>
    </row>
    <row r="209" spans="1:38" ht="15" x14ac:dyDescent="0.25">
      <c r="A209">
        <v>1.49</v>
      </c>
      <c r="B209">
        <v>4.8600000000000003</v>
      </c>
      <c r="C209">
        <v>6.49</v>
      </c>
      <c r="D209" s="20">
        <f t="shared" si="41"/>
        <v>3.0985461400405923E-2</v>
      </c>
      <c r="E209" s="17">
        <f>IF(OR($A209="",$B209="",$C209=""),"",A209*'MPTO_working_3-way'!$I208)</f>
        <v>1.5361683374866049</v>
      </c>
      <c r="F209" s="21">
        <f>IF(OR($A209="",$B209="",$C209=""),"",B209*'MPTO_working_3-way'!$I208)</f>
        <v>5.0105893424059733</v>
      </c>
      <c r="G209" s="22">
        <f>IF(OR($A209="",$B209="",$C209=""),"",C209*'MPTO_working_3-way'!$I208)</f>
        <v>6.6910956444886347</v>
      </c>
      <c r="H209" s="17">
        <f>IF(OR($A209="",$B209="",$C209=""),"",'MPTO_working_3-way'!E208)</f>
        <v>1.5132886740730875</v>
      </c>
      <c r="I209" s="21">
        <f>IF(OR($A209="",$B209="",$C209=""),"",'MPTO_working_3-way'!F208)</f>
        <v>5.1168475702659855</v>
      </c>
      <c r="J209" s="22">
        <f>IF(OR($A209="",$B209="",$C209=""),"",'MPTO_working_3-way'!G208)</f>
        <v>6.9562934373449821</v>
      </c>
      <c r="K209" s="17">
        <f>IF(OR($A209="",$B209="",$C209=""),"",'OddsRatio_working_3-way'!H208)</f>
        <v>1.5206256583531983</v>
      </c>
      <c r="L209" s="21">
        <f>IF(OR($A209="",$B209="",$C209=""),"",'OddsRatio_working_3-way'!I208)</f>
        <v>5.1012551862109099</v>
      </c>
      <c r="M209" s="22">
        <f>IF(OR($A209="",$B209="",$C209=""),"",'OddsRatio_working_3-way'!J208)</f>
        <v>6.8331323762429799</v>
      </c>
      <c r="N209" s="23">
        <f t="shared" si="35"/>
        <v>65.097032375771107</v>
      </c>
      <c r="O209" s="24">
        <f t="shared" si="36"/>
        <v>19.957732148127356</v>
      </c>
      <c r="P209" s="24">
        <f t="shared" si="37"/>
        <v>14.945235476101534</v>
      </c>
      <c r="Q209" t="s">
        <v>432</v>
      </c>
      <c r="R209" t="s">
        <v>433</v>
      </c>
      <c r="S209" s="64">
        <v>44542</v>
      </c>
      <c r="T209" s="35">
        <v>100</v>
      </c>
      <c r="U209" s="35"/>
      <c r="V209" s="35"/>
      <c r="W209" s="35"/>
      <c r="X209" s="35"/>
      <c r="Y209" s="35"/>
      <c r="Z209" s="35"/>
      <c r="AA209" s="35">
        <f t="shared" si="38"/>
        <v>0</v>
      </c>
      <c r="AB209" s="35">
        <f t="shared" si="39"/>
        <v>0</v>
      </c>
      <c r="AC209" s="35">
        <f t="shared" si="40"/>
        <v>0</v>
      </c>
      <c r="AD209" s="36"/>
      <c r="AE209" s="36"/>
      <c r="AF209">
        <v>1.72</v>
      </c>
      <c r="AG209">
        <v>2.21</v>
      </c>
      <c r="AH209" s="41"/>
      <c r="AI209" s="36"/>
      <c r="AJ209" t="s">
        <v>485</v>
      </c>
      <c r="AK209" s="35"/>
      <c r="AL209" s="35"/>
    </row>
    <row r="210" spans="1:38" ht="15" x14ac:dyDescent="0.25">
      <c r="A210">
        <v>5.61</v>
      </c>
      <c r="B210">
        <v>4.26</v>
      </c>
      <c r="C210">
        <v>1.62</v>
      </c>
      <c r="D210" s="20">
        <f t="shared" si="41"/>
        <v>3.0278854084432538E-2</v>
      </c>
      <c r="E210" s="17">
        <f>IF(OR($A210="",$B210="",$C210=""),"",A210*'MPTO_working_3-way'!$I209)</f>
        <v>5.7798643714136668</v>
      </c>
      <c r="F210" s="21">
        <f>IF(OR($A210="",$B210="",$C210=""),"",B210*'MPTO_working_3-way'!$I209)</f>
        <v>4.3889879183996827</v>
      </c>
      <c r="G210" s="22">
        <f>IF(OR($A210="",$B210="",$C210=""),"",C210*'MPTO_working_3-way'!$I209)</f>
        <v>1.6690517436167809</v>
      </c>
      <c r="H210" s="17">
        <f>IF(OR($A210="",$B210="",$C210=""),"",'MPTO_working_3-way'!E209)</f>
        <v>5.9467114685265701</v>
      </c>
      <c r="I210" s="21">
        <f>IF(OR($A210="",$B210="",$C210=""),"",'MPTO_working_3-way'!F209)</f>
        <v>4.4513919261796904</v>
      </c>
      <c r="J210" s="22">
        <f>IF(OR($A210="",$B210="",$C210=""),"",'MPTO_working_3-way'!G209)</f>
        <v>1.6469282338269728</v>
      </c>
      <c r="K210" s="17">
        <f>IF(OR($A210="",$B210="",$C210=""),"",'OddsRatio_working_3-way'!H209)</f>
        <v>5.8667430889931778</v>
      </c>
      <c r="L210" s="21">
        <f>IF(OR($A210="",$B210="",$C210=""),"",'OddsRatio_working_3-way'!I209)</f>
        <v>4.4415580195483217</v>
      </c>
      <c r="M210" s="22">
        <f>IF(OR($A210="",$B210="",$C210=""),"",'OddsRatio_working_3-way'!J209)</f>
        <v>1.6545294393006011</v>
      </c>
      <c r="N210" s="23">
        <f t="shared" si="35"/>
        <v>17.3014440433213</v>
      </c>
      <c r="O210" s="24">
        <f t="shared" si="36"/>
        <v>22.784296028880867</v>
      </c>
      <c r="P210" s="24">
        <f t="shared" si="37"/>
        <v>59.914259927797829</v>
      </c>
      <c r="Q210" t="s">
        <v>434</v>
      </c>
      <c r="R210" t="s">
        <v>435</v>
      </c>
      <c r="S210" s="64">
        <v>44542</v>
      </c>
      <c r="T210" s="35">
        <v>100</v>
      </c>
      <c r="U210" s="35"/>
      <c r="V210" s="35"/>
      <c r="W210" s="35"/>
      <c r="X210" s="35"/>
      <c r="Y210" s="35"/>
      <c r="Z210" s="35"/>
      <c r="AA210" s="35">
        <f t="shared" si="38"/>
        <v>0</v>
      </c>
      <c r="AB210" s="35">
        <f t="shared" si="39"/>
        <v>0</v>
      </c>
      <c r="AC210" s="35">
        <f t="shared" si="40"/>
        <v>0</v>
      </c>
      <c r="AD210" s="36"/>
      <c r="AE210" s="36"/>
      <c r="AF210">
        <v>1.69</v>
      </c>
      <c r="AG210">
        <v>2.25</v>
      </c>
      <c r="AH210" s="41"/>
      <c r="AI210" s="36"/>
      <c r="AJ210" t="s">
        <v>74</v>
      </c>
      <c r="AK210" s="35"/>
      <c r="AL210" s="35"/>
    </row>
    <row r="211" spans="1:38" ht="15" x14ac:dyDescent="0.25">
      <c r="A211">
        <v>1.18</v>
      </c>
      <c r="B211">
        <v>7.32</v>
      </c>
      <c r="C211">
        <v>19.54</v>
      </c>
      <c r="D211" s="20">
        <f t="shared" si="41"/>
        <v>3.5246721648010793E-2</v>
      </c>
      <c r="E211" s="17">
        <f>IF(OR($A211="",$B211="",$C211=""),"",A211*'MPTO_working_3-way'!$I210)</f>
        <v>1.2215911315446526</v>
      </c>
      <c r="F211" s="21">
        <f>IF(OR($A211="",$B211="",$C211=""),"",B211*'MPTO_working_3-way'!$I210)</f>
        <v>7.5780060024634395</v>
      </c>
      <c r="G211" s="22">
        <f>IF(OR($A211="",$B211="",$C211=""),"",C211*'MPTO_working_3-way'!$I210)</f>
        <v>20.22872094100213</v>
      </c>
      <c r="H211" s="17">
        <f>IF(OR($A211="",$B211="",$C211=""),"",'MPTO_working_3-way'!E210)</f>
        <v>1.1965891657998966</v>
      </c>
      <c r="I211" s="21">
        <f>IF(OR($A211="",$B211="",$C211=""),"",'MPTO_working_3-way'!F210)</f>
        <v>8.0087702670863319</v>
      </c>
      <c r="J211" s="22">
        <f>IF(OR($A211="",$B211="",$C211=""),"",'MPTO_working_3-way'!G210)</f>
        <v>25.362579984355772</v>
      </c>
      <c r="K211" s="17">
        <f>IF(OR($A211="",$B211="",$C211=""),"",'OddsRatio_working_3-way'!H210)</f>
        <v>1.202956001206513</v>
      </c>
      <c r="L211" s="21">
        <f>IF(OR($A211="",$B211="",$C211=""),"",'OddsRatio_working_3-way'!I210)</f>
        <v>8.1260107090286944</v>
      </c>
      <c r="M211" s="22">
        <f>IF(OR($A211="",$B211="",$C211=""),"",'OddsRatio_working_3-way'!J210)</f>
        <v>21.904468124270878</v>
      </c>
      <c r="N211" s="23">
        <f t="shared" si="35"/>
        <v>81.860450209354454</v>
      </c>
      <c r="O211" s="24">
        <f t="shared" si="36"/>
        <v>13.196083503693748</v>
      </c>
      <c r="P211" s="24">
        <f t="shared" si="37"/>
        <v>4.9434662869518036</v>
      </c>
      <c r="Q211" t="s">
        <v>436</v>
      </c>
      <c r="R211" t="s">
        <v>437</v>
      </c>
      <c r="S211" s="64">
        <v>44542</v>
      </c>
      <c r="T211" s="35">
        <v>100</v>
      </c>
      <c r="U211" s="35"/>
      <c r="V211" s="35"/>
      <c r="W211" s="35"/>
      <c r="X211" s="35"/>
      <c r="Y211" s="35"/>
      <c r="Z211" s="35"/>
      <c r="AA211" s="35">
        <f t="shared" si="38"/>
        <v>0</v>
      </c>
      <c r="AB211" s="35">
        <f t="shared" si="39"/>
        <v>0</v>
      </c>
      <c r="AC211" s="35">
        <f t="shared" si="40"/>
        <v>0</v>
      </c>
      <c r="AD211" s="36"/>
      <c r="AE211" s="36"/>
      <c r="AF211">
        <v>1.52</v>
      </c>
      <c r="AG211">
        <v>2.61</v>
      </c>
      <c r="AH211" s="41"/>
      <c r="AI211" s="36"/>
      <c r="AJ211" t="s">
        <v>74</v>
      </c>
      <c r="AK211" s="35"/>
      <c r="AL211" s="35"/>
    </row>
    <row r="212" spans="1:38" ht="15" x14ac:dyDescent="0.25">
      <c r="A212">
        <v>1.78</v>
      </c>
      <c r="B212">
        <v>3.94</v>
      </c>
      <c r="C212">
        <v>4.8</v>
      </c>
      <c r="D212" s="20">
        <f t="shared" si="41"/>
        <v>2.393819274130693E-2</v>
      </c>
      <c r="E212" s="17">
        <f>IF(OR($A212="",$B212="",$C212=""),"",A212*'MPTO_working_3-way'!$I211)</f>
        <v>1.8226099830795264</v>
      </c>
      <c r="F212" s="21">
        <f>IF(OR($A212="",$B212="",$C212=""),"",B212*'MPTO_working_3-way'!$I211)</f>
        <v>4.0343164794007489</v>
      </c>
      <c r="G212" s="22">
        <f>IF(OR($A212="",$B212="",$C212=""),"",C212*'MPTO_working_3-way'!$I211)</f>
        <v>4.9149033251582734</v>
      </c>
      <c r="H212" s="17">
        <f>IF(OR($A212="",$B212="",$C212=""),"",'MPTO_working_3-way'!E211)</f>
        <v>1.805646184455757</v>
      </c>
      <c r="I212" s="21">
        <f>IF(OR($A212="",$B212="",$C212=""),"",'MPTO_working_3-way'!F211)</f>
        <v>4.0678896776625955</v>
      </c>
      <c r="J212" s="22">
        <f>IF(OR($A212="",$B212="",$C212=""),"",'MPTO_working_3-way'!G211)</f>
        <v>4.9911672373300862</v>
      </c>
      <c r="K212" s="17">
        <f>IF(OR($A212="",$B212="",$C212=""),"",'OddsRatio_working_3-way'!H211)</f>
        <v>1.8118964872326735</v>
      </c>
      <c r="L212" s="21">
        <f>IF(OR($A212="",$B212="",$C212=""),"",'OddsRatio_working_3-way'!I211)</f>
        <v>4.0602252211077703</v>
      </c>
      <c r="M212" s="22">
        <f>IF(OR($A212="",$B212="",$C212=""),"",'OddsRatio_working_3-way'!J211)</f>
        <v>4.9553931429284086</v>
      </c>
      <c r="N212" s="23">
        <f t="shared" si="35"/>
        <v>54.866373458043697</v>
      </c>
      <c r="O212" s="24">
        <f t="shared" si="36"/>
        <v>24.787346384598425</v>
      </c>
      <c r="P212" s="24">
        <f t="shared" si="37"/>
        <v>20.346280157357871</v>
      </c>
      <c r="Q212" t="s">
        <v>438</v>
      </c>
      <c r="R212" t="s">
        <v>439</v>
      </c>
      <c r="S212" s="64">
        <v>44542</v>
      </c>
      <c r="T212" s="35">
        <v>100</v>
      </c>
      <c r="U212" s="35"/>
      <c r="V212" s="35"/>
      <c r="W212" s="35"/>
      <c r="X212" s="35"/>
      <c r="Y212" s="35"/>
      <c r="Z212" s="35"/>
      <c r="AA212" s="35">
        <f t="shared" si="38"/>
        <v>0</v>
      </c>
      <c r="AB212" s="35">
        <f t="shared" si="39"/>
        <v>0</v>
      </c>
      <c r="AC212" s="35">
        <f t="shared" si="40"/>
        <v>0</v>
      </c>
      <c r="AD212" s="36"/>
      <c r="AE212" s="36"/>
      <c r="AF212">
        <v>1.96</v>
      </c>
      <c r="AG212">
        <v>1.94</v>
      </c>
      <c r="AH212" s="41"/>
      <c r="AI212" s="36"/>
      <c r="AJ212" t="s">
        <v>487</v>
      </c>
      <c r="AK212" s="35"/>
      <c r="AL212" s="35"/>
    </row>
    <row r="213" spans="1:38" ht="15" x14ac:dyDescent="0.25">
      <c r="A213">
        <v>3.98</v>
      </c>
      <c r="B213">
        <v>3.57</v>
      </c>
      <c r="C213">
        <v>2.0299999999999998</v>
      </c>
      <c r="D213" s="20">
        <f t="shared" si="41"/>
        <v>2.3979163663386149E-2</v>
      </c>
      <c r="E213" s="17">
        <f>IF(OR($A213="",$B213="",$C213=""),"",A213*'MPTO_working_3-way'!$I212)</f>
        <v>4.0754370713802768</v>
      </c>
      <c r="F213" s="21">
        <f>IF(OR($A213="",$B213="",$C213=""),"",B213*'MPTO_working_3-way'!$I212)</f>
        <v>3.6556056142782882</v>
      </c>
      <c r="G213" s="22">
        <f>IF(OR($A213="",$B213="",$C213=""),"",C213*'MPTO_working_3-way'!$I212)</f>
        <v>2.0786777022366736</v>
      </c>
      <c r="H213" s="17">
        <f>IF(OR($A213="",$B213="",$C213=""),"",'MPTO_working_3-way'!E212)</f>
        <v>4.1107733911876387</v>
      </c>
      <c r="I213" s="21">
        <f>IF(OR($A213="",$B213="",$C213=""),"",'MPTO_working_3-way'!F212)</f>
        <v>3.674862967232833</v>
      </c>
      <c r="J213" s="22">
        <f>IF(OR($A213="",$B213="",$C213=""),"",'MPTO_working_3-way'!G212)</f>
        <v>2.0634818517162072</v>
      </c>
      <c r="K213" s="17">
        <f>IF(OR($A213="",$B213="",$C213=""),"",'OddsRatio_working_3-way'!H212)</f>
        <v>4.0944686523081373</v>
      </c>
      <c r="L213" s="21">
        <f>IF(OR($A213="",$B213="",$C213=""),"",'OddsRatio_working_3-way'!I212)</f>
        <v>3.6687196095409105</v>
      </c>
      <c r="M213" s="22">
        <f>IF(OR($A213="",$B213="",$C213=""),"",'OddsRatio_working_3-way'!J212)</f>
        <v>2.0695646684152282</v>
      </c>
      <c r="N213" s="23">
        <f t="shared" si="35"/>
        <v>24.537245514658824</v>
      </c>
      <c r="O213" s="24">
        <f t="shared" si="36"/>
        <v>27.355248500936174</v>
      </c>
      <c r="P213" s="24">
        <f t="shared" si="37"/>
        <v>48.107505984404995</v>
      </c>
      <c r="Q213" t="s">
        <v>440</v>
      </c>
      <c r="R213" t="s">
        <v>441</v>
      </c>
      <c r="S213" s="64">
        <v>44542</v>
      </c>
      <c r="T213" s="35">
        <v>100</v>
      </c>
      <c r="U213" s="35"/>
      <c r="V213" s="35"/>
      <c r="W213" s="35"/>
      <c r="X213" s="35"/>
      <c r="Y213" s="35"/>
      <c r="Z213" s="35"/>
      <c r="AA213" s="35">
        <f t="shared" si="38"/>
        <v>0</v>
      </c>
      <c r="AB213" s="35">
        <f t="shared" si="39"/>
        <v>0</v>
      </c>
      <c r="AC213" s="35">
        <f t="shared" si="40"/>
        <v>0</v>
      </c>
      <c r="AD213" s="36"/>
      <c r="AE213" s="36"/>
      <c r="AF213">
        <v>2.11</v>
      </c>
      <c r="AG213">
        <v>1.8</v>
      </c>
      <c r="AH213" s="41"/>
      <c r="AI213" s="36"/>
      <c r="AJ213" t="s">
        <v>487</v>
      </c>
      <c r="AK213" s="35"/>
      <c r="AL213" s="35"/>
    </row>
    <row r="214" spans="1:38" ht="15" x14ac:dyDescent="0.25">
      <c r="A214">
        <v>2.36</v>
      </c>
      <c r="B214">
        <v>3.35</v>
      </c>
      <c r="C214">
        <v>3.35</v>
      </c>
      <c r="D214" s="20">
        <f t="shared" si="41"/>
        <v>2.074373893245629E-2</v>
      </c>
      <c r="E214" s="17">
        <f>IF(OR($A214="",$B214="",$C214=""),"",A214*'MPTO_working_3-way'!$I213)</f>
        <v>2.4089552238805969</v>
      </c>
      <c r="F214" s="21">
        <f>IF(OR($A214="",$B214="",$C214=""),"",B214*'MPTO_working_3-way'!$I213)</f>
        <v>3.4194915254237288</v>
      </c>
      <c r="G214" s="22">
        <f>IF(OR($A214="",$B214="",$C214=""),"",C214*'MPTO_working_3-way'!$I213)</f>
        <v>3.4194915254237288</v>
      </c>
      <c r="H214" s="17">
        <f>IF(OR($A214="",$B214="",$C214=""),"",'MPTO_working_3-way'!E213)</f>
        <v>2.3991503135747521</v>
      </c>
      <c r="I214" s="21">
        <f>IF(OR($A214="",$B214="",$C214=""),"",'MPTO_working_3-way'!F213)</f>
        <v>3.4294389820705611</v>
      </c>
      <c r="J214" s="22">
        <f>IF(OR($A214="",$B214="",$C214=""),"",'MPTO_working_3-way'!G213)</f>
        <v>3.4294389820705611</v>
      </c>
      <c r="K214" s="17">
        <f>IF(OR($A214="",$B214="",$C214=""),"",'OddsRatio_working_3-way'!H213)</f>
        <v>2.4034429393670513</v>
      </c>
      <c r="L214" s="21">
        <f>IF(OR($A214="",$B214="",$C214=""),"",'OddsRatio_working_3-way'!I213)</f>
        <v>3.4250668437592435</v>
      </c>
      <c r="M214" s="22">
        <f>IF(OR($A214="",$B214="",$C214=""),"",'OddsRatio_working_3-way'!J213)</f>
        <v>3.4250668437592435</v>
      </c>
      <c r="N214" s="23">
        <f t="shared" si="35"/>
        <v>41.511771995043375</v>
      </c>
      <c r="O214" s="24">
        <f t="shared" si="36"/>
        <v>29.244114002478316</v>
      </c>
      <c r="P214" s="24">
        <f t="shared" si="37"/>
        <v>29.244114002478316</v>
      </c>
      <c r="Q214" t="s">
        <v>442</v>
      </c>
      <c r="R214" t="s">
        <v>443</v>
      </c>
      <c r="S214" s="64">
        <v>44542</v>
      </c>
      <c r="T214" s="35">
        <v>100</v>
      </c>
      <c r="U214" s="35"/>
      <c r="V214" s="35"/>
      <c r="W214" s="35"/>
      <c r="X214" s="35"/>
      <c r="Y214" s="35"/>
      <c r="Z214" s="35"/>
      <c r="AA214" s="35">
        <f t="shared" si="38"/>
        <v>0</v>
      </c>
      <c r="AB214" s="35">
        <f t="shared" si="39"/>
        <v>0</v>
      </c>
      <c r="AC214" s="35">
        <f t="shared" si="40"/>
        <v>0</v>
      </c>
      <c r="AD214" s="36"/>
      <c r="AE214" s="36"/>
      <c r="AF214">
        <v>2.09</v>
      </c>
      <c r="AG214">
        <v>1.83</v>
      </c>
      <c r="AH214" s="41"/>
      <c r="AI214" s="36"/>
      <c r="AJ214" t="s">
        <v>487</v>
      </c>
      <c r="AK214" s="35"/>
      <c r="AL214" s="35"/>
    </row>
    <row r="215" spans="1:38" ht="15" x14ac:dyDescent="0.25">
      <c r="A215">
        <v>2.11</v>
      </c>
      <c r="B215">
        <v>3.57</v>
      </c>
      <c r="C215">
        <v>3.73</v>
      </c>
      <c r="D215" s="20">
        <f t="shared" si="41"/>
        <v>2.2142208852335088E-2</v>
      </c>
      <c r="E215" s="17">
        <f>IF(OR($A215="",$B215="",$C215=""),"",A215*'MPTO_working_3-way'!$I214)</f>
        <v>2.1567200606784267</v>
      </c>
      <c r="F215" s="21">
        <f>IF(OR($A215="",$B215="",$C215=""),"",B215*'MPTO_working_3-way'!$I214)</f>
        <v>3.6490476856028362</v>
      </c>
      <c r="G215" s="22">
        <f>IF(OR($A215="",$B215="",$C215=""),"",C215*'MPTO_working_3-way'!$I214)</f>
        <v>3.81259043901921</v>
      </c>
      <c r="H215" s="17">
        <f>IF(OR($A215="",$B215="",$C215=""),"",'MPTO_working_3-way'!E214)</f>
        <v>2.1433796084546346</v>
      </c>
      <c r="I215" s="21">
        <f>IF(OR($A215="",$B215="",$C215=""),"",'MPTO_working_3-way'!F214)</f>
        <v>3.6666124082927269</v>
      </c>
      <c r="J215" s="22">
        <f>IF(OR($A215="",$B215="",$C215=""),"",'MPTO_working_3-way'!G214)</f>
        <v>3.8355944772588209</v>
      </c>
      <c r="K215" s="17">
        <f>IF(OR($A215="",$B215="",$C215=""),"",'OddsRatio_working_3-way'!H214)</f>
        <v>2.1488379692088704</v>
      </c>
      <c r="L215" s="21">
        <f>IF(OR($A215="",$B215="",$C215=""),"",'OddsRatio_working_3-way'!I214)</f>
        <v>3.6599221449250425</v>
      </c>
      <c r="M215" s="22">
        <f>IF(OR($A215="",$B215="",$C215=""),"",'OddsRatio_working_3-way'!J214)</f>
        <v>3.825520410756952</v>
      </c>
      <c r="N215" s="23">
        <f t="shared" si="35"/>
        <v>46.366703691968063</v>
      </c>
      <c r="O215" s="24">
        <f t="shared" si="36"/>
        <v>27.404410305336864</v>
      </c>
      <c r="P215" s="24">
        <f t="shared" si="37"/>
        <v>26.228886002695067</v>
      </c>
      <c r="Q215" t="s">
        <v>444</v>
      </c>
      <c r="R215" t="s">
        <v>445</v>
      </c>
      <c r="S215" s="64">
        <v>44542</v>
      </c>
      <c r="T215" s="35">
        <v>100</v>
      </c>
      <c r="U215" s="35"/>
      <c r="V215" s="35"/>
      <c r="W215" s="35"/>
      <c r="X215" s="35"/>
      <c r="Y215" s="35"/>
      <c r="Z215" s="35"/>
      <c r="AA215" s="35">
        <f t="shared" si="38"/>
        <v>0</v>
      </c>
      <c r="AB215" s="35">
        <f t="shared" si="39"/>
        <v>0</v>
      </c>
      <c r="AC215" s="35">
        <f t="shared" si="40"/>
        <v>0</v>
      </c>
      <c r="AD215" s="36"/>
      <c r="AE215" s="36"/>
      <c r="AF215">
        <v>1.99</v>
      </c>
      <c r="AG215">
        <v>1.92</v>
      </c>
      <c r="AH215" s="41"/>
      <c r="AI215" s="36"/>
      <c r="AJ215" t="s">
        <v>487</v>
      </c>
      <c r="AK215" s="35"/>
      <c r="AL215" s="35"/>
    </row>
    <row r="216" spans="1:38" ht="15" x14ac:dyDescent="0.25">
      <c r="A216">
        <v>2.09</v>
      </c>
      <c r="B216">
        <v>3.17</v>
      </c>
      <c r="C216">
        <v>4.09</v>
      </c>
      <c r="D216" s="20">
        <f t="shared" si="41"/>
        <v>3.8425090276855034E-2</v>
      </c>
      <c r="E216" s="17">
        <f>IF(OR($A216="",$B216="",$C216=""),"",A216*'MPTO_working_3-way'!$I215)</f>
        <v>2.1703084386786267</v>
      </c>
      <c r="F216" s="21">
        <f>IF(OR($A216="",$B216="",$C216=""),"",B216*'MPTO_working_3-way'!$I215)</f>
        <v>3.2918075361776302</v>
      </c>
      <c r="G216" s="22">
        <f>IF(OR($A216="",$B216="",$C216=""),"",C216*'MPTO_working_3-way'!$I215)</f>
        <v>4.2471586192323372</v>
      </c>
      <c r="H216" s="17">
        <f>IF(OR($A216="",$B216="",$C216=""),"",'MPTO_working_3-way'!E215)</f>
        <v>2.1474871123586654</v>
      </c>
      <c r="I216" s="21">
        <f>IF(OR($A216="",$B216="",$C216=""),"",'MPTO_working_3-way'!F215)</f>
        <v>3.3041570775883033</v>
      </c>
      <c r="J216" s="22">
        <f>IF(OR($A216="",$B216="",$C216=""),"",'MPTO_working_3-way'!G215)</f>
        <v>4.3161043324501938</v>
      </c>
      <c r="K216" s="17">
        <f>IF(OR($A216="",$B216="",$C216=""),"",'OddsRatio_working_3-way'!H215)</f>
        <v>2.1569546919978024</v>
      </c>
      <c r="L216" s="21">
        <f>IF(OR($A216="",$B216="",$C216=""),"",'OddsRatio_working_3-way'!I215)</f>
        <v>3.3032951207662671</v>
      </c>
      <c r="M216" s="22">
        <f>IF(OR($A216="",$B216="",$C216=""),"",'OddsRatio_working_3-way'!J215)</f>
        <v>4.2798073378653285</v>
      </c>
      <c r="N216" s="23">
        <f t="shared" si="35"/>
        <v>46.076400117986978</v>
      </c>
      <c r="O216" s="24">
        <f t="shared" si="36"/>
        <v>30.378446765486679</v>
      </c>
      <c r="P216" s="24">
        <f t="shared" si="37"/>
        <v>23.545153116526347</v>
      </c>
      <c r="Q216" t="s">
        <v>446</v>
      </c>
      <c r="R216" t="s">
        <v>447</v>
      </c>
      <c r="S216" s="64">
        <v>44542</v>
      </c>
      <c r="T216" s="35">
        <v>100</v>
      </c>
      <c r="U216" s="35"/>
      <c r="V216" s="35"/>
      <c r="W216" s="35"/>
      <c r="X216" s="35"/>
      <c r="Y216" s="35"/>
      <c r="Z216" s="35"/>
      <c r="AA216" s="35">
        <f t="shared" si="38"/>
        <v>0</v>
      </c>
      <c r="AB216" s="35">
        <f t="shared" si="39"/>
        <v>0</v>
      </c>
      <c r="AC216" s="35">
        <f t="shared" si="40"/>
        <v>0</v>
      </c>
      <c r="AD216" s="36"/>
      <c r="AE216" s="36"/>
      <c r="AF216">
        <v>2.59</v>
      </c>
      <c r="AG216">
        <v>1.52</v>
      </c>
      <c r="AH216" s="41"/>
      <c r="AI216" s="36"/>
      <c r="AJ216" t="s">
        <v>488</v>
      </c>
      <c r="AK216" s="35"/>
      <c r="AL216" s="35"/>
    </row>
    <row r="217" spans="1:38" ht="15" x14ac:dyDescent="0.25">
      <c r="A217">
        <v>1.88</v>
      </c>
      <c r="B217">
        <v>3.67</v>
      </c>
      <c r="C217">
        <v>4.21</v>
      </c>
      <c r="D217" s="20">
        <f t="shared" si="41"/>
        <v>4.192414886112017E-2</v>
      </c>
      <c r="E217" s="17">
        <f>IF(OR($A217="",$B217="",$C217=""),"",A217*'MPTO_working_3-way'!$I216)</f>
        <v>1.9588173998589058</v>
      </c>
      <c r="F217" s="21">
        <f>IF(OR($A217="",$B217="",$C217=""),"",B217*'MPTO_working_3-way'!$I216)</f>
        <v>3.8238616263203111</v>
      </c>
      <c r="G217" s="22">
        <f>IF(OR($A217="",$B217="",$C217=""),"",C217*'MPTO_working_3-way'!$I216)</f>
        <v>4.3865006667053157</v>
      </c>
      <c r="H217" s="17">
        <f>IF(OR($A217="",$B217="",$C217=""),"",'MPTO_working_3-way'!E216)</f>
        <v>1.9307249056349938</v>
      </c>
      <c r="I217" s="21">
        <f>IF(OR($A217="",$B217="",$C217=""),"",'MPTO_working_3-way'!F216)</f>
        <v>3.8683994080602249</v>
      </c>
      <c r="J217" s="22">
        <f>IF(OR($A217="",$B217="",$C217=""),"",'MPTO_working_3-way'!G216)</f>
        <v>4.4731726517754504</v>
      </c>
      <c r="K217" s="17">
        <f>IF(OR($A217="",$B217="",$C217=""),"",'OddsRatio_working_3-way'!H216)</f>
        <v>1.941308513445682</v>
      </c>
      <c r="L217" s="21">
        <f>IF(OR($A217="",$B217="",$C217=""),"",'OddsRatio_working_3-way'!I216)</f>
        <v>3.8560156032954205</v>
      </c>
      <c r="M217" s="22">
        <f>IF(OR($A217="",$B217="",$C217=""),"",'OddsRatio_working_3-way'!J216)</f>
        <v>4.4336367365461804</v>
      </c>
      <c r="N217" s="23">
        <f t="shared" si="35"/>
        <v>51.051210800559069</v>
      </c>
      <c r="O217" s="24">
        <f t="shared" si="36"/>
        <v>26.151573925082026</v>
      </c>
      <c r="P217" s="24">
        <f t="shared" si="37"/>
        <v>22.797215274358919</v>
      </c>
      <c r="Q217" t="s">
        <v>448</v>
      </c>
      <c r="R217" t="s">
        <v>449</v>
      </c>
      <c r="S217" s="64">
        <v>44542</v>
      </c>
      <c r="T217" s="35">
        <v>100</v>
      </c>
      <c r="U217" s="35"/>
      <c r="V217" s="35"/>
      <c r="W217" s="35"/>
      <c r="X217" s="35"/>
      <c r="Y217" s="35"/>
      <c r="Z217" s="35"/>
      <c r="AA217" s="35">
        <f t="shared" si="38"/>
        <v>0</v>
      </c>
      <c r="AB217" s="35">
        <f t="shared" si="39"/>
        <v>0</v>
      </c>
      <c r="AC217" s="35">
        <f t="shared" si="40"/>
        <v>0</v>
      </c>
      <c r="AD217" s="36"/>
      <c r="AE217" s="36"/>
      <c r="AF217">
        <v>2.15</v>
      </c>
      <c r="AG217">
        <v>1.73</v>
      </c>
      <c r="AH217" s="41"/>
      <c r="AI217" s="36"/>
      <c r="AJ217" t="s">
        <v>488</v>
      </c>
      <c r="AK217" s="35"/>
      <c r="AL217" s="35"/>
    </row>
    <row r="218" spans="1:38" ht="15" x14ac:dyDescent="0.25">
      <c r="A218">
        <v>2.9</v>
      </c>
      <c r="B218">
        <v>2.91</v>
      </c>
      <c r="C218">
        <v>2.85</v>
      </c>
      <c r="D218" s="20">
        <f t="shared" si="41"/>
        <v>3.9347390873201604E-2</v>
      </c>
      <c r="E218" s="17">
        <f>IF(OR($A218="",$B218="",$C218=""),"",A218*'MPTO_working_3-way'!$I217)</f>
        <v>3.0141074335322844</v>
      </c>
      <c r="F218" s="21">
        <f>IF(OR($A218="",$B218="",$C218=""),"",B218*'MPTO_working_3-way'!$I217)</f>
        <v>3.0245009074410167</v>
      </c>
      <c r="G218" s="22">
        <f>IF(OR($A218="",$B218="",$C218=""),"",C218*'MPTO_working_3-way'!$I217)</f>
        <v>2.9621400639886248</v>
      </c>
      <c r="H218" s="17">
        <f>IF(OR($A218="",$B218="",$C218=""),"",'MPTO_working_3-way'!E217)</f>
        <v>3.0146652377460659</v>
      </c>
      <c r="I218" s="21">
        <f>IF(OR($A218="",$B218="",$C218=""),"",'MPTO_working_3-way'!F217)</f>
        <v>3.0254731399890562</v>
      </c>
      <c r="J218" s="22">
        <f>IF(OR($A218="",$B218="",$C218=""),"",'MPTO_working_3-way'!G217)</f>
        <v>2.9606699041675135</v>
      </c>
      <c r="K218" s="17">
        <f>IF(OR($A218="",$B218="",$C218=""),"",'OddsRatio_working_3-way'!H217)</f>
        <v>3.0143957226485054</v>
      </c>
      <c r="L218" s="21">
        <f>IF(OR($A218="",$B218="",$C218=""),"",'OddsRatio_working_3-way'!I217)</f>
        <v>3.0249978053992876</v>
      </c>
      <c r="M218" s="22">
        <f>IF(OR($A218="",$B218="",$C218=""),"",'OddsRatio_working_3-way'!J217)</f>
        <v>2.9613853088945978</v>
      </c>
      <c r="N218" s="23">
        <f t="shared" si="35"/>
        <v>33.177317731773179</v>
      </c>
      <c r="O218" s="24">
        <f t="shared" si="36"/>
        <v>33.063306330633054</v>
      </c>
      <c r="P218" s="24">
        <f t="shared" si="37"/>
        <v>33.759375937593752</v>
      </c>
      <c r="Q218" t="s">
        <v>450</v>
      </c>
      <c r="R218" t="s">
        <v>451</v>
      </c>
      <c r="S218" s="64">
        <v>44542</v>
      </c>
      <c r="T218" s="35">
        <v>100</v>
      </c>
      <c r="U218" s="35"/>
      <c r="V218" s="35"/>
      <c r="W218" s="35"/>
      <c r="X218" s="35"/>
      <c r="Y218" s="35"/>
      <c r="Z218" s="35"/>
      <c r="AA218" s="35">
        <f t="shared" si="38"/>
        <v>0</v>
      </c>
      <c r="AB218" s="35">
        <f t="shared" si="39"/>
        <v>0</v>
      </c>
      <c r="AC218" s="35">
        <f t="shared" si="40"/>
        <v>0</v>
      </c>
      <c r="AD218" s="36"/>
      <c r="AE218" s="36"/>
      <c r="AF218">
        <v>2.61</v>
      </c>
      <c r="AG218">
        <v>1.52</v>
      </c>
      <c r="AH218" s="41"/>
      <c r="AI218" s="36"/>
      <c r="AJ218" t="s">
        <v>488</v>
      </c>
      <c r="AK218" s="35"/>
      <c r="AL218" s="35"/>
    </row>
    <row r="219" spans="1:38" ht="15" x14ac:dyDescent="0.25">
      <c r="A219">
        <v>3.36</v>
      </c>
      <c r="B219">
        <v>3</v>
      </c>
      <c r="C219">
        <v>2.4500000000000002</v>
      </c>
      <c r="D219" s="20">
        <f t="shared" si="41"/>
        <v>3.9115646258503389E-2</v>
      </c>
      <c r="E219" s="17">
        <f>IF(OR($A219="",$B219="",$C219=""),"",A219*'MPTO_working_3-way'!$I218)</f>
        <v>3.4914285714285711</v>
      </c>
      <c r="F219" s="21">
        <f>IF(OR($A219="",$B219="",$C219=""),"",B219*'MPTO_working_3-way'!$I218)</f>
        <v>3.1173469387755102</v>
      </c>
      <c r="G219" s="22">
        <f>IF(OR($A219="",$B219="",$C219=""),"",C219*'MPTO_working_3-way'!$I218)</f>
        <v>2.5458333333333334</v>
      </c>
      <c r="H219" s="17">
        <f>IF(OR($A219="",$B219="",$C219=""),"",'MPTO_working_3-way'!E218)</f>
        <v>3.5139442231075697</v>
      </c>
      <c r="I219" s="21">
        <f>IF(OR($A219="",$B219="",$C219=""),"",'MPTO_working_3-way'!F218)</f>
        <v>3.1221238938053095</v>
      </c>
      <c r="J219" s="22">
        <f>IF(OR($A219="",$B219="",$C219=""),"",'MPTO_working_3-way'!G218)</f>
        <v>2.5308464849354375</v>
      </c>
      <c r="K219" s="17">
        <f>IF(OR($A219="",$B219="",$C219=""),"",'OddsRatio_working_3-way'!H218)</f>
        <v>3.5025957838188795</v>
      </c>
      <c r="L219" s="21">
        <f>IF(OR($A219="",$B219="",$C219=""),"",'OddsRatio_working_3-way'!I218)</f>
        <v>3.1208438845922704</v>
      </c>
      <c r="M219" s="22">
        <f>IF(OR($A219="",$B219="",$C219=""),"",'OddsRatio_working_3-way'!J218)</f>
        <v>2.5376118163293966</v>
      </c>
      <c r="N219" s="23">
        <f t="shared" si="35"/>
        <v>28.641571194762687</v>
      </c>
      <c r="O219" s="24">
        <f t="shared" si="36"/>
        <v>32.078559738134203</v>
      </c>
      <c r="P219" s="24">
        <f t="shared" si="37"/>
        <v>39.279869067103107</v>
      </c>
      <c r="Q219" t="s">
        <v>452</v>
      </c>
      <c r="R219" t="s">
        <v>453</v>
      </c>
      <c r="S219" s="64">
        <v>44542</v>
      </c>
      <c r="T219" s="35">
        <v>100</v>
      </c>
      <c r="U219" s="35"/>
      <c r="V219" s="35"/>
      <c r="W219" s="35"/>
      <c r="X219" s="35"/>
      <c r="Y219" s="35"/>
      <c r="Z219" s="35"/>
      <c r="AA219" s="35">
        <f t="shared" si="38"/>
        <v>0</v>
      </c>
      <c r="AB219" s="35">
        <f t="shared" si="39"/>
        <v>0</v>
      </c>
      <c r="AC219" s="35">
        <f t="shared" si="40"/>
        <v>0</v>
      </c>
      <c r="AD219" s="36"/>
      <c r="AE219" s="36"/>
      <c r="AF219">
        <v>2.42</v>
      </c>
      <c r="AG219">
        <v>1.59</v>
      </c>
      <c r="AH219" s="41"/>
      <c r="AI219" s="36"/>
      <c r="AJ219" t="s">
        <v>488</v>
      </c>
      <c r="AK219" s="35"/>
      <c r="AL219" s="35"/>
    </row>
    <row r="220" spans="1:38" ht="15" x14ac:dyDescent="0.25">
      <c r="A220">
        <v>2.12</v>
      </c>
      <c r="B220">
        <v>3.57</v>
      </c>
      <c r="C220">
        <v>3.62</v>
      </c>
      <c r="D220" s="20">
        <f t="shared" si="41"/>
        <v>2.8053251948126245E-2</v>
      </c>
      <c r="E220" s="17">
        <f>IF(OR($A220="",$B220="",$C220=""),"",A220*'MPTO_working_3-way'!$I219)</f>
        <v>2.1794728941300279</v>
      </c>
      <c r="F220" s="21">
        <f>IF(OR($A220="",$B220="",$C220=""),"",B220*'MPTO_working_3-way'!$I219)</f>
        <v>3.6701501094548106</v>
      </c>
      <c r="G220" s="22">
        <f>IF(OR($A220="",$B220="",$C220=""),"",C220*'MPTO_working_3-way'!$I219)</f>
        <v>3.7215527720522172</v>
      </c>
      <c r="H220" s="17">
        <f>IF(OR($A220="",$B220="",$C220=""),"",'MPTO_working_3-way'!E219)</f>
        <v>2.1628775287614146</v>
      </c>
      <c r="I220" s="21">
        <f>IF(OR($A220="",$B220="",$C220=""),"",'MPTO_working_3-way'!F219)</f>
        <v>3.6932946201523742</v>
      </c>
      <c r="J220" s="22">
        <f>IF(OR($A220="",$B220="",$C220=""),"",'MPTO_working_3-way'!G219)</f>
        <v>3.7468337857885774</v>
      </c>
      <c r="K220" s="17">
        <f>IF(OR($A220="",$B220="",$C220=""),"",'OddsRatio_working_3-way'!H219)</f>
        <v>2.1696657924393978</v>
      </c>
      <c r="L220" s="21">
        <f>IF(OR($A220="",$B220="",$C220=""),"",'OddsRatio_working_3-way'!I219)</f>
        <v>3.6839652558654032</v>
      </c>
      <c r="M220" s="22">
        <f>IF(OR($A220="",$B220="",$C220=""),"",'OddsRatio_working_3-way'!J219)</f>
        <v>3.7361824787421622</v>
      </c>
      <c r="N220" s="23">
        <f t="shared" si="35"/>
        <v>45.88265367710234</v>
      </c>
      <c r="O220" s="24">
        <f t="shared" si="36"/>
        <v>27.246841959511759</v>
      </c>
      <c r="P220" s="24">
        <f t="shared" si="37"/>
        <v>26.870504363385901</v>
      </c>
      <c r="Q220" t="s">
        <v>454</v>
      </c>
      <c r="R220" t="s">
        <v>455</v>
      </c>
      <c r="S220" s="64">
        <v>44542</v>
      </c>
      <c r="T220" s="35">
        <v>100</v>
      </c>
      <c r="U220" s="35"/>
      <c r="V220" s="35"/>
      <c r="W220" s="35"/>
      <c r="X220" s="35"/>
      <c r="Y220" s="35"/>
      <c r="Z220" s="35"/>
      <c r="AA220" s="35">
        <f t="shared" si="38"/>
        <v>0</v>
      </c>
      <c r="AB220" s="35">
        <f t="shared" si="39"/>
        <v>0</v>
      </c>
      <c r="AC220" s="35">
        <f t="shared" si="40"/>
        <v>0</v>
      </c>
      <c r="AD220" s="36"/>
      <c r="AE220" s="36"/>
      <c r="AF220">
        <v>2</v>
      </c>
      <c r="AG220">
        <v>1.89</v>
      </c>
      <c r="AH220" s="41"/>
      <c r="AI220" s="36"/>
      <c r="AJ220" t="s">
        <v>489</v>
      </c>
      <c r="AK220" s="35"/>
      <c r="AL220" s="35"/>
    </row>
    <row r="221" spans="1:38" ht="15" x14ac:dyDescent="0.25">
      <c r="A221">
        <v>3.02</v>
      </c>
      <c r="B221">
        <v>3.47</v>
      </c>
      <c r="C221">
        <v>2.44</v>
      </c>
      <c r="D221" s="20">
        <f t="shared" si="41"/>
        <v>2.9146331428685945E-2</v>
      </c>
      <c r="E221" s="17">
        <f>IF(OR($A221="",$B221="",$C221=""),"",A221*'MPTO_working_3-way'!$I220)</f>
        <v>3.1080219209146316</v>
      </c>
      <c r="F221" s="21">
        <f>IF(OR($A221="",$B221="",$C221=""),"",B221*'MPTO_working_3-way'!$I220)</f>
        <v>3.5711377700575406</v>
      </c>
      <c r="G221" s="22">
        <f>IF(OR($A221="",$B221="",$C221=""),"",C221*'MPTO_working_3-way'!$I220)</f>
        <v>2.5111170486859935</v>
      </c>
      <c r="H221" s="17">
        <f>IF(OR($A221="",$B221="",$C221=""),"",'MPTO_working_3-way'!E220)</f>
        <v>3.1112871573695644</v>
      </c>
      <c r="I221" s="21">
        <f>IF(OR($A221="",$B221="",$C221=""),"",'MPTO_working_3-way'!F220)</f>
        <v>3.5910640707497961</v>
      </c>
      <c r="J221" s="22">
        <f>IF(OR($A221="",$B221="",$C221=""),"",'MPTO_working_3-way'!G220)</f>
        <v>2.4992463412428192</v>
      </c>
      <c r="K221" s="17">
        <f>IF(OR($A221="",$B221="",$C221=""),"",'OddsRatio_working_3-way'!H220)</f>
        <v>3.1106559088708363</v>
      </c>
      <c r="L221" s="21">
        <f>IF(OR($A221="",$B221="",$C221=""),"",'OddsRatio_working_3-way'!I220)</f>
        <v>3.5808515321341408</v>
      </c>
      <c r="M221" s="22">
        <f>IF(OR($A221="",$B221="",$C221=""),"",'OddsRatio_working_3-way'!J220)</f>
        <v>2.5046259944425762</v>
      </c>
      <c r="N221" s="23">
        <f t="shared" si="35"/>
        <v>32.174805244157326</v>
      </c>
      <c r="O221" s="24">
        <f t="shared" si="36"/>
        <v>28.002280068402047</v>
      </c>
      <c r="P221" s="24">
        <f t="shared" si="37"/>
        <v>39.822914687440623</v>
      </c>
      <c r="Q221" t="s">
        <v>456</v>
      </c>
      <c r="R221" t="s">
        <v>457</v>
      </c>
      <c r="S221" s="64">
        <v>44542</v>
      </c>
      <c r="T221" s="35">
        <v>100</v>
      </c>
      <c r="U221" s="35"/>
      <c r="V221" s="35"/>
      <c r="W221" s="35"/>
      <c r="X221" s="35"/>
      <c r="Y221" s="35"/>
      <c r="Z221" s="35"/>
      <c r="AA221" s="35">
        <f t="shared" si="38"/>
        <v>0</v>
      </c>
      <c r="AB221" s="35">
        <f t="shared" si="39"/>
        <v>0</v>
      </c>
      <c r="AC221" s="35">
        <f t="shared" si="40"/>
        <v>0</v>
      </c>
      <c r="AD221" s="36"/>
      <c r="AE221" s="36"/>
      <c r="AF221">
        <v>2.0499999999999998</v>
      </c>
      <c r="AG221">
        <v>1.85</v>
      </c>
      <c r="AH221" s="41"/>
      <c r="AI221" s="36"/>
      <c r="AJ221" t="s">
        <v>489</v>
      </c>
      <c r="AK221" s="35"/>
      <c r="AL221" s="35"/>
    </row>
    <row r="222" spans="1:38" ht="15" x14ac:dyDescent="0.25">
      <c r="A222">
        <v>1.51</v>
      </c>
      <c r="B222">
        <v>4.5</v>
      </c>
      <c r="C222">
        <v>6.76</v>
      </c>
      <c r="D222" s="20">
        <f t="shared" si="41"/>
        <v>3.2402871934201549E-2</v>
      </c>
      <c r="E222" s="17">
        <f>IF(OR($A222="",$B222="",$C222=""),"",A222*'MPTO_working_3-way'!$I221)</f>
        <v>1.5589283366206443</v>
      </c>
      <c r="F222" s="21">
        <f>IF(OR($A222="",$B222="",$C222=""),"",B222*'MPTO_working_3-way'!$I221)</f>
        <v>4.6458129237039074</v>
      </c>
      <c r="G222" s="22">
        <f>IF(OR($A222="",$B222="",$C222=""),"",C222*'MPTO_working_3-way'!$I221)</f>
        <v>6.9790434142752025</v>
      </c>
      <c r="H222" s="17">
        <f>IF(OR($A222="",$B222="",$C222=""),"",'MPTO_working_3-way'!E221)</f>
        <v>1.5350355791809438</v>
      </c>
      <c r="I222" s="21">
        <f>IF(OR($A222="",$B222="",$C222=""),"",'MPTO_working_3-way'!F221)</f>
        <v>4.7298931846888905</v>
      </c>
      <c r="J222" s="22">
        <f>IF(OR($A222="",$B222="",$C222=""),"",'MPTO_working_3-way'!G221)</f>
        <v>7.2924547273054428</v>
      </c>
      <c r="K222" s="17">
        <f>IF(OR($A222="",$B222="",$C222=""),"",'OddsRatio_working_3-way'!H221)</f>
        <v>1.5428543773284444</v>
      </c>
      <c r="L222" s="21">
        <f>IF(OR($A222="",$B222="",$C222=""),"",'OddsRatio_working_3-way'!I221)</f>
        <v>4.7254712169599156</v>
      </c>
      <c r="M222" s="22">
        <f>IF(OR($A222="",$B222="",$C222=""),"",'OddsRatio_working_3-way'!J221)</f>
        <v>7.1310612027683185</v>
      </c>
      <c r="N222" s="23">
        <f t="shared" si="35"/>
        <v>64.146630509503908</v>
      </c>
      <c r="O222" s="24">
        <f t="shared" si="36"/>
        <v>21.524758237633531</v>
      </c>
      <c r="P222" s="24">
        <f t="shared" si="37"/>
        <v>14.328611252862558</v>
      </c>
      <c r="Q222" t="s">
        <v>458</v>
      </c>
      <c r="R222" t="s">
        <v>459</v>
      </c>
      <c r="S222" s="64">
        <v>44542</v>
      </c>
      <c r="T222" s="35">
        <v>100</v>
      </c>
      <c r="U222" s="35"/>
      <c r="V222" s="35"/>
      <c r="W222" s="35"/>
      <c r="X222" s="35"/>
      <c r="Y222" s="35"/>
      <c r="Z222" s="35"/>
      <c r="AA222" s="35">
        <f t="shared" si="38"/>
        <v>0</v>
      </c>
      <c r="AB222" s="35">
        <f t="shared" si="39"/>
        <v>0</v>
      </c>
      <c r="AC222" s="35">
        <f t="shared" si="40"/>
        <v>0</v>
      </c>
      <c r="AD222" s="36"/>
      <c r="AE222" s="36"/>
      <c r="AF222">
        <v>1.71</v>
      </c>
      <c r="AG222">
        <v>2.2200000000000002</v>
      </c>
      <c r="AH222" s="41"/>
      <c r="AI222" s="36"/>
      <c r="AJ222" t="s">
        <v>489</v>
      </c>
      <c r="AK222" s="35"/>
      <c r="AL222" s="35"/>
    </row>
    <row r="223" spans="1:38" ht="15" x14ac:dyDescent="0.25">
      <c r="A223">
        <v>1.87</v>
      </c>
      <c r="B223">
        <v>3.62</v>
      </c>
      <c r="C223">
        <v>4.47</v>
      </c>
      <c r="D223" s="20">
        <f t="shared" si="41"/>
        <v>3.4716098743860391E-2</v>
      </c>
      <c r="E223" s="17">
        <f>IF(OR($A223="",$B223="",$C223=""),"",A223*'MPTO_working_3-way'!$I222)</f>
        <v>1.934919104651019</v>
      </c>
      <c r="F223" s="21">
        <f>IF(OR($A223="",$B223="",$C223=""),"",B223*'MPTO_working_3-way'!$I222)</f>
        <v>3.7456722774527749</v>
      </c>
      <c r="G223" s="22">
        <f>IF(OR($A223="",$B223="",$C223=""),"",C223*'MPTO_working_3-way'!$I222)</f>
        <v>4.6251809613850554</v>
      </c>
      <c r="H223" s="17">
        <f>IF(OR($A223="",$B223="",$C223=""),"",'MPTO_working_3-way'!E222)</f>
        <v>1.9113612878233708</v>
      </c>
      <c r="I223" s="21">
        <f>IF(OR($A223="",$B223="",$C223=""),"",'MPTO_working_3-way'!F222)</f>
        <v>3.7782747996376287</v>
      </c>
      <c r="J223" s="22">
        <f>IF(OR($A223="",$B223="",$C223=""),"",'MPTO_working_3-way'!G222)</f>
        <v>4.713832345036935</v>
      </c>
      <c r="K223" s="17">
        <f>IF(OR($A223="",$B223="",$C223=""),"",'OddsRatio_working_3-way'!H222)</f>
        <v>1.9203063804059506</v>
      </c>
      <c r="L223" s="21">
        <f>IF(OR($A223="",$B223="",$C223=""),"",'OddsRatio_working_3-way'!I222)</f>
        <v>3.7714973754753895</v>
      </c>
      <c r="M223" s="22">
        <f>IF(OR($A223="",$B223="",$C223=""),"",'OddsRatio_working_3-way'!J222)</f>
        <v>4.6706472873662603</v>
      </c>
      <c r="N223" s="23">
        <f t="shared" ref="N223:N230" si="42">(1/E223)* 100</f>
        <v>51.681747190167904</v>
      </c>
      <c r="O223" s="24">
        <f t="shared" ref="O223:O230" si="43">(1/F223)* 100</f>
        <v>26.697477139672372</v>
      </c>
      <c r="P223" s="24">
        <f t="shared" ref="P223:P230" si="44">(1/G223)* 100</f>
        <v>21.62077567015973</v>
      </c>
      <c r="Q223" t="s">
        <v>460</v>
      </c>
      <c r="R223" t="s">
        <v>461</v>
      </c>
      <c r="S223" t="s">
        <v>476</v>
      </c>
      <c r="T223" s="35">
        <v>100</v>
      </c>
      <c r="U223" s="35"/>
      <c r="V223" s="35"/>
      <c r="W223" s="35"/>
      <c r="X223" s="35"/>
      <c r="Y223" s="35"/>
      <c r="Z223" s="35"/>
      <c r="AA223" s="35">
        <f t="shared" ref="AA223:AA230" si="45">U223-X223</f>
        <v>0</v>
      </c>
      <c r="AB223" s="35">
        <f t="shared" ref="AB223:AB230" si="46">V223-Y223</f>
        <v>0</v>
      </c>
      <c r="AC223" s="35">
        <f t="shared" ref="AC223:AC230" si="47">W223-Z223</f>
        <v>0</v>
      </c>
      <c r="AD223" s="36"/>
      <c r="AE223" s="36"/>
      <c r="AF223">
        <v>1.88</v>
      </c>
      <c r="AG223">
        <v>1.99</v>
      </c>
      <c r="AH223" s="41"/>
      <c r="AI223" s="36"/>
      <c r="AJ223" t="s">
        <v>490</v>
      </c>
      <c r="AK223" s="35"/>
      <c r="AL223" s="35"/>
    </row>
    <row r="224" spans="1:38" ht="15" x14ac:dyDescent="0.25">
      <c r="A224">
        <v>1.58</v>
      </c>
      <c r="B224">
        <v>3.85</v>
      </c>
      <c r="C224">
        <v>6.37</v>
      </c>
      <c r="D224" s="20">
        <f t="shared" si="41"/>
        <v>4.9637523416908413E-2</v>
      </c>
      <c r="E224" s="17">
        <f>IF(OR($A224="",$B224="",$C224=""),"",A224*'MPTO_working_3-way'!$I223)</f>
        <v>1.6584272869987153</v>
      </c>
      <c r="F224" s="21">
        <f>IF(OR($A224="",$B224="",$C224=""),"",B224*'MPTO_working_3-way'!$I223)</f>
        <v>4.0411044651550974</v>
      </c>
      <c r="G224" s="22">
        <f>IF(OR($A224="",$B224="",$C224=""),"",C224*'MPTO_working_3-way'!$I223)</f>
        <v>6.6861910241657068</v>
      </c>
      <c r="H224" s="17">
        <f>IF(OR($A224="",$B224="",$C224=""),"",'MPTO_working_3-way'!E223)</f>
        <v>1.6224138385830811</v>
      </c>
      <c r="I224" s="21">
        <f>IF(OR($A224="",$B224="",$C224=""),"",'MPTO_working_3-way'!F223)</f>
        <v>4.1119364735071038</v>
      </c>
      <c r="J224" s="22">
        <f>IF(OR($A224="",$B224="",$C224=""),"",'MPTO_working_3-way'!G223)</f>
        <v>7.1204769683950522</v>
      </c>
      <c r="K224" s="17">
        <f>IF(OR($A224="",$B224="",$C224=""),"",'OddsRatio_working_3-way'!H223)</f>
        <v>1.6346384261685325</v>
      </c>
      <c r="L224" s="21">
        <f>IF(OR($A224="",$B224="",$C224=""),"",'OddsRatio_working_3-way'!I223)</f>
        <v>4.1184819216902024</v>
      </c>
      <c r="M224" s="22">
        <f>IF(OR($A224="",$B224="",$C224=""),"",'OddsRatio_working_3-way'!J223)</f>
        <v>6.8758764629741682</v>
      </c>
      <c r="N224" s="23">
        <f t="shared" si="42"/>
        <v>60.298091320585868</v>
      </c>
      <c r="O224" s="24">
        <f t="shared" si="43"/>
        <v>24.745710204292383</v>
      </c>
      <c r="P224" s="24">
        <f t="shared" si="44"/>
        <v>14.956198475121768</v>
      </c>
      <c r="Q224" t="s">
        <v>462</v>
      </c>
      <c r="R224" t="s">
        <v>463</v>
      </c>
      <c r="S224" t="s">
        <v>476</v>
      </c>
      <c r="T224" s="35">
        <v>100</v>
      </c>
      <c r="U224" s="35"/>
      <c r="V224" s="35"/>
      <c r="W224" s="35"/>
      <c r="X224" s="35"/>
      <c r="Y224" s="35"/>
      <c r="Z224" s="35"/>
      <c r="AA224" s="35">
        <f t="shared" si="45"/>
        <v>0</v>
      </c>
      <c r="AB224" s="35">
        <f t="shared" si="46"/>
        <v>0</v>
      </c>
      <c r="AC224" s="35">
        <f t="shared" si="47"/>
        <v>0</v>
      </c>
      <c r="AD224" s="36"/>
      <c r="AE224" s="36"/>
      <c r="AF224">
        <v>2</v>
      </c>
      <c r="AG224">
        <v>1.84</v>
      </c>
      <c r="AH224" s="41"/>
      <c r="AI224" s="36"/>
      <c r="AJ224" t="s">
        <v>491</v>
      </c>
      <c r="AK224" s="35"/>
      <c r="AL224" s="35"/>
    </row>
    <row r="225" spans="1:38" ht="15" x14ac:dyDescent="0.25">
      <c r="A225">
        <v>1.44</v>
      </c>
      <c r="B225">
        <v>5.04</v>
      </c>
      <c r="C225">
        <v>7.63</v>
      </c>
      <c r="D225" s="20">
        <f t="shared" si="41"/>
        <v>2.3918741808649946E-2</v>
      </c>
      <c r="E225" s="17">
        <f>IF(OR($A225="",$B225="",$C225=""),"",A225*'MPTO_working_3-way'!$I224)</f>
        <v>1.4744429882044559</v>
      </c>
      <c r="F225" s="21">
        <f>IF(OR($A225="",$B225="",$C225=""),"",B225*'MPTO_working_3-way'!$I224)</f>
        <v>5.1605504587155959</v>
      </c>
      <c r="G225" s="22">
        <f>IF(OR($A225="",$B225="",$C225=""),"",C225*'MPTO_working_3-way'!$I224)</f>
        <v>7.8124999999999991</v>
      </c>
      <c r="H225" s="17">
        <f>IF(OR($A225="",$B225="",$C225=""),"",'MPTO_working_3-way'!E224)</f>
        <v>1.4567246499787867</v>
      </c>
      <c r="I225" s="21">
        <f>IF(OR($A225="",$B225="",$C225=""),"",'MPTO_working_3-way'!F224)</f>
        <v>5.2510036321926972</v>
      </c>
      <c r="J225" s="22">
        <f>IF(OR($A225="",$B225="",$C225=""),"",'MPTO_working_3-way'!G224)</f>
        <v>8.1242236024844701</v>
      </c>
      <c r="K225" s="17">
        <f>IF(OR($A225="",$B225="",$C225=""),"",'OddsRatio_working_3-way'!H224)</f>
        <v>1.4623520675388963</v>
      </c>
      <c r="L225" s="21">
        <f>IF(OR($A225="",$B225="",$C225=""),"",'OddsRatio_working_3-way'!I224)</f>
        <v>5.2452326201298662</v>
      </c>
      <c r="M225" s="22">
        <f>IF(OR($A225="",$B225="",$C225=""),"",'OddsRatio_working_3-way'!J224)</f>
        <v>7.9668050176883707</v>
      </c>
      <c r="N225" s="23">
        <f t="shared" si="42"/>
        <v>67.822222222222223</v>
      </c>
      <c r="O225" s="24">
        <f t="shared" si="43"/>
        <v>19.37777777777778</v>
      </c>
      <c r="P225" s="24">
        <f t="shared" si="44"/>
        <v>12.8</v>
      </c>
      <c r="Q225" t="s">
        <v>464</v>
      </c>
      <c r="R225" t="s">
        <v>465</v>
      </c>
      <c r="S225" t="s">
        <v>476</v>
      </c>
      <c r="T225" s="35">
        <v>100</v>
      </c>
      <c r="U225" s="35"/>
      <c r="V225" s="35"/>
      <c r="W225" s="35"/>
      <c r="X225" s="35"/>
      <c r="Y225" s="35"/>
      <c r="Z225" s="35"/>
      <c r="AA225" s="35">
        <f t="shared" si="45"/>
        <v>0</v>
      </c>
      <c r="AB225" s="35">
        <f t="shared" si="46"/>
        <v>0</v>
      </c>
      <c r="AC225" s="35">
        <f t="shared" si="47"/>
        <v>0</v>
      </c>
      <c r="AD225" s="36"/>
      <c r="AE225" s="36"/>
      <c r="AF225">
        <v>1.57</v>
      </c>
      <c r="AG225">
        <v>2.54</v>
      </c>
      <c r="AH225" s="41"/>
      <c r="AI225" s="36"/>
      <c r="AJ225" t="s">
        <v>482</v>
      </c>
      <c r="AK225" s="35"/>
      <c r="AL225" s="35"/>
    </row>
    <row r="226" spans="1:38" ht="15" x14ac:dyDescent="0.25">
      <c r="A226">
        <v>2.33</v>
      </c>
      <c r="B226">
        <v>3.38</v>
      </c>
      <c r="C226">
        <v>3.25</v>
      </c>
      <c r="D226" s="20">
        <f t="shared" si="41"/>
        <v>3.2734845214211328E-2</v>
      </c>
      <c r="E226" s="17">
        <f>IF(OR($A226="",$B226="",$C226=""),"",A226*'MPTO_working_3-way'!$I225)</f>
        <v>2.4062721893491124</v>
      </c>
      <c r="F226" s="21">
        <f>IF(OR($A226="",$B226="",$C226=""),"",B226*'MPTO_working_3-way'!$I225)</f>
        <v>3.4906437768240344</v>
      </c>
      <c r="G226" s="22">
        <f>IF(OR($A226="",$B226="",$C226=""),"",C226*'MPTO_working_3-way'!$I225)</f>
        <v>3.356388246946187</v>
      </c>
      <c r="H226" s="17">
        <f>IF(OR($A226="",$B226="",$C226=""),"",'MPTO_working_3-way'!E225)</f>
        <v>2.3907834287911598</v>
      </c>
      <c r="I226" s="21">
        <f>IF(OR($A226="",$B226="",$C226=""),"",'MPTO_working_3-way'!F225)</f>
        <v>3.5094322806809068</v>
      </c>
      <c r="J226" s="22">
        <f>IF(OR($A226="",$B226="",$C226=""),"",'MPTO_working_3-way'!G225)</f>
        <v>3.3694914287344191</v>
      </c>
      <c r="K226" s="17">
        <f>IF(OR($A226="",$B226="",$C226=""),"",'OddsRatio_working_3-way'!H225)</f>
        <v>2.3974983373962728</v>
      </c>
      <c r="L226" s="21">
        <f>IF(OR($A226="",$B226="",$C226=""),"",'OddsRatio_working_3-way'!I225)</f>
        <v>3.5007864984985937</v>
      </c>
      <c r="M226" s="22">
        <f>IF(OR($A226="",$B226="",$C226=""),"",'OddsRatio_working_3-way'!J225)</f>
        <v>3.3641889166478305</v>
      </c>
      <c r="N226" s="23">
        <f t="shared" si="42"/>
        <v>41.558058328825062</v>
      </c>
      <c r="O226" s="24">
        <f t="shared" si="43"/>
        <v>28.648010623124971</v>
      </c>
      <c r="P226" s="24">
        <f t="shared" si="44"/>
        <v>29.793931048049966</v>
      </c>
      <c r="Q226" t="s">
        <v>466</v>
      </c>
      <c r="R226" t="s">
        <v>467</v>
      </c>
      <c r="S226" t="s">
        <v>476</v>
      </c>
      <c r="T226" s="35">
        <v>100</v>
      </c>
      <c r="U226" s="35"/>
      <c r="V226" s="35"/>
      <c r="W226" s="35"/>
      <c r="X226" s="35"/>
      <c r="Y226" s="35"/>
      <c r="Z226" s="35"/>
      <c r="AA226" s="35">
        <f t="shared" si="45"/>
        <v>0</v>
      </c>
      <c r="AB226" s="35">
        <f t="shared" si="46"/>
        <v>0</v>
      </c>
      <c r="AC226" s="35">
        <f t="shared" si="47"/>
        <v>0</v>
      </c>
      <c r="AD226" s="36"/>
      <c r="AE226" s="36"/>
      <c r="AF226">
        <v>2.2400000000000002</v>
      </c>
      <c r="AG226">
        <v>1.69</v>
      </c>
      <c r="AH226" s="41"/>
      <c r="AI226" s="36"/>
      <c r="AJ226" t="s">
        <v>485</v>
      </c>
      <c r="AK226" s="35"/>
      <c r="AL226" s="35"/>
    </row>
    <row r="227" spans="1:38" ht="15" x14ac:dyDescent="0.25">
      <c r="A227">
        <v>2.68</v>
      </c>
      <c r="B227">
        <v>3.13</v>
      </c>
      <c r="C227">
        <v>3.04</v>
      </c>
      <c r="D227" s="20">
        <f t="shared" si="41"/>
        <v>2.157051467063531E-2</v>
      </c>
      <c r="E227" s="17">
        <f>IF(OR($A227="",$B227="",$C227=""),"",A227*'MPTO_working_3-way'!$I226)</f>
        <v>2.7378089793173026</v>
      </c>
      <c r="F227" s="21">
        <f>IF(OR($A227="",$B227="",$C227=""),"",B227*'MPTO_working_3-way'!$I226)</f>
        <v>3.1975157109190886</v>
      </c>
      <c r="G227" s="22">
        <f>IF(OR($A227="",$B227="",$C227=""),"",C227*'MPTO_working_3-way'!$I226)</f>
        <v>3.1055743645987315</v>
      </c>
      <c r="H227" s="17">
        <f>IF(OR($A227="",$B227="",$C227=""),"",'MPTO_working_3-way'!E226)</f>
        <v>2.7326573779476844</v>
      </c>
      <c r="I227" s="21">
        <f>IF(OR($A227="",$B227="",$C227=""),"",'MPTO_working_3-way'!F226)</f>
        <v>3.2020631909141382</v>
      </c>
      <c r="J227" s="22">
        <f>IF(OR($A227="",$B227="",$C227=""),"",'MPTO_working_3-way'!G226)</f>
        <v>3.1079335901292606</v>
      </c>
      <c r="K227" s="17">
        <f>IF(OR($A227="",$B227="",$C227=""),"",'OddsRatio_working_3-way'!H226)</f>
        <v>2.7350859631363202</v>
      </c>
      <c r="L227" s="21">
        <f>IF(OR($A227="",$B227="",$C227=""),"",'OddsRatio_working_3-way'!I226)</f>
        <v>3.1998411318335482</v>
      </c>
      <c r="M227" s="22">
        <f>IF(OR($A227="",$B227="",$C227=""),"",'OddsRatio_working_3-way'!J226)</f>
        <v>3.106890098094103</v>
      </c>
      <c r="N227" s="23">
        <f t="shared" si="42"/>
        <v>36.525557756383684</v>
      </c>
      <c r="O227" s="24">
        <f t="shared" si="43"/>
        <v>31.274279484699129</v>
      </c>
      <c r="P227" s="24">
        <f t="shared" si="44"/>
        <v>32.200162758917195</v>
      </c>
      <c r="Q227" t="s">
        <v>468</v>
      </c>
      <c r="R227" t="s">
        <v>469</v>
      </c>
      <c r="S227" t="s">
        <v>476</v>
      </c>
      <c r="T227" s="35">
        <v>100</v>
      </c>
      <c r="U227" s="35"/>
      <c r="V227" s="35"/>
      <c r="W227" s="35"/>
      <c r="X227" s="35"/>
      <c r="Y227" s="35"/>
      <c r="Z227" s="35"/>
      <c r="AA227" s="35">
        <f t="shared" si="45"/>
        <v>0</v>
      </c>
      <c r="AB227" s="35">
        <f t="shared" si="46"/>
        <v>0</v>
      </c>
      <c r="AC227" s="35">
        <f t="shared" si="47"/>
        <v>0</v>
      </c>
      <c r="AD227" s="36"/>
      <c r="AE227" s="36"/>
      <c r="AF227">
        <v>2.34</v>
      </c>
      <c r="AG227">
        <v>1.66</v>
      </c>
      <c r="AH227" s="41"/>
      <c r="AI227" s="36"/>
      <c r="AJ227" t="s">
        <v>487</v>
      </c>
      <c r="AK227" s="35"/>
      <c r="AL227" s="35"/>
    </row>
    <row r="228" spans="1:38" ht="15" x14ac:dyDescent="0.25">
      <c r="A228">
        <v>2.16</v>
      </c>
      <c r="B228">
        <v>3.24</v>
      </c>
      <c r="C228">
        <v>3.74</v>
      </c>
      <c r="D228" s="20">
        <f t="shared" si="41"/>
        <v>3.8984617415989797E-2</v>
      </c>
      <c r="E228" s="17">
        <f>IF(OR($A228="",$B228="",$C228=""),"",A228*'MPTO_working_3-way'!$I227)</f>
        <v>2.2442067736185383</v>
      </c>
      <c r="F228" s="21">
        <f>IF(OR($A228="",$B228="",$C228=""),"",B228*'MPTO_working_3-way'!$I227)</f>
        <v>3.366310160427807</v>
      </c>
      <c r="G228" s="22">
        <f>IF(OR($A228="",$B228="",$C228=""),"",C228*'MPTO_working_3-way'!$I227)</f>
        <v>3.8858024691358022</v>
      </c>
      <c r="H228" s="17">
        <f>IF(OR($A228="",$B228="",$C228=""),"",'MPTO_working_3-way'!E227)</f>
        <v>2.2223798112192497</v>
      </c>
      <c r="I228" s="21">
        <f>IF(OR($A228="",$B228="",$C228=""),"",'MPTO_working_3-way'!F227)</f>
        <v>3.3824109568647884</v>
      </c>
      <c r="J228" s="22">
        <f>IF(OR($A228="",$B228="",$C228=""),"",'MPTO_working_3-way'!G227)</f>
        <v>3.931052381158354</v>
      </c>
      <c r="K228" s="17">
        <f>IF(OR($A228="",$B228="",$C228=""),"",'OddsRatio_working_3-way'!H227)</f>
        <v>2.2314683791031946</v>
      </c>
      <c r="L228" s="21">
        <f>IF(OR($A228="",$B228="",$C228=""),"",'OddsRatio_working_3-way'!I227)</f>
        <v>3.378007904475135</v>
      </c>
      <c r="M228" s="22">
        <f>IF(OR($A228="",$B228="",$C228=""),"",'OddsRatio_working_3-way'!J227)</f>
        <v>3.9088132402954785</v>
      </c>
      <c r="N228" s="23">
        <f t="shared" si="42"/>
        <v>44.559173947577449</v>
      </c>
      <c r="O228" s="24">
        <f t="shared" si="43"/>
        <v>29.706115965051634</v>
      </c>
      <c r="P228" s="24">
        <f t="shared" si="44"/>
        <v>25.734710087370932</v>
      </c>
      <c r="Q228" t="s">
        <v>470</v>
      </c>
      <c r="R228" t="s">
        <v>471</v>
      </c>
      <c r="S228" t="s">
        <v>476</v>
      </c>
      <c r="T228" s="35">
        <v>100</v>
      </c>
      <c r="U228" s="35"/>
      <c r="V228" s="35"/>
      <c r="W228" s="35"/>
      <c r="X228" s="35"/>
      <c r="Y228" s="35"/>
      <c r="Z228" s="35"/>
      <c r="AA228" s="35">
        <f t="shared" si="45"/>
        <v>0</v>
      </c>
      <c r="AB228" s="35">
        <f t="shared" si="46"/>
        <v>0</v>
      </c>
      <c r="AC228" s="35">
        <f t="shared" si="47"/>
        <v>0</v>
      </c>
      <c r="AD228" s="36"/>
      <c r="AE228" s="36"/>
      <c r="AF228">
        <v>2.46</v>
      </c>
      <c r="AG228">
        <v>1.57</v>
      </c>
      <c r="AH228" s="41"/>
      <c r="AI228" s="36"/>
      <c r="AJ228" t="s">
        <v>488</v>
      </c>
      <c r="AK228" s="35"/>
      <c r="AL228" s="35"/>
    </row>
    <row r="229" spans="1:38" ht="15" x14ac:dyDescent="0.25">
      <c r="A229">
        <v>2.92</v>
      </c>
      <c r="B229">
        <v>3.45</v>
      </c>
      <c r="C229">
        <v>2.5</v>
      </c>
      <c r="D229" s="20">
        <f t="shared" si="41"/>
        <v>3.2320825888425553E-2</v>
      </c>
      <c r="E229" s="17">
        <f>IF(OR($A229="",$B229="",$C229=""),"",A229*'MPTO_working_3-way'!$I228)</f>
        <v>3.0143768115942025</v>
      </c>
      <c r="F229" s="21">
        <f>IF(OR($A229="",$B229="",$C229=""),"",B229*'MPTO_working_3-way'!$I228)</f>
        <v>3.5615068493150686</v>
      </c>
      <c r="G229" s="22">
        <f>IF(OR($A229="",$B229="",$C229=""),"",C229*'MPTO_working_3-way'!$I228)</f>
        <v>2.5808020647210639</v>
      </c>
      <c r="H229" s="17">
        <f>IF(OR($A229="",$B229="",$C229=""),"",'MPTO_working_3-way'!E228)</f>
        <v>3.0148437811739353</v>
      </c>
      <c r="I229" s="21">
        <f>IF(OR($A229="",$B229="",$C229=""),"",'MPTO_working_3-way'!F228)</f>
        <v>3.583183154699801</v>
      </c>
      <c r="J229" s="22">
        <f>IF(OR($A229="",$B229="",$C229=""),"",'MPTO_working_3-way'!G228)</f>
        <v>2.5691988574537539</v>
      </c>
      <c r="K229" s="17">
        <f>IF(OR($A229="",$B229="",$C229=""),"",'OddsRatio_working_3-way'!H228)</f>
        <v>3.0154829929708105</v>
      </c>
      <c r="L229" s="21">
        <f>IF(OR($A229="",$B229="",$C229=""),"",'OddsRatio_working_3-way'!I228)</f>
        <v>3.5718402774887936</v>
      </c>
      <c r="M229" s="22">
        <f>IF(OR($A229="",$B229="",$C229=""),"",'OddsRatio_working_3-way'!J228)</f>
        <v>2.5745960882584455</v>
      </c>
      <c r="N229" s="23">
        <f t="shared" si="42"/>
        <v>33.174352859725381</v>
      </c>
      <c r="O229" s="24">
        <f t="shared" si="43"/>
        <v>28.078003000115388</v>
      </c>
      <c r="P229" s="24">
        <f t="shared" si="44"/>
        <v>38.747644140159245</v>
      </c>
      <c r="Q229" t="s">
        <v>472</v>
      </c>
      <c r="R229" t="s">
        <v>473</v>
      </c>
      <c r="S229" t="s">
        <v>476</v>
      </c>
      <c r="T229" s="35">
        <v>100</v>
      </c>
      <c r="U229" s="35"/>
      <c r="V229" s="35"/>
      <c r="W229" s="35"/>
      <c r="X229" s="35"/>
      <c r="Y229" s="35"/>
      <c r="Z229" s="35"/>
      <c r="AA229" s="35">
        <f t="shared" si="45"/>
        <v>0</v>
      </c>
      <c r="AB229" s="35">
        <f t="shared" si="46"/>
        <v>0</v>
      </c>
      <c r="AC229" s="35">
        <f t="shared" si="47"/>
        <v>0</v>
      </c>
      <c r="AD229" s="36"/>
      <c r="AE229" s="36"/>
      <c r="AF229">
        <v>1.96</v>
      </c>
      <c r="AG229">
        <v>1.91</v>
      </c>
      <c r="AH229" s="41"/>
      <c r="AI229" s="36"/>
      <c r="AJ229" t="s">
        <v>489</v>
      </c>
      <c r="AK229" s="35"/>
      <c r="AL229" s="35"/>
    </row>
    <row r="230" spans="1:38" s="35" customFormat="1" ht="15" x14ac:dyDescent="0.25">
      <c r="A230">
        <v>3.41</v>
      </c>
      <c r="B230">
        <v>3.52</v>
      </c>
      <c r="C230">
        <v>2.19</v>
      </c>
      <c r="D230" s="20">
        <f t="shared" si="41"/>
        <v>3.3967045621928538E-2</v>
      </c>
      <c r="E230" s="17">
        <f>IF(OR($A230="",$B230="",$C230=""),"",A230*'MPTO_working_3-way'!$I229)</f>
        <v>3.5258276255707766</v>
      </c>
      <c r="F230" s="21">
        <f>IF(OR($A230="",$B230="",$C230=""),"",B230*'MPTO_working_3-way'!$I229)</f>
        <v>3.6395640005891883</v>
      </c>
      <c r="G230" s="22">
        <f>IF(OR($A230="",$B230="",$C230=""),"",C230*'MPTO_working_3-way'!$I229)</f>
        <v>2.2643878299120233</v>
      </c>
      <c r="H230" s="17">
        <f>IF(OR($A230="",$B230="",$C230=""),"",'MPTO_working_3-way'!E229)</f>
        <v>3.5469447286501081</v>
      </c>
      <c r="I230" s="21">
        <f>IF(OR($A230="",$B230="",$C230=""),"",'MPTO_working_3-way'!F229)</f>
        <v>3.666111658846102</v>
      </c>
      <c r="J230" s="22">
        <f>IF(OR($A230="",$B230="",$C230=""),"",'MPTO_working_3-way'!G229)</f>
        <v>2.2456838494086631</v>
      </c>
      <c r="K230" s="17">
        <f>IF(OR($A230="",$B230="",$C230=""),"",'OddsRatio_working_3-way'!H229)</f>
        <v>3.5385584626232234</v>
      </c>
      <c r="L230" s="21">
        <f>IF(OR($A230="",$B230="",$C230=""),"",'OddsRatio_working_3-way'!I229)</f>
        <v>3.654426276269926</v>
      </c>
      <c r="M230" s="22">
        <f>IF(OR($A230="",$B230="",$C230=""),"",'OddsRatio_working_3-way'!J229)</f>
        <v>2.2534790749052429</v>
      </c>
      <c r="N230" s="23">
        <f t="shared" si="42"/>
        <v>28.362135254360755</v>
      </c>
      <c r="O230" s="24">
        <f t="shared" si="43"/>
        <v>27.475818527661989</v>
      </c>
      <c r="P230" s="24">
        <f t="shared" si="44"/>
        <v>44.162046217977256</v>
      </c>
      <c r="Q230" t="s">
        <v>474</v>
      </c>
      <c r="R230" t="s">
        <v>475</v>
      </c>
      <c r="S230" t="s">
        <v>476</v>
      </c>
      <c r="T230" s="35">
        <v>100</v>
      </c>
      <c r="AA230" s="35">
        <f t="shared" si="45"/>
        <v>0</v>
      </c>
      <c r="AB230" s="35">
        <f t="shared" si="46"/>
        <v>0</v>
      </c>
      <c r="AC230" s="35">
        <f t="shared" si="47"/>
        <v>0</v>
      </c>
      <c r="AD230" s="36"/>
      <c r="AE230" s="36"/>
      <c r="AF230">
        <v>1.91</v>
      </c>
      <c r="AG230">
        <v>1.96</v>
      </c>
      <c r="AH230" s="41"/>
      <c r="AI230" s="36"/>
      <c r="AJ230" t="s">
        <v>489</v>
      </c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48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48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48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48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48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48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48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48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48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48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48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49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49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49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49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2021-12-10T15:45:03Z</dcterms:modified>
</cp:coreProperties>
</file>