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F84DCC9C-65BA-49B9-95DD-8E171F34A735}" xr6:coauthVersionLast="45" xr6:coauthVersionMax="45" xr10:uidLastSave="{00000000-0000-0000-0000-000000000000}"/>
  <bookViews>
    <workbookView xWindow="-120" yWindow="-120" windowWidth="25440" windowHeight="1539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U5" i="2"/>
  <c r="V5" i="2"/>
  <c r="W5" i="2"/>
  <c r="X5" i="2"/>
  <c r="Y5" i="2"/>
  <c r="Z5" i="2"/>
  <c r="AA5" i="2"/>
  <c r="AB5" i="2"/>
  <c r="AC5" i="2"/>
  <c r="U6" i="2"/>
  <c r="V6" i="2"/>
  <c r="W6" i="2"/>
  <c r="X6" i="2"/>
  <c r="Y6" i="2"/>
  <c r="Z6" i="2"/>
  <c r="AA6" i="2"/>
  <c r="AB6" i="2"/>
  <c r="AC6" i="2"/>
  <c r="U7" i="2"/>
  <c r="V7" i="2"/>
  <c r="W7" i="2"/>
  <c r="X7" i="2"/>
  <c r="Y7" i="2"/>
  <c r="Z7" i="2"/>
  <c r="AA7" i="2"/>
  <c r="AB7" i="2"/>
  <c r="AC7" i="2"/>
  <c r="U8" i="2"/>
  <c r="V8" i="2"/>
  <c r="W8" i="2"/>
  <c r="X8" i="2"/>
  <c r="Y8" i="2"/>
  <c r="Z8" i="2"/>
  <c r="AA8" i="2"/>
  <c r="AB8" i="2"/>
  <c r="AC8" i="2"/>
  <c r="U9" i="2"/>
  <c r="V9" i="2"/>
  <c r="W9" i="2"/>
  <c r="X9" i="2"/>
  <c r="Y9" i="2"/>
  <c r="Z9" i="2"/>
  <c r="AA9" i="2"/>
  <c r="AB9" i="2"/>
  <c r="AC9" i="2"/>
  <c r="U10" i="2"/>
  <c r="V10" i="2"/>
  <c r="W10" i="2"/>
  <c r="X10" i="2"/>
  <c r="Y10" i="2"/>
  <c r="Z10" i="2"/>
  <c r="AA10" i="2"/>
  <c r="AB10" i="2"/>
  <c r="AC10" i="2"/>
  <c r="U11" i="2"/>
  <c r="V11" i="2"/>
  <c r="W11" i="2"/>
  <c r="X11" i="2"/>
  <c r="Y11" i="2"/>
  <c r="Z11" i="2"/>
  <c r="AA11" i="2"/>
  <c r="AB11" i="2"/>
  <c r="AC11" i="2"/>
  <c r="U12" i="2"/>
  <c r="V12" i="2"/>
  <c r="W12" i="2"/>
  <c r="X12" i="2"/>
  <c r="Y12" i="2"/>
  <c r="Z12" i="2"/>
  <c r="AA12" i="2"/>
  <c r="AB12" i="2"/>
  <c r="AC12" i="2"/>
  <c r="U13" i="2"/>
  <c r="V13" i="2"/>
  <c r="W13" i="2"/>
  <c r="X13" i="2"/>
  <c r="Y13" i="2"/>
  <c r="Z13" i="2"/>
  <c r="AA13" i="2"/>
  <c r="AB13" i="2"/>
  <c r="AC13" i="2"/>
  <c r="U14" i="2"/>
  <c r="V14" i="2"/>
  <c r="W14" i="2"/>
  <c r="X14" i="2"/>
  <c r="Y14" i="2"/>
  <c r="Z14" i="2"/>
  <c r="AA14" i="2"/>
  <c r="AB14" i="2"/>
  <c r="AC14" i="2"/>
  <c r="U15" i="2"/>
  <c r="V15" i="2"/>
  <c r="W15" i="2"/>
  <c r="X15" i="2"/>
  <c r="Y15" i="2"/>
  <c r="Z15" i="2"/>
  <c r="AA15" i="2"/>
  <c r="AB15" i="2"/>
  <c r="AC15" i="2"/>
  <c r="U16" i="2"/>
  <c r="V16" i="2"/>
  <c r="W16" i="2"/>
  <c r="X16" i="2"/>
  <c r="Y16" i="2"/>
  <c r="Z16" i="2"/>
  <c r="AA16" i="2"/>
  <c r="AB16" i="2"/>
  <c r="AC16" i="2"/>
  <c r="U17" i="2"/>
  <c r="V17" i="2"/>
  <c r="W17" i="2"/>
  <c r="X17" i="2"/>
  <c r="Y17" i="2"/>
  <c r="Z17" i="2"/>
  <c r="AA17" i="2"/>
  <c r="AB17" i="2"/>
  <c r="AC17" i="2"/>
  <c r="U18" i="2"/>
  <c r="V18" i="2"/>
  <c r="W18" i="2"/>
  <c r="X18" i="2"/>
  <c r="Y18" i="2"/>
  <c r="Z18" i="2"/>
  <c r="AA18" i="2"/>
  <c r="AB18" i="2"/>
  <c r="AC18" i="2"/>
  <c r="U19" i="2"/>
  <c r="V19" i="2"/>
  <c r="W19" i="2"/>
  <c r="X19" i="2"/>
  <c r="Y19" i="2"/>
  <c r="Z19" i="2"/>
  <c r="AA19" i="2"/>
  <c r="AB19" i="2"/>
  <c r="AC19" i="2"/>
  <c r="U20" i="2"/>
  <c r="V20" i="2"/>
  <c r="W20" i="2"/>
  <c r="X20" i="2"/>
  <c r="Y20" i="2"/>
  <c r="Z20" i="2"/>
  <c r="AA20" i="2"/>
  <c r="AB20" i="2"/>
  <c r="AC20" i="2"/>
  <c r="U21" i="2"/>
  <c r="V21" i="2"/>
  <c r="W21" i="2"/>
  <c r="X21" i="2"/>
  <c r="Y21" i="2"/>
  <c r="Z21" i="2"/>
  <c r="AA21" i="2"/>
  <c r="AB21" i="2"/>
  <c r="AC21" i="2"/>
  <c r="U22" i="2"/>
  <c r="V22" i="2"/>
  <c r="W22" i="2"/>
  <c r="X22" i="2"/>
  <c r="Y22" i="2"/>
  <c r="Z22" i="2"/>
  <c r="AA22" i="2"/>
  <c r="AB22" i="2"/>
  <c r="AC22" i="2"/>
  <c r="U23" i="2"/>
  <c r="V23" i="2"/>
  <c r="W23" i="2"/>
  <c r="X23" i="2"/>
  <c r="Y23" i="2"/>
  <c r="Z23" i="2"/>
  <c r="AA23" i="2"/>
  <c r="AB23" i="2"/>
  <c r="AC23" i="2"/>
  <c r="U24" i="2"/>
  <c r="V24" i="2"/>
  <c r="W24" i="2"/>
  <c r="X24" i="2"/>
  <c r="Y24" i="2"/>
  <c r="Z24" i="2"/>
  <c r="AA24" i="2"/>
  <c r="AB24" i="2"/>
  <c r="AC24" i="2"/>
  <c r="U25" i="2"/>
  <c r="V25" i="2"/>
  <c r="W25" i="2"/>
  <c r="X25" i="2"/>
  <c r="Y25" i="2"/>
  <c r="Z25" i="2"/>
  <c r="AA25" i="2"/>
  <c r="AB25" i="2"/>
  <c r="AC25" i="2"/>
  <c r="U26" i="2"/>
  <c r="V26" i="2"/>
  <c r="W26" i="2"/>
  <c r="X26" i="2"/>
  <c r="Y26" i="2"/>
  <c r="Z26" i="2"/>
  <c r="AA26" i="2"/>
  <c r="AB26" i="2"/>
  <c r="AC26" i="2"/>
  <c r="U27" i="2"/>
  <c r="V27" i="2"/>
  <c r="W27" i="2"/>
  <c r="X27" i="2"/>
  <c r="Y27" i="2"/>
  <c r="Z27" i="2"/>
  <c r="AA27" i="2"/>
  <c r="AB27" i="2"/>
  <c r="AC27" i="2"/>
  <c r="U28" i="2"/>
  <c r="V28" i="2"/>
  <c r="W28" i="2"/>
  <c r="X28" i="2"/>
  <c r="Y28" i="2"/>
  <c r="AB28" i="2" s="1"/>
  <c r="Z28" i="2"/>
  <c r="AA28" i="2"/>
  <c r="AC28" i="2"/>
  <c r="U29" i="2"/>
  <c r="V29" i="2"/>
  <c r="W29" i="2"/>
  <c r="X29" i="2"/>
  <c r="Y29" i="2"/>
  <c r="AB29" i="2" s="1"/>
  <c r="Z29" i="2"/>
  <c r="AA29" i="2"/>
  <c r="AC29" i="2"/>
  <c r="U30" i="2"/>
  <c r="V30" i="2"/>
  <c r="W30" i="2"/>
  <c r="X30" i="2"/>
  <c r="AA30" i="2" s="1"/>
  <c r="Y30" i="2"/>
  <c r="Z30" i="2"/>
  <c r="AC30" i="2" s="1"/>
  <c r="AB30" i="2"/>
  <c r="U31" i="2"/>
  <c r="V31" i="2"/>
  <c r="W31" i="2"/>
  <c r="X31" i="2"/>
  <c r="Y31" i="2"/>
  <c r="AB31" i="2" s="1"/>
  <c r="Z31" i="2"/>
  <c r="AA31" i="2"/>
  <c r="AC31" i="2"/>
  <c r="U32" i="2"/>
  <c r="V32" i="2"/>
  <c r="W32" i="2"/>
  <c r="X32" i="2"/>
  <c r="Y32" i="2"/>
  <c r="Z32" i="2"/>
  <c r="AA32" i="2"/>
  <c r="AB32" i="2"/>
  <c r="AC32" i="2"/>
  <c r="U33" i="2"/>
  <c r="V33" i="2"/>
  <c r="W33" i="2"/>
  <c r="X33" i="2"/>
  <c r="Y33" i="2"/>
  <c r="Z33" i="2"/>
  <c r="AA33" i="2"/>
  <c r="AB33" i="2"/>
  <c r="AC33" i="2"/>
  <c r="U34" i="2"/>
  <c r="V34" i="2"/>
  <c r="W34" i="2"/>
  <c r="X34" i="2"/>
  <c r="Y34" i="2"/>
  <c r="Z34" i="2"/>
  <c r="AA34" i="2"/>
  <c r="AB34" i="2"/>
  <c r="AC34" i="2"/>
  <c r="U35" i="2"/>
  <c r="V35" i="2"/>
  <c r="W35" i="2"/>
  <c r="X35" i="2"/>
  <c r="Y35" i="2"/>
  <c r="Z35" i="2"/>
  <c r="AA35" i="2"/>
  <c r="AB35" i="2"/>
  <c r="AC35" i="2"/>
  <c r="U36" i="2"/>
  <c r="V36" i="2"/>
  <c r="W36" i="2"/>
  <c r="X36" i="2"/>
  <c r="Y36" i="2"/>
  <c r="Z36" i="2"/>
  <c r="AA36" i="2"/>
  <c r="AB36" i="2"/>
  <c r="AC36" i="2"/>
  <c r="U37" i="2"/>
  <c r="V37" i="2"/>
  <c r="W37" i="2"/>
  <c r="X37" i="2"/>
  <c r="Y37" i="2"/>
  <c r="Z37" i="2"/>
  <c r="AA37" i="2"/>
  <c r="AB37" i="2"/>
  <c r="AC37" i="2"/>
  <c r="U38" i="2"/>
  <c r="V38" i="2"/>
  <c r="W38" i="2"/>
  <c r="X38" i="2"/>
  <c r="Y38" i="2"/>
  <c r="Z38" i="2"/>
  <c r="AA38" i="2"/>
  <c r="AB38" i="2"/>
  <c r="AC38" i="2"/>
  <c r="U39" i="2"/>
  <c r="V39" i="2"/>
  <c r="W39" i="2"/>
  <c r="X39" i="2"/>
  <c r="Y39" i="2"/>
  <c r="Z39" i="2"/>
  <c r="AA39" i="2"/>
  <c r="AB39" i="2"/>
  <c r="AC39" i="2"/>
  <c r="U40" i="2"/>
  <c r="V40" i="2"/>
  <c r="W40" i="2"/>
  <c r="X40" i="2"/>
  <c r="Y40" i="2"/>
  <c r="Z40" i="2"/>
  <c r="AA40" i="2"/>
  <c r="AB40" i="2"/>
  <c r="AC40" i="2"/>
  <c r="U41" i="2"/>
  <c r="V41" i="2"/>
  <c r="W41" i="2"/>
  <c r="X41" i="2"/>
  <c r="Y41" i="2"/>
  <c r="Z41" i="2"/>
  <c r="AA41" i="2"/>
  <c r="AB41" i="2"/>
  <c r="AC41" i="2"/>
  <c r="U42" i="2"/>
  <c r="V42" i="2"/>
  <c r="W42" i="2"/>
  <c r="X42" i="2"/>
  <c r="Y42" i="2"/>
  <c r="Z42" i="2"/>
  <c r="AA42" i="2"/>
  <c r="AB42" i="2"/>
  <c r="AC42" i="2"/>
  <c r="U43" i="2"/>
  <c r="V43" i="2"/>
  <c r="W43" i="2"/>
  <c r="X43" i="2"/>
  <c r="Y43" i="2"/>
  <c r="Z43" i="2"/>
  <c r="AA43" i="2"/>
  <c r="AB43" i="2"/>
  <c r="AC43" i="2"/>
  <c r="U44" i="2"/>
  <c r="V44" i="2"/>
  <c r="W44" i="2"/>
  <c r="X44" i="2"/>
  <c r="Y44" i="2"/>
  <c r="Z44" i="2"/>
  <c r="AA44" i="2"/>
  <c r="AB44" i="2"/>
  <c r="AC44" i="2"/>
  <c r="U45" i="2"/>
  <c r="V45" i="2"/>
  <c r="W45" i="2"/>
  <c r="X45" i="2"/>
  <c r="Y45" i="2"/>
  <c r="Z45" i="2"/>
  <c r="AA45" i="2"/>
  <c r="AB45" i="2"/>
  <c r="AC45" i="2"/>
  <c r="U46" i="2"/>
  <c r="V46" i="2"/>
  <c r="W46" i="2"/>
  <c r="X46" i="2"/>
  <c r="Y46" i="2"/>
  <c r="Z46" i="2"/>
  <c r="AA46" i="2"/>
  <c r="AB46" i="2"/>
  <c r="AC46" i="2"/>
  <c r="U47" i="2"/>
  <c r="V47" i="2"/>
  <c r="W47" i="2"/>
  <c r="X47" i="2"/>
  <c r="Y47" i="2"/>
  <c r="Z47" i="2"/>
  <c r="AA47" i="2"/>
  <c r="AB47" i="2"/>
  <c r="AC47" i="2"/>
  <c r="U48" i="2"/>
  <c r="V48" i="2"/>
  <c r="W48" i="2"/>
  <c r="X48" i="2"/>
  <c r="Y48" i="2"/>
  <c r="Z48" i="2"/>
  <c r="AA48" i="2"/>
  <c r="AB48" i="2"/>
  <c r="AC48" i="2"/>
  <c r="U49" i="2"/>
  <c r="V49" i="2"/>
  <c r="W49" i="2"/>
  <c r="X49" i="2"/>
  <c r="Y49" i="2"/>
  <c r="Z49" i="2"/>
  <c r="AA49" i="2"/>
  <c r="AB49" i="2"/>
  <c r="AC49" i="2"/>
  <c r="U50" i="2"/>
  <c r="V50" i="2"/>
  <c r="W50" i="2"/>
  <c r="X50" i="2"/>
  <c r="Y50" i="2"/>
  <c r="Z50" i="2"/>
  <c r="AA50" i="2"/>
  <c r="AB50" i="2"/>
  <c r="AC50" i="2"/>
  <c r="U51" i="2"/>
  <c r="V51" i="2"/>
  <c r="W51" i="2"/>
  <c r="X51" i="2"/>
  <c r="Y51" i="2"/>
  <c r="Z51" i="2"/>
  <c r="AA51" i="2"/>
  <c r="AB51" i="2"/>
  <c r="AC51" i="2"/>
  <c r="U52" i="2"/>
  <c r="V52" i="2"/>
  <c r="W52" i="2"/>
  <c r="X52" i="2"/>
  <c r="Y52" i="2"/>
  <c r="AB52" i="2" s="1"/>
  <c r="Z52" i="2"/>
  <c r="AA52" i="2"/>
  <c r="AC52" i="2"/>
  <c r="U53" i="2"/>
  <c r="V53" i="2"/>
  <c r="W53" i="2"/>
  <c r="X53" i="2"/>
  <c r="Y53" i="2"/>
  <c r="Z53" i="2"/>
  <c r="AA53" i="2"/>
  <c r="AB53" i="2"/>
  <c r="AC53" i="2"/>
  <c r="U54" i="2"/>
  <c r="V54" i="2"/>
  <c r="W54" i="2"/>
  <c r="X54" i="2"/>
  <c r="Y54" i="2"/>
  <c r="Z54" i="2"/>
  <c r="AA54" i="2"/>
  <c r="AB54" i="2"/>
  <c r="AC54" i="2"/>
  <c r="U55" i="2"/>
  <c r="V55" i="2"/>
  <c r="W55" i="2"/>
  <c r="X55" i="2"/>
  <c r="Y55" i="2"/>
  <c r="Z55" i="2"/>
  <c r="AA55" i="2"/>
  <c r="AB55" i="2"/>
  <c r="AC55" i="2"/>
  <c r="U56" i="2"/>
  <c r="V56" i="2"/>
  <c r="W56" i="2"/>
  <c r="X56" i="2"/>
  <c r="Y56" i="2"/>
  <c r="Z56" i="2"/>
  <c r="AA56" i="2"/>
  <c r="AB56" i="2"/>
  <c r="AC56" i="2"/>
  <c r="U57" i="2"/>
  <c r="V57" i="2"/>
  <c r="W57" i="2"/>
  <c r="X57" i="2"/>
  <c r="Y57" i="2"/>
  <c r="Z57" i="2"/>
  <c r="AA57" i="2"/>
  <c r="AB57" i="2"/>
  <c r="AC57" i="2"/>
  <c r="U58" i="2"/>
  <c r="V58" i="2"/>
  <c r="W58" i="2"/>
  <c r="X58" i="2"/>
  <c r="Y58" i="2"/>
  <c r="Z58" i="2"/>
  <c r="AA58" i="2"/>
  <c r="AB58" i="2"/>
  <c r="AC58" i="2"/>
  <c r="U59" i="2"/>
  <c r="V59" i="2"/>
  <c r="W59" i="2"/>
  <c r="X59" i="2"/>
  <c r="Y59" i="2"/>
  <c r="Z59" i="2"/>
  <c r="AA59" i="2"/>
  <c r="AB59" i="2"/>
  <c r="AC59" i="2"/>
  <c r="U60" i="2"/>
  <c r="V60" i="2"/>
  <c r="W60" i="2"/>
  <c r="X60" i="2"/>
  <c r="Y60" i="2"/>
  <c r="Z60" i="2"/>
  <c r="AA60" i="2"/>
  <c r="AB60" i="2"/>
  <c r="AC60" i="2"/>
  <c r="U61" i="2"/>
  <c r="V61" i="2"/>
  <c r="W61" i="2"/>
  <c r="X61" i="2"/>
  <c r="Y61" i="2"/>
  <c r="Z61" i="2"/>
  <c r="AA61" i="2"/>
  <c r="AB61" i="2"/>
  <c r="AC61" i="2"/>
  <c r="U62" i="2"/>
  <c r="V62" i="2"/>
  <c r="W62" i="2"/>
  <c r="X62" i="2"/>
  <c r="Y62" i="2"/>
  <c r="Z62" i="2"/>
  <c r="AA62" i="2"/>
  <c r="AB62" i="2"/>
  <c r="AC62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F12" i="2"/>
  <c r="G12" i="2"/>
  <c r="H12" i="2"/>
  <c r="I12" i="2"/>
  <c r="J12" i="2"/>
  <c r="K12" i="2"/>
  <c r="L12" i="2"/>
  <c r="M12" i="2"/>
  <c r="N12" i="2"/>
  <c r="O12" i="2"/>
  <c r="P12" i="2"/>
  <c r="E13" i="2"/>
  <c r="F13" i="2"/>
  <c r="G13" i="2"/>
  <c r="H13" i="2"/>
  <c r="I13" i="2"/>
  <c r="J13" i="2"/>
  <c r="K13" i="2"/>
  <c r="L13" i="2"/>
  <c r="M13" i="2"/>
  <c r="N13" i="2"/>
  <c r="O13" i="2"/>
  <c r="P13" i="2"/>
  <c r="E14" i="2"/>
  <c r="F14" i="2"/>
  <c r="G14" i="2"/>
  <c r="H14" i="2"/>
  <c r="I14" i="2"/>
  <c r="J14" i="2"/>
  <c r="K14" i="2"/>
  <c r="L14" i="2"/>
  <c r="M14" i="2"/>
  <c r="N14" i="2"/>
  <c r="O14" i="2"/>
  <c r="P14" i="2"/>
  <c r="E15" i="2"/>
  <c r="F15" i="2"/>
  <c r="G15" i="2"/>
  <c r="H15" i="2"/>
  <c r="I15" i="2"/>
  <c r="J15" i="2"/>
  <c r="K15" i="2"/>
  <c r="L15" i="2"/>
  <c r="M15" i="2"/>
  <c r="N15" i="2"/>
  <c r="O15" i="2"/>
  <c r="P15" i="2"/>
  <c r="E16" i="2"/>
  <c r="F16" i="2"/>
  <c r="G16" i="2"/>
  <c r="H16" i="2"/>
  <c r="I16" i="2"/>
  <c r="J16" i="2"/>
  <c r="K16" i="2"/>
  <c r="L16" i="2"/>
  <c r="M16" i="2"/>
  <c r="N16" i="2"/>
  <c r="O16" i="2"/>
  <c r="P16" i="2"/>
  <c r="E17" i="2"/>
  <c r="F17" i="2"/>
  <c r="G17" i="2"/>
  <c r="H17" i="2"/>
  <c r="I17" i="2"/>
  <c r="J17" i="2"/>
  <c r="K17" i="2"/>
  <c r="L17" i="2"/>
  <c r="M17" i="2"/>
  <c r="N17" i="2"/>
  <c r="O17" i="2"/>
  <c r="P17" i="2"/>
  <c r="E18" i="2"/>
  <c r="F18" i="2"/>
  <c r="G18" i="2"/>
  <c r="H18" i="2"/>
  <c r="I18" i="2"/>
  <c r="J18" i="2"/>
  <c r="K18" i="2"/>
  <c r="L18" i="2"/>
  <c r="M18" i="2"/>
  <c r="N18" i="2"/>
  <c r="O18" i="2"/>
  <c r="P18" i="2"/>
  <c r="E19" i="2"/>
  <c r="F19" i="2"/>
  <c r="G19" i="2"/>
  <c r="H19" i="2"/>
  <c r="I19" i="2"/>
  <c r="J19" i="2"/>
  <c r="K19" i="2"/>
  <c r="L19" i="2"/>
  <c r="M19" i="2"/>
  <c r="N19" i="2"/>
  <c r="O19" i="2"/>
  <c r="P19" i="2"/>
  <c r="E20" i="2"/>
  <c r="F20" i="2"/>
  <c r="G20" i="2"/>
  <c r="H20" i="2"/>
  <c r="I20" i="2"/>
  <c r="J20" i="2"/>
  <c r="K20" i="2"/>
  <c r="L20" i="2"/>
  <c r="M20" i="2"/>
  <c r="N20" i="2"/>
  <c r="O20" i="2"/>
  <c r="P20" i="2"/>
  <c r="E21" i="2"/>
  <c r="F21" i="2"/>
  <c r="G21" i="2"/>
  <c r="H21" i="2"/>
  <c r="I21" i="2"/>
  <c r="J21" i="2"/>
  <c r="K21" i="2"/>
  <c r="L21" i="2"/>
  <c r="M21" i="2"/>
  <c r="N21" i="2"/>
  <c r="O21" i="2"/>
  <c r="P21" i="2"/>
  <c r="E22" i="2"/>
  <c r="F22" i="2"/>
  <c r="G22" i="2"/>
  <c r="H22" i="2"/>
  <c r="I22" i="2"/>
  <c r="J22" i="2"/>
  <c r="K22" i="2"/>
  <c r="L22" i="2"/>
  <c r="M22" i="2"/>
  <c r="N22" i="2"/>
  <c r="O22" i="2"/>
  <c r="P22" i="2"/>
  <c r="E23" i="2"/>
  <c r="F23" i="2"/>
  <c r="G23" i="2"/>
  <c r="H23" i="2"/>
  <c r="I23" i="2"/>
  <c r="J23" i="2"/>
  <c r="K23" i="2"/>
  <c r="L23" i="2"/>
  <c r="M23" i="2"/>
  <c r="N23" i="2"/>
  <c r="O23" i="2"/>
  <c r="P23" i="2"/>
  <c r="E24" i="2"/>
  <c r="F24" i="2"/>
  <c r="G24" i="2"/>
  <c r="H24" i="2"/>
  <c r="I24" i="2"/>
  <c r="J24" i="2"/>
  <c r="K24" i="2"/>
  <c r="L24" i="2"/>
  <c r="M24" i="2"/>
  <c r="N24" i="2"/>
  <c r="O24" i="2"/>
  <c r="P24" i="2"/>
  <c r="E25" i="2"/>
  <c r="F25" i="2"/>
  <c r="G25" i="2"/>
  <c r="H25" i="2"/>
  <c r="I25" i="2"/>
  <c r="J25" i="2"/>
  <c r="K25" i="2"/>
  <c r="L25" i="2"/>
  <c r="M25" i="2"/>
  <c r="N25" i="2"/>
  <c r="O25" i="2"/>
  <c r="P25" i="2"/>
  <c r="E26" i="2"/>
  <c r="F26" i="2"/>
  <c r="G26" i="2"/>
  <c r="H26" i="2"/>
  <c r="I26" i="2"/>
  <c r="J26" i="2"/>
  <c r="K26" i="2"/>
  <c r="L26" i="2"/>
  <c r="M26" i="2"/>
  <c r="N26" i="2"/>
  <c r="O26" i="2"/>
  <c r="P26" i="2"/>
  <c r="E27" i="2"/>
  <c r="F27" i="2"/>
  <c r="G27" i="2"/>
  <c r="H27" i="2"/>
  <c r="I27" i="2"/>
  <c r="J27" i="2"/>
  <c r="K27" i="2"/>
  <c r="L27" i="2"/>
  <c r="M27" i="2"/>
  <c r="N27" i="2"/>
  <c r="O27" i="2"/>
  <c r="P27" i="2"/>
  <c r="E28" i="2"/>
  <c r="F28" i="2"/>
  <c r="G28" i="2"/>
  <c r="H28" i="2"/>
  <c r="I28" i="2"/>
  <c r="J28" i="2"/>
  <c r="K28" i="2"/>
  <c r="L28" i="2"/>
  <c r="M28" i="2"/>
  <c r="N28" i="2"/>
  <c r="O28" i="2"/>
  <c r="P28" i="2"/>
  <c r="E29" i="2"/>
  <c r="F29" i="2"/>
  <c r="G29" i="2"/>
  <c r="H29" i="2"/>
  <c r="I29" i="2"/>
  <c r="J29" i="2"/>
  <c r="K29" i="2"/>
  <c r="L29" i="2"/>
  <c r="M29" i="2"/>
  <c r="N29" i="2"/>
  <c r="O29" i="2"/>
  <c r="P29" i="2"/>
  <c r="E30" i="2"/>
  <c r="F30" i="2"/>
  <c r="G30" i="2"/>
  <c r="H30" i="2"/>
  <c r="I30" i="2"/>
  <c r="J30" i="2"/>
  <c r="K30" i="2"/>
  <c r="L30" i="2"/>
  <c r="M30" i="2"/>
  <c r="N30" i="2"/>
  <c r="O30" i="2"/>
  <c r="P30" i="2"/>
  <c r="E31" i="2"/>
  <c r="F31" i="2"/>
  <c r="G31" i="2"/>
  <c r="H31" i="2"/>
  <c r="I31" i="2"/>
  <c r="J31" i="2"/>
  <c r="K31" i="2"/>
  <c r="L31" i="2"/>
  <c r="M31" i="2"/>
  <c r="N31" i="2"/>
  <c r="O31" i="2"/>
  <c r="P31" i="2"/>
  <c r="E32" i="2"/>
  <c r="F32" i="2"/>
  <c r="G32" i="2"/>
  <c r="H32" i="2"/>
  <c r="I32" i="2"/>
  <c r="J32" i="2"/>
  <c r="K32" i="2"/>
  <c r="L32" i="2"/>
  <c r="M32" i="2"/>
  <c r="N32" i="2"/>
  <c r="O32" i="2"/>
  <c r="P32" i="2"/>
  <c r="E33" i="2"/>
  <c r="F33" i="2"/>
  <c r="O33" i="2" s="1"/>
  <c r="G33" i="2"/>
  <c r="H33" i="2"/>
  <c r="I33" i="2"/>
  <c r="J33" i="2"/>
  <c r="K33" i="2"/>
  <c r="L33" i="2"/>
  <c r="M33" i="2"/>
  <c r="N33" i="2"/>
  <c r="P33" i="2"/>
  <c r="E34" i="2"/>
  <c r="F34" i="2"/>
  <c r="O34" i="2" s="1"/>
  <c r="G34" i="2"/>
  <c r="H34" i="2"/>
  <c r="I34" i="2"/>
  <c r="J34" i="2"/>
  <c r="K34" i="2"/>
  <c r="L34" i="2"/>
  <c r="M34" i="2"/>
  <c r="N34" i="2"/>
  <c r="P34" i="2"/>
  <c r="E35" i="2"/>
  <c r="F35" i="2"/>
  <c r="O35" i="2" s="1"/>
  <c r="G35" i="2"/>
  <c r="H35" i="2"/>
  <c r="I35" i="2"/>
  <c r="J35" i="2"/>
  <c r="K35" i="2"/>
  <c r="L35" i="2"/>
  <c r="M35" i="2"/>
  <c r="N35" i="2"/>
  <c r="P35" i="2"/>
  <c r="E36" i="2"/>
  <c r="F36" i="2"/>
  <c r="O36" i="2" s="1"/>
  <c r="G36" i="2"/>
  <c r="H36" i="2"/>
  <c r="I36" i="2"/>
  <c r="J36" i="2"/>
  <c r="K36" i="2"/>
  <c r="L36" i="2"/>
  <c r="M36" i="2"/>
  <c r="N36" i="2"/>
  <c r="P36" i="2"/>
  <c r="E37" i="2"/>
  <c r="F37" i="2"/>
  <c r="O37" i="2" s="1"/>
  <c r="G37" i="2"/>
  <c r="H37" i="2"/>
  <c r="I37" i="2"/>
  <c r="J37" i="2"/>
  <c r="K37" i="2"/>
  <c r="L37" i="2"/>
  <c r="M37" i="2"/>
  <c r="N37" i="2"/>
  <c r="P37" i="2"/>
  <c r="E38" i="2"/>
  <c r="F38" i="2"/>
  <c r="O38" i="2" s="1"/>
  <c r="G38" i="2"/>
  <c r="H38" i="2"/>
  <c r="I38" i="2"/>
  <c r="J38" i="2"/>
  <c r="K38" i="2"/>
  <c r="L38" i="2"/>
  <c r="M38" i="2"/>
  <c r="N38" i="2"/>
  <c r="P38" i="2"/>
  <c r="E39" i="2"/>
  <c r="F39" i="2"/>
  <c r="O39" i="2" s="1"/>
  <c r="G39" i="2"/>
  <c r="H39" i="2"/>
  <c r="I39" i="2"/>
  <c r="J39" i="2"/>
  <c r="K39" i="2"/>
  <c r="L39" i="2"/>
  <c r="M39" i="2"/>
  <c r="N39" i="2"/>
  <c r="P39" i="2"/>
  <c r="E40" i="2"/>
  <c r="F40" i="2"/>
  <c r="O40" i="2" s="1"/>
  <c r="G40" i="2"/>
  <c r="H40" i="2"/>
  <c r="I40" i="2"/>
  <c r="J40" i="2"/>
  <c r="K40" i="2"/>
  <c r="L40" i="2"/>
  <c r="M40" i="2"/>
  <c r="N40" i="2"/>
  <c r="P40" i="2"/>
  <c r="E41" i="2"/>
  <c r="F41" i="2"/>
  <c r="O41" i="2" s="1"/>
  <c r="G41" i="2"/>
  <c r="H41" i="2"/>
  <c r="I41" i="2"/>
  <c r="J41" i="2"/>
  <c r="K41" i="2"/>
  <c r="L41" i="2"/>
  <c r="M41" i="2"/>
  <c r="N41" i="2"/>
  <c r="P41" i="2"/>
  <c r="E42" i="2"/>
  <c r="F42" i="2"/>
  <c r="O42" i="2" s="1"/>
  <c r="G42" i="2"/>
  <c r="H42" i="2"/>
  <c r="I42" i="2"/>
  <c r="J42" i="2"/>
  <c r="K42" i="2"/>
  <c r="L42" i="2"/>
  <c r="M42" i="2"/>
  <c r="N42" i="2"/>
  <c r="P42" i="2"/>
  <c r="E43" i="2"/>
  <c r="F43" i="2"/>
  <c r="O43" i="2" s="1"/>
  <c r="G43" i="2"/>
  <c r="H43" i="2"/>
  <c r="I43" i="2"/>
  <c r="J43" i="2"/>
  <c r="K43" i="2"/>
  <c r="L43" i="2"/>
  <c r="M43" i="2"/>
  <c r="N43" i="2"/>
  <c r="P43" i="2"/>
  <c r="E44" i="2"/>
  <c r="F44" i="2"/>
  <c r="O44" i="2" s="1"/>
  <c r="G44" i="2"/>
  <c r="H44" i="2"/>
  <c r="I44" i="2"/>
  <c r="J44" i="2"/>
  <c r="K44" i="2"/>
  <c r="L44" i="2"/>
  <c r="M44" i="2"/>
  <c r="N44" i="2"/>
  <c r="P44" i="2"/>
  <c r="E45" i="2"/>
  <c r="F45" i="2"/>
  <c r="O45" i="2" s="1"/>
  <c r="G45" i="2"/>
  <c r="H45" i="2"/>
  <c r="I45" i="2"/>
  <c r="J45" i="2"/>
  <c r="K45" i="2"/>
  <c r="L45" i="2"/>
  <c r="M45" i="2"/>
  <c r="N45" i="2"/>
  <c r="P45" i="2"/>
  <c r="E46" i="2"/>
  <c r="F46" i="2"/>
  <c r="O46" i="2" s="1"/>
  <c r="G46" i="2"/>
  <c r="H46" i="2"/>
  <c r="I46" i="2"/>
  <c r="J46" i="2"/>
  <c r="K46" i="2"/>
  <c r="L46" i="2"/>
  <c r="M46" i="2"/>
  <c r="N46" i="2"/>
  <c r="P46" i="2"/>
  <c r="E47" i="2"/>
  <c r="F47" i="2"/>
  <c r="O47" i="2" s="1"/>
  <c r="G47" i="2"/>
  <c r="H47" i="2"/>
  <c r="I47" i="2"/>
  <c r="J47" i="2"/>
  <c r="K47" i="2"/>
  <c r="L47" i="2"/>
  <c r="M47" i="2"/>
  <c r="N47" i="2"/>
  <c r="P47" i="2"/>
  <c r="E48" i="2"/>
  <c r="F48" i="2"/>
  <c r="O48" i="2" s="1"/>
  <c r="G48" i="2"/>
  <c r="H48" i="2"/>
  <c r="I48" i="2"/>
  <c r="J48" i="2"/>
  <c r="K48" i="2"/>
  <c r="L48" i="2"/>
  <c r="M48" i="2"/>
  <c r="N48" i="2"/>
  <c r="P48" i="2"/>
  <c r="E49" i="2"/>
  <c r="F49" i="2"/>
  <c r="O49" i="2" s="1"/>
  <c r="G49" i="2"/>
  <c r="H49" i="2"/>
  <c r="I49" i="2"/>
  <c r="J49" i="2"/>
  <c r="K49" i="2"/>
  <c r="L49" i="2"/>
  <c r="M49" i="2"/>
  <c r="N49" i="2"/>
  <c r="P49" i="2"/>
  <c r="E50" i="2"/>
  <c r="F50" i="2"/>
  <c r="O50" i="2" s="1"/>
  <c r="G50" i="2"/>
  <c r="H50" i="2"/>
  <c r="I50" i="2"/>
  <c r="J50" i="2"/>
  <c r="K50" i="2"/>
  <c r="L50" i="2"/>
  <c r="M50" i="2"/>
  <c r="N50" i="2"/>
  <c r="P50" i="2"/>
  <c r="E51" i="2"/>
  <c r="F51" i="2"/>
  <c r="O51" i="2" s="1"/>
  <c r="G51" i="2"/>
  <c r="H51" i="2"/>
  <c r="I51" i="2"/>
  <c r="J51" i="2"/>
  <c r="K51" i="2"/>
  <c r="L51" i="2"/>
  <c r="M51" i="2"/>
  <c r="N51" i="2"/>
  <c r="P51" i="2"/>
  <c r="E52" i="2"/>
  <c r="F52" i="2"/>
  <c r="O52" i="2" s="1"/>
  <c r="G52" i="2"/>
  <c r="H52" i="2"/>
  <c r="I52" i="2"/>
  <c r="J52" i="2"/>
  <c r="K52" i="2"/>
  <c r="L52" i="2"/>
  <c r="M52" i="2"/>
  <c r="N52" i="2"/>
  <c r="P52" i="2"/>
  <c r="E53" i="2"/>
  <c r="F53" i="2"/>
  <c r="O53" i="2" s="1"/>
  <c r="G53" i="2"/>
  <c r="H53" i="2"/>
  <c r="I53" i="2"/>
  <c r="J53" i="2"/>
  <c r="K53" i="2"/>
  <c r="L53" i="2"/>
  <c r="M53" i="2"/>
  <c r="N53" i="2"/>
  <c r="P53" i="2"/>
  <c r="E54" i="2"/>
  <c r="F54" i="2"/>
  <c r="O54" i="2" s="1"/>
  <c r="G54" i="2"/>
  <c r="H54" i="2"/>
  <c r="I54" i="2"/>
  <c r="J54" i="2"/>
  <c r="K54" i="2"/>
  <c r="L54" i="2"/>
  <c r="M54" i="2"/>
  <c r="N54" i="2"/>
  <c r="P54" i="2"/>
  <c r="E55" i="2"/>
  <c r="F55" i="2"/>
  <c r="O55" i="2" s="1"/>
  <c r="G55" i="2"/>
  <c r="H55" i="2"/>
  <c r="I55" i="2"/>
  <c r="J55" i="2"/>
  <c r="K55" i="2"/>
  <c r="L55" i="2"/>
  <c r="M55" i="2"/>
  <c r="N55" i="2"/>
  <c r="P55" i="2"/>
  <c r="E56" i="2"/>
  <c r="F56" i="2"/>
  <c r="O56" i="2" s="1"/>
  <c r="G56" i="2"/>
  <c r="H56" i="2"/>
  <c r="I56" i="2"/>
  <c r="J56" i="2"/>
  <c r="K56" i="2"/>
  <c r="L56" i="2"/>
  <c r="M56" i="2"/>
  <c r="N56" i="2"/>
  <c r="P56" i="2"/>
  <c r="E57" i="2"/>
  <c r="F57" i="2"/>
  <c r="O57" i="2" s="1"/>
  <c r="G57" i="2"/>
  <c r="H57" i="2"/>
  <c r="I57" i="2"/>
  <c r="J57" i="2"/>
  <c r="K57" i="2"/>
  <c r="L57" i="2"/>
  <c r="M57" i="2"/>
  <c r="N57" i="2"/>
  <c r="P57" i="2"/>
  <c r="E58" i="2"/>
  <c r="F58" i="2"/>
  <c r="O58" i="2" s="1"/>
  <c r="G58" i="2"/>
  <c r="H58" i="2"/>
  <c r="I58" i="2"/>
  <c r="J58" i="2"/>
  <c r="K58" i="2"/>
  <c r="L58" i="2"/>
  <c r="M58" i="2"/>
  <c r="N58" i="2"/>
  <c r="P58" i="2"/>
  <c r="E59" i="2"/>
  <c r="F59" i="2"/>
  <c r="O59" i="2" s="1"/>
  <c r="G59" i="2"/>
  <c r="H59" i="2"/>
  <c r="I59" i="2"/>
  <c r="J59" i="2"/>
  <c r="K59" i="2"/>
  <c r="L59" i="2"/>
  <c r="M59" i="2"/>
  <c r="N59" i="2"/>
  <c r="P59" i="2"/>
  <c r="E60" i="2"/>
  <c r="F60" i="2"/>
  <c r="O60" i="2" s="1"/>
  <c r="G60" i="2"/>
  <c r="H60" i="2"/>
  <c r="I60" i="2"/>
  <c r="J60" i="2"/>
  <c r="K60" i="2"/>
  <c r="L60" i="2"/>
  <c r="M60" i="2"/>
  <c r="N60" i="2"/>
  <c r="P60" i="2"/>
  <c r="E61" i="2"/>
  <c r="F61" i="2"/>
  <c r="O61" i="2" s="1"/>
  <c r="G61" i="2"/>
  <c r="H61" i="2"/>
  <c r="I61" i="2"/>
  <c r="J61" i="2"/>
  <c r="K61" i="2"/>
  <c r="L61" i="2"/>
  <c r="M61" i="2"/>
  <c r="N61" i="2"/>
  <c r="P61" i="2"/>
  <c r="E62" i="2"/>
  <c r="F62" i="2"/>
  <c r="O62" i="2" s="1"/>
  <c r="G62" i="2"/>
  <c r="H62" i="2"/>
  <c r="I62" i="2"/>
  <c r="J62" i="2"/>
  <c r="K62" i="2"/>
  <c r="L62" i="2"/>
  <c r="M62" i="2"/>
  <c r="N62" i="2"/>
  <c r="P62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K835" i="11" s="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06" i="5"/>
  <c r="D990" i="5"/>
  <c r="E922" i="5"/>
  <c r="G952" i="5"/>
  <c r="I950" i="5"/>
  <c r="E993" i="2"/>
  <c r="F993" i="2"/>
  <c r="G993" i="2"/>
  <c r="I993" i="2"/>
  <c r="J993" i="2"/>
  <c r="E96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982" i="5" l="1"/>
  <c r="E942" i="5"/>
  <c r="I990" i="5"/>
  <c r="D942" i="5"/>
  <c r="K906" i="11"/>
  <c r="E869" i="1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88" i="4" l="1"/>
  <c r="E26" i="5"/>
  <c r="F63" i="5"/>
  <c r="S48" i="4"/>
  <c r="U48" i="4" s="1"/>
  <c r="E63" i="5"/>
  <c r="E142" i="5"/>
  <c r="I658" i="11"/>
  <c r="E955" i="11"/>
  <c r="H861" i="11"/>
  <c r="J716" i="11"/>
  <c r="I759" i="11"/>
  <c r="I769" i="11"/>
  <c r="E176" i="5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71" i="4" l="1"/>
  <c r="U115" i="4"/>
  <c r="V60" i="4"/>
  <c r="V986" i="4"/>
  <c r="W986" i="4" s="1"/>
  <c r="V547" i="4"/>
  <c r="J979" i="11"/>
  <c r="V417" i="4"/>
  <c r="J929" i="11"/>
  <c r="I929" i="11"/>
  <c r="V656" i="4"/>
  <c r="W656" i="4" s="1"/>
  <c r="X656" i="4" s="1"/>
  <c r="V403" i="4"/>
  <c r="V643" i="4"/>
  <c r="W643" i="4" s="1"/>
  <c r="X643" i="4" s="1"/>
  <c r="V699" i="4"/>
  <c r="W517" i="4"/>
  <c r="I968" i="11"/>
  <c r="V120" i="4"/>
  <c r="V47" i="4"/>
  <c r="V12" i="4"/>
  <c r="W12" i="4" s="1"/>
  <c r="X12" i="4" s="1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W358" i="4" s="1"/>
  <c r="X358" i="4" s="1"/>
  <c r="Y358" i="4" s="1"/>
  <c r="I970" i="11"/>
  <c r="I874" i="11"/>
  <c r="J923" i="11"/>
  <c r="J971" i="11"/>
  <c r="Y727" i="4"/>
  <c r="AK727" i="4" s="1"/>
  <c r="T904" i="4"/>
  <c r="I853" i="11"/>
  <c r="T890" i="4"/>
  <c r="J945" i="11"/>
  <c r="V873" i="4"/>
  <c r="W873" i="4" s="1"/>
  <c r="V804" i="4"/>
  <c r="W804" i="4" s="1"/>
  <c r="V790" i="4"/>
  <c r="W790" i="4" s="1"/>
  <c r="X790" i="4" s="1"/>
  <c r="V996" i="4"/>
  <c r="I887" i="11"/>
  <c r="V20" i="4"/>
  <c r="T888" i="4"/>
  <c r="V888" i="4" s="1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W928" i="4" s="1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W614" i="4" s="1"/>
  <c r="X614" i="4" s="1"/>
  <c r="Y614" i="4" s="1"/>
  <c r="AB614" i="4" s="1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W40" i="4" s="1"/>
  <c r="X40" i="4" s="1"/>
  <c r="Y40" i="4" s="1"/>
  <c r="AG40" i="4" s="1"/>
  <c r="S905" i="4"/>
  <c r="U905" i="4" s="1"/>
  <c r="V834" i="4"/>
  <c r="V979" i="4"/>
  <c r="S943" i="4"/>
  <c r="U943" i="4" s="1"/>
  <c r="X912" i="4"/>
  <c r="T943" i="4"/>
  <c r="S890" i="4"/>
  <c r="U890" i="4" s="1"/>
  <c r="T960" i="4"/>
  <c r="V786" i="4"/>
  <c r="S946" i="4"/>
  <c r="J889" i="11"/>
  <c r="J885" i="11"/>
  <c r="J842" i="11"/>
  <c r="V601" i="4"/>
  <c r="W601" i="4" s="1"/>
  <c r="X601" i="4" s="1"/>
  <c r="V383" i="4"/>
  <c r="W383" i="4" s="1"/>
  <c r="I909" i="11"/>
  <c r="T884" i="4"/>
  <c r="T478" i="4"/>
  <c r="U378" i="4"/>
  <c r="V655" i="4"/>
  <c r="U897" i="4"/>
  <c r="U594" i="4"/>
  <c r="W594" i="4" s="1"/>
  <c r="X594" i="4" s="1"/>
  <c r="U658" i="4"/>
  <c r="W658" i="4" s="1"/>
  <c r="V808" i="4"/>
  <c r="W808" i="4" s="1"/>
  <c r="X808" i="4" s="1"/>
  <c r="Y808" i="4" s="1"/>
  <c r="AB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W764" i="4" s="1"/>
  <c r="X764" i="4" s="1"/>
  <c r="Y764" i="4" s="1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W737" i="4" s="1"/>
  <c r="X737" i="4" s="1"/>
  <c r="Y737" i="4" s="1"/>
  <c r="T846" i="4"/>
  <c r="L37" i="11"/>
  <c r="N37" i="11" s="1"/>
  <c r="L140" i="11"/>
  <c r="N140" i="11" s="1"/>
  <c r="V134" i="4"/>
  <c r="W134" i="4" s="1"/>
  <c r="V39" i="4"/>
  <c r="W39" i="4" s="1"/>
  <c r="X39" i="4" s="1"/>
  <c r="Y39" i="4" s="1"/>
  <c r="Z39" i="4" s="1"/>
  <c r="V170" i="4"/>
  <c r="V108" i="4"/>
  <c r="V166" i="4"/>
  <c r="W166" i="4" s="1"/>
  <c r="X166" i="4" s="1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W466" i="4" s="1"/>
  <c r="X466" i="4" s="1"/>
  <c r="U556" i="4"/>
  <c r="W556" i="4" s="1"/>
  <c r="V499" i="4"/>
  <c r="W499" i="4" s="1"/>
  <c r="V983" i="4"/>
  <c r="W983" i="4" s="1"/>
  <c r="X983" i="4" s="1"/>
  <c r="V464" i="4"/>
  <c r="W464" i="4" s="1"/>
  <c r="X464" i="4" s="1"/>
  <c r="V779" i="4"/>
  <c r="W779" i="4" s="1"/>
  <c r="X779" i="4" s="1"/>
  <c r="V641" i="4"/>
  <c r="S942" i="4"/>
  <c r="V526" i="4"/>
  <c r="W526" i="4" s="1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W36" i="4" s="1"/>
  <c r="X36" i="4" s="1"/>
  <c r="Y36" i="4" s="1"/>
  <c r="U91" i="4"/>
  <c r="V171" i="4"/>
  <c r="W171" i="4" s="1"/>
  <c r="X171" i="4" s="1"/>
  <c r="Y171" i="4" s="1"/>
  <c r="U136" i="4"/>
  <c r="W136" i="4" s="1"/>
  <c r="X136" i="4" s="1"/>
  <c r="V92" i="4"/>
  <c r="W92" i="4" s="1"/>
  <c r="X92" i="4" s="1"/>
  <c r="Y92" i="4" s="1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W823" i="4" s="1"/>
  <c r="X823" i="4" s="1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W987" i="4" s="1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U846" i="4" s="1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W430" i="4" s="1"/>
  <c r="X430" i="4" s="1"/>
  <c r="Y430" i="4" s="1"/>
  <c r="V756" i="4"/>
  <c r="W756" i="4" s="1"/>
  <c r="X756" i="4" s="1"/>
  <c r="U525" i="4"/>
  <c r="V532" i="4"/>
  <c r="W532" i="4" s="1"/>
  <c r="X532" i="4" s="1"/>
  <c r="V316" i="4"/>
  <c r="W316" i="4" s="1"/>
  <c r="X316" i="4" s="1"/>
  <c r="Y316" i="4" s="1"/>
  <c r="V879" i="4"/>
  <c r="W879" i="4" s="1"/>
  <c r="X879" i="4" s="1"/>
  <c r="V632" i="4"/>
  <c r="W632" i="4" s="1"/>
  <c r="X632" i="4" s="1"/>
  <c r="Y632" i="4" s="1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Y1000" i="4" s="1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W552" i="4" s="1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W442" i="4" s="1"/>
  <c r="X442" i="4" s="1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Y961" i="4" s="1"/>
  <c r="AK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W650" i="4" s="1"/>
  <c r="V787" i="4"/>
  <c r="W787" i="4" s="1"/>
  <c r="X787" i="4" s="1"/>
  <c r="Y787" i="4" s="1"/>
  <c r="U576" i="4"/>
  <c r="W576" i="4" s="1"/>
  <c r="X576" i="4" s="1"/>
  <c r="Y576" i="4" s="1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W201" i="4" s="1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W449" i="4" s="1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W432" i="4" s="1"/>
  <c r="X432" i="4" s="1"/>
  <c r="Y432" i="4" s="1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434" i="4" s="1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W857" i="4" s="1"/>
  <c r="X857" i="4" s="1"/>
  <c r="U850" i="4"/>
  <c r="V813" i="4"/>
  <c r="W813" i="4" s="1"/>
  <c r="X813" i="4" s="1"/>
  <c r="Y813" i="4" s="1"/>
  <c r="AK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U929" i="4" s="1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X573" i="4" s="1"/>
  <c r="Y573" i="4" s="1"/>
  <c r="AA573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5" i="4"/>
  <c r="Y995" i="4" s="1"/>
  <c r="V982" i="4"/>
  <c r="W959" i="4"/>
  <c r="X959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X752" i="4" s="1"/>
  <c r="S869" i="4"/>
  <c r="U869" i="4" s="1"/>
  <c r="X797" i="4"/>
  <c r="Y797" i="4" s="1"/>
  <c r="V719" i="4"/>
  <c r="W719" i="4" s="1"/>
  <c r="T842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X462" i="4" s="1"/>
  <c r="Y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34" i="4"/>
  <c r="X834" i="4" s="1"/>
  <c r="Y834" i="4" s="1"/>
  <c r="U635" i="4"/>
  <c r="W802" i="4"/>
  <c r="X802" i="4" s="1"/>
  <c r="Y802" i="4" s="1"/>
  <c r="AE802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778" i="4"/>
  <c r="X778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27" i="4"/>
  <c r="X527" i="4" s="1"/>
  <c r="Y527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V664" i="4"/>
  <c r="W664" i="4" s="1"/>
  <c r="V767" i="4"/>
  <c r="W767" i="4" s="1"/>
  <c r="V733" i="4"/>
  <c r="W733" i="4" s="1"/>
  <c r="X733" i="4" s="1"/>
  <c r="V574" i="4"/>
  <c r="U574" i="4"/>
  <c r="U832" i="4"/>
  <c r="V832" i="4"/>
  <c r="V846" i="4"/>
  <c r="V489" i="4"/>
  <c r="W489" i="4" s="1"/>
  <c r="X489" i="4" s="1"/>
  <c r="Y489" i="4" s="1"/>
  <c r="V569" i="4"/>
  <c r="W569" i="4" s="1"/>
  <c r="X569" i="4" s="1"/>
  <c r="Y569" i="4" s="1"/>
  <c r="V225" i="4"/>
  <c r="X695" i="4"/>
  <c r="Y695" i="4" s="1"/>
  <c r="AH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S949" i="4"/>
  <c r="U949" i="4" s="1"/>
  <c r="S933" i="4"/>
  <c r="U933" i="4" s="1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T950" i="4"/>
  <c r="V950" i="4" s="1"/>
  <c r="W950" i="4" s="1"/>
  <c r="Y950" i="4" s="1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T860" i="4"/>
  <c r="V839" i="4"/>
  <c r="W839" i="4" s="1"/>
  <c r="V799" i="4"/>
  <c r="W799" i="4" s="1"/>
  <c r="V726" i="4"/>
  <c r="W726" i="4" s="1"/>
  <c r="S864" i="4"/>
  <c r="V337" i="4"/>
  <c r="W337" i="4" s="1"/>
  <c r="X1000" i="4"/>
  <c r="X961" i="4"/>
  <c r="AJ961" i="4" s="1"/>
  <c r="AK132" i="4"/>
  <c r="AJ132" i="4"/>
  <c r="AG132" i="4"/>
  <c r="AI132" i="4"/>
  <c r="AH132" i="4"/>
  <c r="AF132" i="4"/>
  <c r="W512" i="4"/>
  <c r="X512" i="4" s="1"/>
  <c r="Y51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989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V976" i="4"/>
  <c r="U976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U3" i="4"/>
  <c r="V3" i="4"/>
  <c r="X836" i="4"/>
  <c r="Y836" i="4" s="1"/>
  <c r="AC836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C647" i="4"/>
  <c r="AB647" i="4"/>
  <c r="AA647" i="4"/>
  <c r="AK647" i="4"/>
  <c r="AH647" i="4"/>
  <c r="AI647" i="4"/>
  <c r="V555" i="4"/>
  <c r="U555" i="4"/>
  <c r="U45" i="4"/>
  <c r="V45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V943" i="4"/>
  <c r="V135" i="4"/>
  <c r="U135" i="4"/>
  <c r="Y879" i="4"/>
  <c r="U955" i="4"/>
  <c r="V955" i="4"/>
  <c r="U927" i="4"/>
  <c r="V927" i="4"/>
  <c r="X830" i="4"/>
  <c r="Y830" i="4" s="1"/>
  <c r="AD830" i="4" s="1"/>
  <c r="AC543" i="4"/>
  <c r="AD543" i="4"/>
  <c r="AI543" i="4"/>
  <c r="AE543" i="4"/>
  <c r="AF543" i="4"/>
  <c r="AH54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U925" i="4"/>
  <c r="X905" i="4"/>
  <c r="U807" i="4"/>
  <c r="V807" i="4"/>
  <c r="S157" i="4"/>
  <c r="U52" i="4"/>
  <c r="V52" i="4"/>
  <c r="AD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F769" i="4"/>
  <c r="AK769" i="4"/>
  <c r="AJ769" i="4"/>
  <c r="AI821" i="4"/>
  <c r="AG821" i="4"/>
  <c r="AJ821" i="4"/>
  <c r="AH821" i="4"/>
  <c r="AK821" i="4"/>
  <c r="AF821" i="4"/>
  <c r="AJ789" i="4"/>
  <c r="AH789" i="4"/>
  <c r="AG789" i="4"/>
  <c r="AJ773" i="4"/>
  <c r="AI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D769" i="4"/>
  <c r="AB769" i="4"/>
  <c r="AC769" i="4"/>
  <c r="AD821" i="4"/>
  <c r="AE821" i="4"/>
  <c r="AC821" i="4"/>
  <c r="AB821" i="4"/>
  <c r="Z821" i="4"/>
  <c r="AA821" i="4"/>
  <c r="AU821" i="4"/>
  <c r="AA789" i="4"/>
  <c r="AC789" i="4"/>
  <c r="AD789" i="4"/>
  <c r="AA781" i="4"/>
  <c r="Z781" i="4"/>
  <c r="AD781" i="4"/>
  <c r="AE781" i="4"/>
  <c r="AB781" i="4"/>
  <c r="AC781" i="4"/>
  <c r="AV781" i="4"/>
  <c r="AD773" i="4"/>
  <c r="AB773" i="4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X668" i="4"/>
  <c r="Y668" i="4" s="1"/>
  <c r="AH669" i="4"/>
  <c r="U645" i="4"/>
  <c r="V645" i="4"/>
  <c r="Y692" i="4"/>
  <c r="Y583" i="4"/>
  <c r="Z583" i="4" s="1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G567" i="4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0" i="4"/>
  <c r="X49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U461" i="4"/>
  <c r="V461" i="4"/>
  <c r="X473" i="4"/>
  <c r="Y473" i="4" s="1"/>
  <c r="Z463" i="4"/>
  <c r="AI463" i="4"/>
  <c r="AA463" i="4"/>
  <c r="AG463" i="4"/>
  <c r="AB463" i="4"/>
  <c r="AF463" i="4"/>
  <c r="W417" i="4"/>
  <c r="W429" i="4"/>
  <c r="AF433" i="4"/>
  <c r="AI433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77" i="4"/>
  <c r="V396" i="4"/>
  <c r="U396" i="4"/>
  <c r="AI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K423" i="4"/>
  <c r="W481" i="4"/>
  <c r="AA393" i="4"/>
  <c r="AG441" i="4"/>
  <c r="AH433" i="4"/>
  <c r="AK433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F270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U216" i="4"/>
  <c r="V216" i="4"/>
  <c r="V240" i="4"/>
  <c r="U240" i="4"/>
  <c r="X292" i="4"/>
  <c r="Y292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D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X545" i="4"/>
  <c r="Y545" i="4" s="1"/>
  <c r="U528" i="4"/>
  <c r="V528" i="4"/>
  <c r="V424" i="4"/>
  <c r="U424" i="4"/>
  <c r="U500" i="4"/>
  <c r="V500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I96" i="4" l="1"/>
  <c r="Y928" i="4"/>
  <c r="AD928" i="4" s="1"/>
  <c r="X928" i="4"/>
  <c r="X873" i="4"/>
  <c r="AF873" i="4" s="1"/>
  <c r="Y873" i="4"/>
  <c r="X987" i="4"/>
  <c r="AD987" i="4" s="1"/>
  <c r="Y987" i="4"/>
  <c r="AC270" i="4"/>
  <c r="AO270" i="4" s="1"/>
  <c r="AU270" i="4" s="1"/>
  <c r="AE270" i="4"/>
  <c r="Y308" i="4"/>
  <c r="AD308" i="4" s="1"/>
  <c r="AI258" i="4"/>
  <c r="AG270" i="4"/>
  <c r="AB400" i="4"/>
  <c r="Z423" i="4"/>
  <c r="AF423" i="4"/>
  <c r="AA418" i="4"/>
  <c r="AM418" i="4" s="1"/>
  <c r="AS418" i="4" s="1"/>
  <c r="AC418" i="4"/>
  <c r="AK463" i="4"/>
  <c r="AQ463" i="4" s="1"/>
  <c r="AW463" i="4" s="1"/>
  <c r="AE463" i="4"/>
  <c r="AJ463" i="4"/>
  <c r="AP463" i="4" s="1"/>
  <c r="AV463" i="4" s="1"/>
  <c r="AC463" i="4"/>
  <c r="AH463" i="4"/>
  <c r="AD463" i="4"/>
  <c r="AJ400" i="4"/>
  <c r="AP400" i="4" s="1"/>
  <c r="AV400" i="4" s="1"/>
  <c r="AA377" i="4"/>
  <c r="AC567" i="4"/>
  <c r="AC773" i="4"/>
  <c r="AO773" i="4" s="1"/>
  <c r="AU773" i="4" s="1"/>
  <c r="Z773" i="4"/>
  <c r="AL773" i="4" s="1"/>
  <c r="AR773" i="4" s="1"/>
  <c r="AA773" i="4"/>
  <c r="Z789" i="4"/>
  <c r="AB789" i="4"/>
  <c r="AE789" i="4"/>
  <c r="AQ789" i="4" s="1"/>
  <c r="AW789" i="4" s="1"/>
  <c r="AA769" i="4"/>
  <c r="AE769" i="4"/>
  <c r="AQ769" i="4" s="1"/>
  <c r="AW769" i="4" s="1"/>
  <c r="Z769" i="4"/>
  <c r="AG773" i="4"/>
  <c r="AF773" i="4"/>
  <c r="AH773" i="4"/>
  <c r="AN773" i="4" s="1"/>
  <c r="AT773" i="4" s="1"/>
  <c r="AF789" i="4"/>
  <c r="AK789" i="4"/>
  <c r="AI789" i="4"/>
  <c r="AG769" i="4"/>
  <c r="AM769" i="4" s="1"/>
  <c r="AS769" i="4" s="1"/>
  <c r="AH769" i="4"/>
  <c r="AI769" i="4"/>
  <c r="AO769" i="4" s="1"/>
  <c r="AU769" i="4" s="1"/>
  <c r="Y733" i="4"/>
  <c r="AI733" i="4" s="1"/>
  <c r="Y656" i="4"/>
  <c r="AC656" i="4" s="1"/>
  <c r="Y880" i="4"/>
  <c r="AJ543" i="4"/>
  <c r="AP543" i="4" s="1"/>
  <c r="AV543" i="4" s="1"/>
  <c r="AG543" i="4"/>
  <c r="AB543" i="4"/>
  <c r="AK543" i="4"/>
  <c r="AA543" i="4"/>
  <c r="AM543" i="4" s="1"/>
  <c r="AS543" i="4" s="1"/>
  <c r="Z543" i="4"/>
  <c r="Y602" i="4"/>
  <c r="AE602" i="4" s="1"/>
  <c r="AF647" i="4"/>
  <c r="AG647" i="4"/>
  <c r="AM647" i="4" s="1"/>
  <c r="AS647" i="4" s="1"/>
  <c r="Z647" i="4"/>
  <c r="AJ647" i="4"/>
  <c r="AE647" i="4"/>
  <c r="AD647" i="4"/>
  <c r="Y691" i="4"/>
  <c r="AD732" i="4"/>
  <c r="X995" i="4"/>
  <c r="AI995" i="4" s="1"/>
  <c r="AF128" i="4"/>
  <c r="W878" i="4"/>
  <c r="V988" i="4"/>
  <c r="AJ732" i="4"/>
  <c r="W635" i="4"/>
  <c r="X635" i="4" s="1"/>
  <c r="W483" i="4"/>
  <c r="X483" i="4" s="1"/>
  <c r="Y483" i="4" s="1"/>
  <c r="AB128" i="4"/>
  <c r="AH128" i="4"/>
  <c r="Z128" i="4"/>
  <c r="AL128" i="4" s="1"/>
  <c r="AR128" i="4" s="1"/>
  <c r="G128" i="4" s="1"/>
  <c r="AG128" i="4"/>
  <c r="AJ128" i="4"/>
  <c r="AP128" i="4" s="1"/>
  <c r="AV128" i="4" s="1"/>
  <c r="AA128" i="4"/>
  <c r="AM128" i="4" s="1"/>
  <c r="AS128" i="4" s="1"/>
  <c r="AK128" i="4"/>
  <c r="AC128" i="4"/>
  <c r="AE128" i="4"/>
  <c r="AQ128" i="4" s="1"/>
  <c r="AW128" i="4" s="1"/>
  <c r="AI128" i="4"/>
  <c r="W66" i="4"/>
  <c r="X66" i="4" s="1"/>
  <c r="Y66" i="4" s="1"/>
  <c r="W120" i="4"/>
  <c r="X120" i="4" s="1"/>
  <c r="Y120" i="4" s="1"/>
  <c r="W622" i="4"/>
  <c r="V946" i="4"/>
  <c r="W20" i="4"/>
  <c r="X20" i="4" s="1"/>
  <c r="Y20" i="4" s="1"/>
  <c r="AI441" i="4"/>
  <c r="AL423" i="4"/>
  <c r="AR423" i="4" s="1"/>
  <c r="G423" i="4" s="1"/>
  <c r="X950" i="4"/>
  <c r="W893" i="4"/>
  <c r="Y893" i="4" s="1"/>
  <c r="Y944" i="4"/>
  <c r="AI358" i="4"/>
  <c r="W534" i="4"/>
  <c r="V882" i="4"/>
  <c r="W882" i="4" s="1"/>
  <c r="Y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41" i="4" s="1"/>
  <c r="X893" i="4"/>
  <c r="AG893" i="4" s="1"/>
  <c r="X812" i="4"/>
  <c r="AG812" i="4" s="1"/>
  <c r="Y812" i="4"/>
  <c r="X984" i="4"/>
  <c r="AG984" i="4" s="1"/>
  <c r="Y984" i="4"/>
  <c r="Y888" i="4"/>
  <c r="Y951" i="4"/>
  <c r="X951" i="4"/>
  <c r="AC951" i="4" s="1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M732" i="4" s="1"/>
  <c r="AH124" i="4"/>
  <c r="AJ1000" i="4"/>
  <c r="V890" i="4"/>
  <c r="W890" i="4" s="1"/>
  <c r="AG732" i="4"/>
  <c r="AK732" i="4"/>
  <c r="AE423" i="4"/>
  <c r="AQ423" i="4" s="1"/>
  <c r="AW423" i="4" s="1"/>
  <c r="AG423" i="4"/>
  <c r="AC423" i="4"/>
  <c r="AO423" i="4" s="1"/>
  <c r="AU423" i="4" s="1"/>
  <c r="AE465" i="4"/>
  <c r="AI489" i="4"/>
  <c r="AO489" i="4" s="1"/>
  <c r="AU489" i="4" s="1"/>
  <c r="AH489" i="4"/>
  <c r="AD489" i="4"/>
  <c r="V942" i="4"/>
  <c r="AD709" i="4"/>
  <c r="AP709" i="4" s="1"/>
  <c r="AV709" i="4" s="1"/>
  <c r="AE732" i="4"/>
  <c r="AC732" i="4"/>
  <c r="AO732" i="4" s="1"/>
  <c r="AU732" i="4" s="1"/>
  <c r="AK124" i="4"/>
  <c r="AI732" i="4"/>
  <c r="Z732" i="4"/>
  <c r="V843" i="4"/>
  <c r="W843" i="4" s="1"/>
  <c r="X843" i="4" s="1"/>
  <c r="Y843" i="4" s="1"/>
  <c r="AF843" i="4" s="1"/>
  <c r="Y983" i="4"/>
  <c r="AK983" i="4" s="1"/>
  <c r="V972" i="4"/>
  <c r="W972" i="4" s="1"/>
  <c r="X972" i="4" s="1"/>
  <c r="AI989" i="4"/>
  <c r="W30" i="4"/>
  <c r="X30" i="4" s="1"/>
  <c r="Y30" i="4" s="1"/>
  <c r="AI378" i="4"/>
  <c r="V478" i="4"/>
  <c r="AI423" i="4"/>
  <c r="AB423" i="4"/>
  <c r="W359" i="4"/>
  <c r="X359" i="4" s="1"/>
  <c r="Y359" i="4" s="1"/>
  <c r="AJ255" i="4"/>
  <c r="AF489" i="4"/>
  <c r="AL489" i="4" s="1"/>
  <c r="AR489" i="4" s="1"/>
  <c r="AC489" i="4"/>
  <c r="AB489" i="4"/>
  <c r="Y833" i="4"/>
  <c r="Y913" i="4"/>
  <c r="AA913" i="4" s="1"/>
  <c r="AF983" i="4"/>
  <c r="W117" i="4"/>
  <c r="AB732" i="4"/>
  <c r="AK709" i="4"/>
  <c r="AF732" i="4"/>
  <c r="Y648" i="4"/>
  <c r="V960" i="4"/>
  <c r="W960" i="4" s="1"/>
  <c r="AC207" i="4"/>
  <c r="AK207" i="4"/>
  <c r="AA207" i="4"/>
  <c r="AM207" i="4" s="1"/>
  <c r="AS207" i="4" s="1"/>
  <c r="AH207" i="4"/>
  <c r="X992" i="4"/>
  <c r="AJ992" i="4" s="1"/>
  <c r="Y992" i="4"/>
  <c r="AD258" i="4"/>
  <c r="Y276" i="4"/>
  <c r="AH258" i="4"/>
  <c r="AG258" i="4"/>
  <c r="AD393" i="4"/>
  <c r="AK453" i="4"/>
  <c r="AF479" i="4"/>
  <c r="AL479" i="4" s="1"/>
  <c r="AR479" i="4" s="1"/>
  <c r="AJ479" i="4"/>
  <c r="AP479" i="4" s="1"/>
  <c r="AV479" i="4" s="1"/>
  <c r="AI393" i="4"/>
  <c r="Y290" i="4"/>
  <c r="AH290" i="4" s="1"/>
  <c r="AJ567" i="4"/>
  <c r="AB567" i="4"/>
  <c r="AE567" i="4"/>
  <c r="AQ567" i="4" s="1"/>
  <c r="AW567" i="4" s="1"/>
  <c r="W589" i="4"/>
  <c r="AE124" i="4"/>
  <c r="Z709" i="4"/>
  <c r="AE709" i="4"/>
  <c r="V933" i="4"/>
  <c r="AW928" i="4"/>
  <c r="AK938" i="4"/>
  <c r="AH938" i="4"/>
  <c r="AN938" i="4" s="1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Q258" i="4" s="1"/>
  <c r="AW258" i="4" s="1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P567" i="4" s="1"/>
  <c r="AV567" i="4" s="1"/>
  <c r="AG607" i="4"/>
  <c r="AN912" i="4"/>
  <c r="AC124" i="4"/>
  <c r="Z124" i="4"/>
  <c r="AA709" i="4"/>
  <c r="AC709" i="4"/>
  <c r="AO709" i="4" s="1"/>
  <c r="AU709" i="4" s="1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AL709" i="4" s="1"/>
  <c r="AR709" i="4" s="1"/>
  <c r="V863" i="4"/>
  <c r="W560" i="4"/>
  <c r="X560" i="4" s="1"/>
  <c r="Y560" i="4" s="1"/>
  <c r="V963" i="4"/>
  <c r="W963" i="4" s="1"/>
  <c r="W284" i="4"/>
  <c r="X284" i="4" s="1"/>
  <c r="Y284" i="4" s="1"/>
  <c r="U886" i="4"/>
  <c r="V886" i="4"/>
  <c r="AC258" i="4"/>
  <c r="Z258" i="4"/>
  <c r="AB378" i="4"/>
  <c r="AK258" i="4"/>
  <c r="AF465" i="4"/>
  <c r="AB479" i="4"/>
  <c r="AE479" i="4"/>
  <c r="AQ479" i="4" s="1"/>
  <c r="AW479" i="4" s="1"/>
  <c r="Z479" i="4"/>
  <c r="AF342" i="4"/>
  <c r="AL342" i="4" s="1"/>
  <c r="AR342" i="4" s="1"/>
  <c r="AH567" i="4"/>
  <c r="AK567" i="4"/>
  <c r="Z567" i="4"/>
  <c r="Z607" i="4"/>
  <c r="AL607" i="4" s="1"/>
  <c r="AR607" i="4" s="1"/>
  <c r="AJ607" i="4"/>
  <c r="Y495" i="4"/>
  <c r="Z495" i="4" s="1"/>
  <c r="AD124" i="4"/>
  <c r="AA124" i="4"/>
  <c r="AM124" i="4" s="1"/>
  <c r="AS124" i="4" s="1"/>
  <c r="AB709" i="4"/>
  <c r="AU928" i="4"/>
  <c r="AJ938" i="4"/>
  <c r="AO727" i="4"/>
  <c r="AU727" i="4" s="1"/>
  <c r="AJ983" i="4"/>
  <c r="AV983" i="4"/>
  <c r="AS983" i="4"/>
  <c r="AW983" i="4"/>
  <c r="Y897" i="4"/>
  <c r="AI897" i="4" s="1"/>
  <c r="Y711" i="4"/>
  <c r="AI124" i="4"/>
  <c r="AF124" i="4"/>
  <c r="AH709" i="4"/>
  <c r="AN709" i="4" s="1"/>
  <c r="AT709" i="4" s="1"/>
  <c r="V885" i="4"/>
  <c r="AH453" i="4"/>
  <c r="W335" i="4"/>
  <c r="X335" i="4" s="1"/>
  <c r="AF897" i="4"/>
  <c r="AG897" i="4"/>
  <c r="AA382" i="4"/>
  <c r="AC441" i="4"/>
  <c r="AC393" i="4"/>
  <c r="Z393" i="4"/>
  <c r="AL393" i="4" s="1"/>
  <c r="AR393" i="4" s="1"/>
  <c r="AK393" i="4"/>
  <c r="AH393" i="4"/>
  <c r="AO781" i="4"/>
  <c r="AU781" i="4" s="1"/>
  <c r="W509" i="4"/>
  <c r="X509" i="4" s="1"/>
  <c r="Y959" i="4"/>
  <c r="V965" i="4"/>
  <c r="X922" i="4"/>
  <c r="W608" i="4"/>
  <c r="X608" i="4" s="1"/>
  <c r="Y608" i="4" s="1"/>
  <c r="W392" i="4"/>
  <c r="X392" i="4" s="1"/>
  <c r="AK441" i="4"/>
  <c r="AQ441" i="4" s="1"/>
  <c r="AW441" i="4" s="1"/>
  <c r="AD441" i="4"/>
  <c r="Y575" i="4"/>
  <c r="AK575" i="4" s="1"/>
  <c r="AQ704" i="4"/>
  <c r="AW704" i="4" s="1"/>
  <c r="AL765" i="4"/>
  <c r="AR765" i="4" s="1"/>
  <c r="E765" i="4" s="1"/>
  <c r="I765" i="4" s="1"/>
  <c r="AJ989" i="4"/>
  <c r="V915" i="4"/>
  <c r="W915" i="4" s="1"/>
  <c r="X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P207" i="4" s="1"/>
  <c r="AV207" i="4" s="1"/>
  <c r="AG207" i="4"/>
  <c r="AF207" i="4"/>
  <c r="W178" i="4"/>
  <c r="X178" i="4" s="1"/>
  <c r="Y178" i="4" s="1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N607" i="4" s="1"/>
  <c r="AT607" i="4" s="1"/>
  <c r="AA607" i="4"/>
  <c r="AC607" i="4"/>
  <c r="AD607" i="4"/>
  <c r="AK607" i="4"/>
  <c r="AB607" i="4"/>
  <c r="AE607" i="4"/>
  <c r="AF607" i="4"/>
  <c r="Y398" i="4"/>
  <c r="AF398" i="4" s="1"/>
  <c r="Y954" i="4"/>
  <c r="X954" i="4"/>
  <c r="AI954" i="4" s="1"/>
  <c r="Y931" i="4"/>
  <c r="X931" i="4"/>
  <c r="AA931" i="4" s="1"/>
  <c r="AI1000" i="4"/>
  <c r="AF1000" i="4"/>
  <c r="AH1000" i="4"/>
  <c r="AG1000" i="4"/>
  <c r="AK1000" i="4"/>
  <c r="X726" i="4"/>
  <c r="AK726" i="4" s="1"/>
  <c r="Y726" i="4"/>
  <c r="V940" i="4"/>
  <c r="W940" i="4" s="1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AC963" i="4" s="1"/>
  <c r="X963" i="4"/>
  <c r="Y776" i="4"/>
  <c r="AH776" i="4" s="1"/>
  <c r="Z599" i="4"/>
  <c r="AG599" i="4"/>
  <c r="X845" i="4"/>
  <c r="AD845" i="4" s="1"/>
  <c r="Y845" i="4"/>
  <c r="X725" i="4"/>
  <c r="AD725" i="4" s="1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F928" i="4"/>
  <c r="AC928" i="4"/>
  <c r="AH928" i="4"/>
  <c r="AG928" i="4"/>
  <c r="Y580" i="4"/>
  <c r="AF580" i="4" s="1"/>
  <c r="Y660" i="4"/>
  <c r="AD660" i="4" s="1"/>
  <c r="X981" i="4"/>
  <c r="AK981" i="4" s="1"/>
  <c r="Y981" i="4"/>
  <c r="X759" i="4"/>
  <c r="AF759" i="4" s="1"/>
  <c r="Y759" i="4"/>
  <c r="X941" i="4"/>
  <c r="AJ941" i="4" s="1"/>
  <c r="Y941" i="4"/>
  <c r="Y392" i="4"/>
  <c r="AD392" i="4" s="1"/>
  <c r="X556" i="4"/>
  <c r="Y556" i="4"/>
  <c r="Z556" i="4" s="1"/>
  <c r="AE400" i="4"/>
  <c r="AA400" i="4"/>
  <c r="AK400" i="4"/>
  <c r="W389" i="4"/>
  <c r="X389" i="4" s="1"/>
  <c r="V997" i="4"/>
  <c r="W997" i="4" s="1"/>
  <c r="Y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AC998" i="4" s="1"/>
  <c r="W697" i="4"/>
  <c r="V842" i="4"/>
  <c r="W842" i="4" s="1"/>
  <c r="X842" i="4" s="1"/>
  <c r="X970" i="4"/>
  <c r="AU970" i="4" s="1"/>
  <c r="AC400" i="4"/>
  <c r="AO400" i="4" s="1"/>
  <c r="AU400" i="4" s="1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L116" i="4" s="1"/>
  <c r="AR116" i="4" s="1"/>
  <c r="D116" i="4" s="1"/>
  <c r="H116" i="4" s="1"/>
  <c r="AG116" i="4"/>
  <c r="AE106" i="4"/>
  <c r="AB116" i="4"/>
  <c r="AN116" i="4" s="1"/>
  <c r="AT116" i="4" s="1"/>
  <c r="AA116" i="4"/>
  <c r="W16" i="4"/>
  <c r="X16" i="4" s="1"/>
  <c r="Y16" i="4" s="1"/>
  <c r="AK116" i="4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P944" i="4" s="1"/>
  <c r="AJ944" i="4"/>
  <c r="AU944" i="4"/>
  <c r="AW944" i="4"/>
  <c r="AF944" i="4"/>
  <c r="AK944" i="4"/>
  <c r="AC944" i="4"/>
  <c r="AO944" i="4" s="1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D39" i="4"/>
  <c r="AP39" i="4" s="1"/>
  <c r="AV39" i="4" s="1"/>
  <c r="Z5" i="4"/>
  <c r="AG5" i="4"/>
  <c r="W172" i="4"/>
  <c r="X172" i="4" s="1"/>
  <c r="W44" i="4"/>
  <c r="X44" i="4" s="1"/>
  <c r="X190" i="4"/>
  <c r="Y190" i="4" s="1"/>
  <c r="AE190" i="4" s="1"/>
  <c r="AL132" i="4"/>
  <c r="AR132" i="4" s="1"/>
  <c r="E132" i="4" s="1"/>
  <c r="I132" i="4" s="1"/>
  <c r="W162" i="4"/>
  <c r="X162" i="4" s="1"/>
  <c r="V42" i="4"/>
  <c r="W42" i="4" s="1"/>
  <c r="X42" i="4" s="1"/>
  <c r="Y9" i="4"/>
  <c r="AJ9" i="4" s="1"/>
  <c r="AE241" i="4"/>
  <c r="AB241" i="4"/>
  <c r="AN241" i="4" s="1"/>
  <c r="AT241" i="4" s="1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32" i="4"/>
  <c r="AV132" i="4" s="1"/>
  <c r="AE250" i="4"/>
  <c r="AD228" i="4"/>
  <c r="AF250" i="4"/>
  <c r="AA228" i="4"/>
  <c r="AM228" i="4" s="1"/>
  <c r="AS228" i="4" s="1"/>
  <c r="AG250" i="4"/>
  <c r="Y24" i="4"/>
  <c r="AA24" i="4" s="1"/>
  <c r="AG96" i="4"/>
  <c r="AD96" i="4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L378" i="4" s="1"/>
  <c r="AR378" i="4" s="1"/>
  <c r="F378" i="4" s="1"/>
  <c r="J378" i="4" s="1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D398" i="4"/>
  <c r="AG418" i="4"/>
  <c r="AB418" i="4"/>
  <c r="AK418" i="4"/>
  <c r="AJ398" i="4"/>
  <c r="AC377" i="4"/>
  <c r="AF377" i="4"/>
  <c r="AL377" i="4" s="1"/>
  <c r="AR377" i="4" s="1"/>
  <c r="AE377" i="4"/>
  <c r="AD349" i="4"/>
  <c r="AK349" i="4"/>
  <c r="AF349" i="4"/>
  <c r="AK342" i="4"/>
  <c r="AJ342" i="4"/>
  <c r="AC342" i="4"/>
  <c r="AF382" i="4"/>
  <c r="AJ418" i="4"/>
  <c r="AH418" i="4"/>
  <c r="AH377" i="4"/>
  <c r="AI349" i="4"/>
  <c r="AI336" i="4"/>
  <c r="AK378" i="4"/>
  <c r="AH378" i="4"/>
  <c r="AG382" i="4"/>
  <c r="AE382" i="4"/>
  <c r="AF418" i="4"/>
  <c r="AD418" i="4"/>
  <c r="AE41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AO338" i="4" s="1"/>
  <c r="AU338" i="4" s="1"/>
  <c r="Z336" i="4"/>
  <c r="Z255" i="4"/>
  <c r="AD255" i="4"/>
  <c r="AF255" i="4"/>
  <c r="W301" i="4"/>
  <c r="X301" i="4" s="1"/>
  <c r="Y301" i="4" s="1"/>
  <c r="Z301" i="4" s="1"/>
  <c r="AH255" i="4"/>
  <c r="AA255" i="4"/>
  <c r="Z338" i="4"/>
  <c r="AL338" i="4" s="1"/>
  <c r="AR338" i="4" s="1"/>
  <c r="AB255" i="4"/>
  <c r="AE255" i="4"/>
  <c r="AI255" i="4"/>
  <c r="AK255" i="4"/>
  <c r="AG334" i="4"/>
  <c r="Y350" i="4"/>
  <c r="AK350" i="4" s="1"/>
  <c r="AM652" i="4"/>
  <c r="AS652" i="4" s="1"/>
  <c r="V853" i="4"/>
  <c r="W853" i="4" s="1"/>
  <c r="X853" i="4" s="1"/>
  <c r="W380" i="4"/>
  <c r="X380" i="4" s="1"/>
  <c r="AI941" i="4"/>
  <c r="AQ467" i="4"/>
  <c r="AW467" i="4" s="1"/>
  <c r="AJ935" i="4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O465" i="4" s="1"/>
  <c r="AU465" i="4" s="1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I984" i="4"/>
  <c r="AJ984" i="4"/>
  <c r="AP258" i="4"/>
  <c r="AV258" i="4" s="1"/>
  <c r="AH358" i="4"/>
  <c r="AE290" i="4"/>
  <c r="AB290" i="4"/>
  <c r="AK691" i="4"/>
  <c r="AQ691" i="4" s="1"/>
  <c r="AW691" i="4" s="1"/>
  <c r="AB691" i="4"/>
  <c r="AJ585" i="4"/>
  <c r="AG669" i="4"/>
  <c r="AC669" i="4"/>
  <c r="AO669" i="4" s="1"/>
  <c r="AU669" i="4" s="1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K669" i="4"/>
  <c r="AQ669" i="4" s="1"/>
  <c r="AW669" i="4" s="1"/>
  <c r="AD669" i="4"/>
  <c r="V105" i="4"/>
  <c r="W105" i="4" s="1"/>
  <c r="X105" i="4" s="1"/>
  <c r="Y105" i="4" s="1"/>
  <c r="AK96" i="4"/>
  <c r="AF96" i="4"/>
  <c r="AE96" i="4"/>
  <c r="AA845" i="4"/>
  <c r="AJ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AH854" i="4" s="1"/>
  <c r="W770" i="4"/>
  <c r="Y770" i="4" s="1"/>
  <c r="W946" i="4"/>
  <c r="X946" i="4" s="1"/>
  <c r="AA290" i="4"/>
  <c r="AB369" i="4"/>
  <c r="AN369" i="4" s="1"/>
  <c r="AT369" i="4" s="1"/>
  <c r="AD691" i="4"/>
  <c r="AA691" i="4"/>
  <c r="AD585" i="4"/>
  <c r="AF669" i="4"/>
  <c r="AF691" i="4"/>
  <c r="AH96" i="4"/>
  <c r="AC96" i="4"/>
  <c r="AB96" i="4"/>
  <c r="AH711" i="4"/>
  <c r="W891" i="4"/>
  <c r="V957" i="4"/>
  <c r="W957" i="4" s="1"/>
  <c r="AA599" i="4"/>
  <c r="AE687" i="4"/>
  <c r="W739" i="4"/>
  <c r="X739" i="4" s="1"/>
  <c r="Y739" i="4" s="1"/>
  <c r="Y643" i="4"/>
  <c r="AI643" i="4" s="1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K992" i="4"/>
  <c r="W49" i="4"/>
  <c r="X49" i="4" s="1"/>
  <c r="Y49" i="4" s="1"/>
  <c r="AF49" i="4" s="1"/>
  <c r="W67" i="4"/>
  <c r="X67" i="4" s="1"/>
  <c r="Y67" i="4" s="1"/>
  <c r="AJ67" i="4" s="1"/>
  <c r="AJ873" i="4"/>
  <c r="AJ995" i="4"/>
  <c r="AF995" i="4"/>
  <c r="AI812" i="4"/>
  <c r="AF950" i="4"/>
  <c r="X996" i="4"/>
  <c r="AJ996" i="4" s="1"/>
  <c r="Y823" i="4"/>
  <c r="AI823" i="4" s="1"/>
  <c r="AN732" i="4"/>
  <c r="AT732" i="4" s="1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D409" i="4" s="1"/>
  <c r="H409" i="4" s="1"/>
  <c r="AM765" i="4"/>
  <c r="AS765" i="4" s="1"/>
  <c r="AL781" i="4"/>
  <c r="AR781" i="4" s="1"/>
  <c r="D781" i="4" s="1"/>
  <c r="H781" i="4" s="1"/>
  <c r="AH935" i="4"/>
  <c r="AK989" i="4"/>
  <c r="AG989" i="4"/>
  <c r="AK897" i="4"/>
  <c r="AK954" i="4"/>
  <c r="AJ950" i="4"/>
  <c r="AH950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Y451" i="4"/>
  <c r="AC451" i="4" s="1"/>
  <c r="AF419" i="4"/>
  <c r="AE419" i="4"/>
  <c r="AH226" i="4"/>
  <c r="AN821" i="4"/>
  <c r="AT821" i="4" s="1"/>
  <c r="AP769" i="4"/>
  <c r="AV769" i="4" s="1"/>
  <c r="W927" i="4"/>
  <c r="AF989" i="4"/>
  <c r="AO132" i="4"/>
  <c r="AU132" i="4" s="1"/>
  <c r="AJ897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X855" i="4" s="1"/>
  <c r="Y855" i="4" s="1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W965" i="4"/>
  <c r="X965" i="4" s="1"/>
  <c r="W911" i="4"/>
  <c r="Y911" i="4" s="1"/>
  <c r="W955" i="4"/>
  <c r="Y95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L661" i="4" s="1"/>
  <c r="AR661" i="4" s="1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G660" i="4"/>
  <c r="AK660" i="4"/>
  <c r="Z669" i="4"/>
  <c r="AB669" i="4"/>
  <c r="AN669" i="4" s="1"/>
  <c r="AT669" i="4" s="1"/>
  <c r="AE669" i="4"/>
  <c r="AL704" i="4"/>
  <c r="AR704" i="4" s="1"/>
  <c r="F704" i="4" s="1"/>
  <c r="J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W758" i="4"/>
  <c r="X758" i="4" s="1"/>
  <c r="W746" i="4"/>
  <c r="AI625" i="4"/>
  <c r="W114" i="4"/>
  <c r="X114" i="4" s="1"/>
  <c r="Y114" i="4" s="1"/>
  <c r="W130" i="4"/>
  <c r="X130" i="4" s="1"/>
  <c r="W820" i="4"/>
  <c r="AJ625" i="4"/>
  <c r="U906" i="4"/>
  <c r="V906" i="4"/>
  <c r="V909" i="4"/>
  <c r="U909" i="4"/>
  <c r="W143" i="4"/>
  <c r="X143" i="4" s="1"/>
  <c r="Y143" i="4" s="1"/>
  <c r="AI143" i="4" s="1"/>
  <c r="AH625" i="4"/>
  <c r="AN625" i="4" s="1"/>
  <c r="AT625" i="4" s="1"/>
  <c r="W122" i="4"/>
  <c r="X122" i="4" s="1"/>
  <c r="Y122" i="4" s="1"/>
  <c r="W137" i="4"/>
  <c r="X137" i="4" s="1"/>
  <c r="V930" i="4"/>
  <c r="W930" i="4" s="1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X895" i="4" s="1"/>
  <c r="AC625" i="4"/>
  <c r="W859" i="4"/>
  <c r="X859" i="4" s="1"/>
  <c r="Y859" i="4" s="1"/>
  <c r="AK859" i="4" s="1"/>
  <c r="W763" i="4"/>
  <c r="W578" i="4"/>
  <c r="X578" i="4" s="1"/>
  <c r="W674" i="4"/>
  <c r="X674" i="4" s="1"/>
  <c r="AA56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Y816" i="4" s="1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P667" i="4" s="1"/>
  <c r="AV667" i="4" s="1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Q531" i="4" s="1"/>
  <c r="AW531" i="4" s="1"/>
  <c r="W533" i="4"/>
  <c r="X533" i="4" s="1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I355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X590" i="4" s="1"/>
  <c r="Y590" i="4" s="1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AP797" i="4" s="1"/>
  <c r="AV797" i="4" s="1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X729" i="4" s="1"/>
  <c r="Y729" i="4" s="1"/>
  <c r="W791" i="4"/>
  <c r="X791" i="4" s="1"/>
  <c r="AL732" i="4"/>
  <c r="AR732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Y848" i="4"/>
  <c r="AJ848" i="4" s="1"/>
  <c r="W775" i="4"/>
  <c r="X775" i="4" s="1"/>
  <c r="W840" i="4"/>
  <c r="AF835" i="4"/>
  <c r="AG854" i="4"/>
  <c r="AJ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AN711" i="4" s="1"/>
  <c r="AT711" i="4" s="1"/>
  <c r="Y581" i="4"/>
  <c r="AB581" i="4" s="1"/>
  <c r="Z835" i="4"/>
  <c r="AC835" i="4"/>
  <c r="AB334" i="4"/>
  <c r="AH334" i="4"/>
  <c r="Z334" i="4"/>
  <c r="AL334" i="4" s="1"/>
  <c r="AR334" i="4" s="1"/>
  <c r="E334" i="4" s="1"/>
  <c r="I334" i="4" s="1"/>
  <c r="AJ513" i="4"/>
  <c r="AC334" i="4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A711" i="4"/>
  <c r="AM711" i="4" s="1"/>
  <c r="AS711" i="4" s="1"/>
  <c r="AD711" i="4"/>
  <c r="AO567" i="4"/>
  <c r="AU567" i="4" s="1"/>
  <c r="AD759" i="4"/>
  <c r="AP759" i="4" s="1"/>
  <c r="AV759" i="4" s="1"/>
  <c r="W689" i="4"/>
  <c r="W744" i="4"/>
  <c r="AB582" i="4"/>
  <c r="W740" i="4"/>
  <c r="X740" i="4" s="1"/>
  <c r="Y740" i="4" s="1"/>
  <c r="AC740" i="4" s="1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W841" i="4"/>
  <c r="X841" i="4" s="1"/>
  <c r="Y841" i="4" s="1"/>
  <c r="W676" i="4"/>
  <c r="X676" i="4" s="1"/>
  <c r="X701" i="4"/>
  <c r="Y701" i="4" s="1"/>
  <c r="AJ544" i="4"/>
  <c r="AK544" i="4"/>
  <c r="AH544" i="4"/>
  <c r="AI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X976" i="4" s="1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X456" i="4" s="1"/>
  <c r="Y456" i="4" s="1"/>
  <c r="AJ502" i="4"/>
  <c r="AF544" i="4"/>
  <c r="W522" i="4"/>
  <c r="W518" i="4"/>
  <c r="W524" i="4"/>
  <c r="AN258" i="4"/>
  <c r="AT258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Q765" i="4"/>
  <c r="AW765" i="4" s="1"/>
  <c r="AM773" i="4"/>
  <c r="AS773" i="4" s="1"/>
  <c r="AQ781" i="4"/>
  <c r="AW781" i="4" s="1"/>
  <c r="AL789" i="4"/>
  <c r="AR789" i="4" s="1"/>
  <c r="D789" i="4" s="1"/>
  <c r="H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X999" i="4" s="1"/>
  <c r="W82" i="4"/>
  <c r="X82" i="4" s="1"/>
  <c r="Y82" i="4" s="1"/>
  <c r="AG82" i="4" s="1"/>
  <c r="W991" i="4"/>
  <c r="X991" i="4" s="1"/>
  <c r="W978" i="4"/>
  <c r="W762" i="4"/>
  <c r="W182" i="4"/>
  <c r="X182" i="4" s="1"/>
  <c r="Y182" i="4" s="1"/>
  <c r="W826" i="4"/>
  <c r="X826" i="4" s="1"/>
  <c r="Y826" i="4" s="1"/>
  <c r="W672" i="4"/>
  <c r="X672" i="4" s="1"/>
  <c r="W659" i="4"/>
  <c r="W587" i="4"/>
  <c r="X587" i="4" s="1"/>
  <c r="W783" i="4"/>
  <c r="X783" i="4" s="1"/>
  <c r="W748" i="4"/>
  <c r="X748" i="4" s="1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I469" i="4"/>
  <c r="AJ469" i="4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Q358" i="4" s="1"/>
  <c r="AW358" i="4" s="1"/>
  <c r="AE358" i="4"/>
  <c r="AA358" i="4"/>
  <c r="AD358" i="4"/>
  <c r="AC358" i="4"/>
  <c r="AO358" i="4" s="1"/>
  <c r="AU358" i="4" s="1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AG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W688" i="4"/>
  <c r="V864" i="4"/>
  <c r="U864" i="4"/>
  <c r="X799" i="4"/>
  <c r="Y799" i="4" s="1"/>
  <c r="Z799" i="4" s="1"/>
  <c r="X860" i="4"/>
  <c r="Y860" i="4"/>
  <c r="Y890" i="4"/>
  <c r="X890" i="4"/>
  <c r="Y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G147" i="4"/>
  <c r="AD814" i="4"/>
  <c r="AI814" i="4"/>
  <c r="AG814" i="4"/>
  <c r="AJ814" i="4"/>
  <c r="AK814" i="4"/>
  <c r="AH814" i="4"/>
  <c r="AF814" i="4"/>
  <c r="X891" i="4"/>
  <c r="AK891" i="4" s="1"/>
  <c r="Y891" i="4"/>
  <c r="AG20" i="4"/>
  <c r="AI610" i="4"/>
  <c r="AJ610" i="4"/>
  <c r="AF610" i="4"/>
  <c r="AG610" i="4"/>
  <c r="AH610" i="4"/>
  <c r="AK61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G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P489" i="4"/>
  <c r="AV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Q944" i="4"/>
  <c r="AB951" i="4"/>
  <c r="AE951" i="4"/>
  <c r="AA951" i="4"/>
  <c r="AU951" i="4"/>
  <c r="AD951" i="4"/>
  <c r="AV951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O543" i="4"/>
  <c r="AU543" i="4" s="1"/>
  <c r="Y927" i="4"/>
  <c r="X927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B963" i="4"/>
  <c r="AE963" i="4"/>
  <c r="AA963" i="4"/>
  <c r="AW963" i="4"/>
  <c r="AU963" i="4"/>
  <c r="AT963" i="4"/>
  <c r="AD963" i="4"/>
  <c r="AS963" i="4"/>
  <c r="AV963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E726" i="4"/>
  <c r="AF726" i="4"/>
  <c r="AJ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C913" i="4"/>
  <c r="AS913" i="4"/>
  <c r="AT913" i="4"/>
  <c r="Z913" i="4"/>
  <c r="AU913" i="4"/>
  <c r="AV913" i="4"/>
  <c r="AW913" i="4"/>
  <c r="Y939" i="4"/>
  <c r="AB987" i="4"/>
  <c r="AW987" i="4"/>
  <c r="AU987" i="4"/>
  <c r="AS987" i="4"/>
  <c r="Z987" i="4"/>
  <c r="AV987" i="4"/>
  <c r="Y100" i="4"/>
  <c r="AG100" i="4" s="1"/>
  <c r="W754" i="4"/>
  <c r="W738" i="4"/>
  <c r="Y803" i="4"/>
  <c r="AD803" i="4" s="1"/>
  <c r="X771" i="4"/>
  <c r="Y38" i="4"/>
  <c r="AI38" i="4" s="1"/>
  <c r="Y646" i="4"/>
  <c r="AJ646" i="4" s="1"/>
  <c r="X650" i="4"/>
  <c r="X978" i="4"/>
  <c r="AG978" i="4" s="1"/>
  <c r="Y978" i="4"/>
  <c r="X762" i="4"/>
  <c r="Y76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B495" i="4"/>
  <c r="AJ495" i="4"/>
  <c r="AF677" i="4"/>
  <c r="AB677" i="4"/>
  <c r="Z677" i="4"/>
  <c r="AC725" i="4"/>
  <c r="AF733" i="4"/>
  <c r="AJ733" i="4"/>
  <c r="AC733" i="4"/>
  <c r="AO733" i="4" s="1"/>
  <c r="AU733" i="4" s="1"/>
  <c r="AB733" i="4"/>
  <c r="AE733" i="4"/>
  <c r="AF48" i="4"/>
  <c r="AJ48" i="4"/>
  <c r="AK48" i="4"/>
  <c r="X57" i="4"/>
  <c r="U63" i="4"/>
  <c r="V63" i="4"/>
  <c r="AB656" i="4"/>
  <c r="Y895" i="4"/>
  <c r="AK905" i="4"/>
  <c r="AF905" i="4"/>
  <c r="AJ905" i="4"/>
  <c r="AQ938" i="4"/>
  <c r="AL938" i="4"/>
  <c r="Y945" i="4"/>
  <c r="X945" i="4"/>
  <c r="AH951" i="4"/>
  <c r="AG951" i="4"/>
  <c r="Y953" i="4"/>
  <c r="X953" i="4"/>
  <c r="AK959" i="4"/>
  <c r="AG959" i="4"/>
  <c r="AC140" i="4"/>
  <c r="W698" i="4"/>
  <c r="AH802" i="4"/>
  <c r="AG802" i="4"/>
  <c r="AJ802" i="4"/>
  <c r="AG615" i="4"/>
  <c r="AH615" i="4"/>
  <c r="AK615" i="4"/>
  <c r="AK663" i="4"/>
  <c r="AN983" i="4"/>
  <c r="AP983" i="4"/>
  <c r="AG80" i="4"/>
  <c r="AH80" i="4"/>
  <c r="AK80" i="4"/>
  <c r="AI53" i="4"/>
  <c r="AJ53" i="4"/>
  <c r="AG53" i="4"/>
  <c r="AK880" i="4"/>
  <c r="AI880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J963" i="4"/>
  <c r="X6" i="4"/>
  <c r="X117" i="4"/>
  <c r="AI527" i="4"/>
  <c r="AF527" i="4"/>
  <c r="AF602" i="4"/>
  <c r="AJ602" i="4"/>
  <c r="AC602" i="4"/>
  <c r="AF623" i="4"/>
  <c r="AK665" i="4"/>
  <c r="AF665" i="4"/>
  <c r="AH667" i="4"/>
  <c r="AG667" i="4"/>
  <c r="AK667" i="4"/>
  <c r="AQ667" i="4" s="1"/>
  <c r="AW667" i="4" s="1"/>
  <c r="AE984" i="4"/>
  <c r="AC984" i="4"/>
  <c r="AO984" i="4" s="1"/>
  <c r="AS984" i="4"/>
  <c r="AW984" i="4"/>
  <c r="AT984" i="4"/>
  <c r="AE996" i="4"/>
  <c r="AT996" i="4"/>
  <c r="AW996" i="4"/>
  <c r="X84" i="4"/>
  <c r="AA834" i="4"/>
  <c r="AB834" i="4"/>
  <c r="AN834" i="4" s="1"/>
  <c r="AC834" i="4"/>
  <c r="Z834" i="4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Z726" i="4"/>
  <c r="X847" i="4"/>
  <c r="AN741" i="4"/>
  <c r="AT741" i="4" s="1"/>
  <c r="W4" i="4"/>
  <c r="AB576" i="4"/>
  <c r="AA576" i="4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D737" i="4"/>
  <c r="AA737" i="4"/>
  <c r="AB737" i="4"/>
  <c r="AN737" i="4" s="1"/>
  <c r="AT737" i="4" s="1"/>
  <c r="AE737" i="4"/>
  <c r="AI913" i="4"/>
  <c r="AG913" i="4"/>
  <c r="AJ987" i="4"/>
  <c r="X746" i="4"/>
  <c r="X990" i="4"/>
  <c r="Y990" i="4"/>
  <c r="AG99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AC954" i="4"/>
  <c r="AE954" i="4"/>
  <c r="AS954" i="4"/>
  <c r="AB954" i="4"/>
  <c r="AA954" i="4"/>
  <c r="AV954" i="4"/>
  <c r="AD861" i="4"/>
  <c r="Z861" i="4"/>
  <c r="AC861" i="4"/>
  <c r="AA861" i="4"/>
  <c r="AB861" i="4"/>
  <c r="AE861" i="4"/>
  <c r="W161" i="4"/>
  <c r="AB998" i="4"/>
  <c r="AE998" i="4"/>
  <c r="AU998" i="4"/>
  <c r="AV998" i="4"/>
  <c r="AW998" i="4"/>
  <c r="AA998" i="4"/>
  <c r="AT998" i="4"/>
  <c r="AS998" i="4"/>
  <c r="AG998" i="4"/>
  <c r="AH998" i="4"/>
  <c r="AJ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D931" i="4"/>
  <c r="AU931" i="4"/>
  <c r="AV931" i="4"/>
  <c r="AE931" i="4"/>
  <c r="AB931" i="4"/>
  <c r="W541" i="4"/>
  <c r="AB941" i="4"/>
  <c r="AN941" i="4" s="1"/>
  <c r="AT941" i="4"/>
  <c r="AA941" i="4"/>
  <c r="AS941" i="4"/>
  <c r="Z941" i="4"/>
  <c r="AL941" i="4" s="1"/>
  <c r="AU941" i="4"/>
  <c r="AD992" i="4"/>
  <c r="Z992" i="4"/>
  <c r="AV992" i="4"/>
  <c r="AA992" i="4"/>
  <c r="AW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O607" i="4"/>
  <c r="AU607" i="4" s="1"/>
  <c r="W29" i="4"/>
  <c r="Y97" i="4"/>
  <c r="Z97" i="4" s="1"/>
  <c r="AF725" i="4"/>
  <c r="AH725" i="4"/>
  <c r="AJ725" i="4"/>
  <c r="Y107" i="4"/>
  <c r="Z107" i="4" s="1"/>
  <c r="V157" i="4"/>
  <c r="U157" i="4"/>
  <c r="AK656" i="4"/>
  <c r="AF656" i="4"/>
  <c r="AG656" i="4"/>
  <c r="AA790" i="4"/>
  <c r="AE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S959" i="4"/>
  <c r="AW959" i="4"/>
  <c r="X658" i="4"/>
  <c r="Y658" i="4" s="1"/>
  <c r="Y871" i="4"/>
  <c r="X871" i="4"/>
  <c r="AV893" i="4"/>
  <c r="AS893" i="4"/>
  <c r="Z880" i="4"/>
  <c r="AE880" i="4"/>
  <c r="AS880" i="4"/>
  <c r="AW880" i="4"/>
  <c r="AC880" i="4"/>
  <c r="AB880" i="4"/>
  <c r="AV880" i="4"/>
  <c r="AA880" i="4"/>
  <c r="AD880" i="4"/>
  <c r="AU880" i="4"/>
  <c r="AT880" i="4"/>
  <c r="Z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A519" i="4"/>
  <c r="AC519" i="4"/>
  <c r="W177" i="4"/>
  <c r="Y118" i="4"/>
  <c r="AD118" i="4" s="1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W742" i="4"/>
  <c r="U969" i="4"/>
  <c r="V969" i="4"/>
  <c r="Y999" i="4"/>
  <c r="Y72" i="4"/>
  <c r="AB72" i="4" s="1"/>
  <c r="Y991" i="4"/>
  <c r="AA646" i="4"/>
  <c r="X630" i="4"/>
  <c r="AN562" i="4"/>
  <c r="AT562" i="4" s="1"/>
  <c r="X154" i="4"/>
  <c r="Y154" i="4" s="1"/>
  <c r="AB850" i="4"/>
  <c r="AJ850" i="4"/>
  <c r="W971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Y12" i="4"/>
  <c r="Y50" i="4"/>
  <c r="Z50" i="4" s="1"/>
  <c r="AC123" i="4"/>
  <c r="Z123" i="4"/>
  <c r="AD123" i="4"/>
  <c r="AE123" i="4"/>
  <c r="AA123" i="4"/>
  <c r="AB123" i="4"/>
  <c r="Z147" i="4"/>
  <c r="AE179" i="4"/>
  <c r="Z179" i="4"/>
  <c r="AB179" i="4"/>
  <c r="AC179" i="4"/>
  <c r="AD179" i="4"/>
  <c r="AA179" i="4"/>
  <c r="AH495" i="4"/>
  <c r="AA495" i="4"/>
  <c r="AE495" i="4"/>
  <c r="AI677" i="4"/>
  <c r="AC677" i="4"/>
  <c r="AA677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S935" i="4"/>
  <c r="AV935" i="4"/>
  <c r="AH48" i="4"/>
  <c r="AG48" i="4"/>
  <c r="AI48" i="4"/>
  <c r="AD656" i="4"/>
  <c r="AC750" i="4"/>
  <c r="AO750" i="4" s="1"/>
  <c r="AU750" i="4" s="1"/>
  <c r="Z750" i="4"/>
  <c r="AD750" i="4"/>
  <c r="AB750" i="4"/>
  <c r="AA750" i="4"/>
  <c r="Y751" i="4"/>
  <c r="AK751" i="4" s="1"/>
  <c r="AJ790" i="4"/>
  <c r="AI790" i="4"/>
  <c r="AC814" i="4"/>
  <c r="AB814" i="4"/>
  <c r="AA814" i="4"/>
  <c r="AE814" i="4"/>
  <c r="AQ814" i="4" s="1"/>
  <c r="AW814" i="4" s="1"/>
  <c r="Z814" i="4"/>
  <c r="X815" i="4"/>
  <c r="Y815" i="4"/>
  <c r="X816" i="4"/>
  <c r="AA818" i="4"/>
  <c r="AB818" i="4"/>
  <c r="AD818" i="4"/>
  <c r="Z818" i="4"/>
  <c r="AC818" i="4"/>
  <c r="AC857" i="4"/>
  <c r="AD857" i="4"/>
  <c r="AG905" i="4"/>
  <c r="AH905" i="4"/>
  <c r="AI905" i="4"/>
  <c r="X907" i="4"/>
  <c r="Y907" i="4"/>
  <c r="AP938" i="4"/>
  <c r="AO938" i="4"/>
  <c r="AM938" i="4"/>
  <c r="AK951" i="4"/>
  <c r="AJ959" i="4"/>
  <c r="AF959" i="4"/>
  <c r="AH959" i="4"/>
  <c r="AD164" i="4"/>
  <c r="AB164" i="4"/>
  <c r="Z164" i="4"/>
  <c r="AA164" i="4"/>
  <c r="AC164" i="4"/>
  <c r="AE164" i="4"/>
  <c r="AC606" i="4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I80" i="4"/>
  <c r="AF80" i="4"/>
  <c r="AJ80" i="4"/>
  <c r="AH53" i="4"/>
  <c r="AF53" i="4"/>
  <c r="AK53" i="4"/>
  <c r="AH880" i="4"/>
  <c r="AF880" i="4"/>
  <c r="AG880" i="4"/>
  <c r="AF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Z171" i="4"/>
  <c r="AD171" i="4"/>
  <c r="AE171" i="4"/>
  <c r="AA171" i="4"/>
  <c r="AB171" i="4"/>
  <c r="AI963" i="4"/>
  <c r="AG963" i="4"/>
  <c r="X26" i="4"/>
  <c r="Y26" i="4" s="1"/>
  <c r="Z31" i="4"/>
  <c r="AD31" i="4"/>
  <c r="AC31" i="4"/>
  <c r="AB31" i="4"/>
  <c r="AE31" i="4"/>
  <c r="AA31" i="4"/>
  <c r="W65" i="4"/>
  <c r="AE91" i="4"/>
  <c r="Y145" i="4"/>
  <c r="V165" i="4"/>
  <c r="U165" i="4"/>
  <c r="AK527" i="4"/>
  <c r="AG527" i="4"/>
  <c r="AJ527" i="4"/>
  <c r="AG602" i="4"/>
  <c r="AB602" i="4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K519" i="4"/>
  <c r="X968" i="4"/>
  <c r="Y968" i="4"/>
  <c r="AL557" i="4"/>
  <c r="AR557" i="4" s="1"/>
  <c r="W90" i="4"/>
  <c r="AB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C741" i="4"/>
  <c r="AD741" i="4"/>
  <c r="AA741" i="4"/>
  <c r="AM741" i="4" s="1"/>
  <c r="AS741" i="4" s="1"/>
  <c r="Z741" i="4"/>
  <c r="Y624" i="4"/>
  <c r="AB624" i="4" s="1"/>
  <c r="V2" i="4"/>
  <c r="U2" i="4"/>
  <c r="AB8" i="4"/>
  <c r="AE8" i="4"/>
  <c r="AD8" i="4"/>
  <c r="Z8" i="4"/>
  <c r="AA8" i="4"/>
  <c r="AC8" i="4"/>
  <c r="AB27" i="4"/>
  <c r="AA27" i="4"/>
  <c r="AE27" i="4"/>
  <c r="Z27" i="4"/>
  <c r="AC27" i="4"/>
  <c r="AD27" i="4"/>
  <c r="Y71" i="4"/>
  <c r="AA71" i="4" s="1"/>
  <c r="W95" i="4"/>
  <c r="W98" i="4"/>
  <c r="Y168" i="4"/>
  <c r="AE168" i="4" s="1"/>
  <c r="Y176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AA782" i="4"/>
  <c r="AC782" i="4"/>
  <c r="AB782" i="4"/>
  <c r="AE782" i="4"/>
  <c r="Z782" i="4"/>
  <c r="AB873" i="4"/>
  <c r="AN873" i="4" s="1"/>
  <c r="AC873" i="4"/>
  <c r="AO873" i="4" s="1"/>
  <c r="AE873" i="4"/>
  <c r="AW873" i="4"/>
  <c r="AD873" i="4"/>
  <c r="AP873" i="4" s="1"/>
  <c r="AT873" i="4"/>
  <c r="AA897" i="4"/>
  <c r="AM897" i="4" s="1"/>
  <c r="AD897" i="4"/>
  <c r="AS897" i="4"/>
  <c r="AT897" i="4"/>
  <c r="AE897" i="4"/>
  <c r="AQ897" i="4" s="1"/>
  <c r="AU897" i="4"/>
  <c r="AV897" i="4"/>
  <c r="AW897" i="4"/>
  <c r="AJ913" i="4"/>
  <c r="AH913" i="4"/>
  <c r="Y976" i="4"/>
  <c r="AA981" i="4"/>
  <c r="AD981" i="4"/>
  <c r="AC981" i="4"/>
  <c r="AW981" i="4"/>
  <c r="AT981" i="4"/>
  <c r="AI987" i="4"/>
  <c r="AF987" i="4"/>
  <c r="AD995" i="4"/>
  <c r="AP995" i="4" s="1"/>
  <c r="AA995" i="4"/>
  <c r="AM995" i="4" s="1"/>
  <c r="Z995" i="4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E521" i="4"/>
  <c r="AA521" i="4"/>
  <c r="Z521" i="4"/>
  <c r="AB521" i="4"/>
  <c r="AN521" i="4" s="1"/>
  <c r="AT521" i="4" s="1"/>
  <c r="AD521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AE812" i="4"/>
  <c r="AQ812" i="4" s="1"/>
  <c r="AS812" i="4"/>
  <c r="AA812" i="4"/>
  <c r="AM812" i="4" s="1"/>
  <c r="AT812" i="4"/>
  <c r="AD812" i="4"/>
  <c r="AP812" i="4" s="1"/>
  <c r="AE643" i="4"/>
  <c r="AP711" i="4"/>
  <c r="AV711" i="4" s="1"/>
  <c r="AE950" i="4"/>
  <c r="AD950" i="4"/>
  <c r="AP950" i="4" s="1"/>
  <c r="AA950" i="4"/>
  <c r="AC950" i="4"/>
  <c r="AB950" i="4"/>
  <c r="AN950" i="4" s="1"/>
  <c r="AT950" i="4"/>
  <c r="Z950" i="4"/>
  <c r="AL950" i="4" s="1"/>
  <c r="AW950" i="4"/>
  <c r="AV950" i="4"/>
  <c r="AU950" i="4"/>
  <c r="AS950" i="4"/>
  <c r="Z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E832" i="4"/>
  <c r="Y635" i="4"/>
  <c r="AK635" i="4" s="1"/>
  <c r="Y155" i="4"/>
  <c r="Z151" i="4"/>
  <c r="AD151" i="4"/>
  <c r="AA151" i="4"/>
  <c r="AE151" i="4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D634" i="4"/>
  <c r="Z634" i="4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D787" i="4"/>
  <c r="AP787" i="4" s="1"/>
  <c r="AV787" i="4" s="1"/>
  <c r="AB787" i="4"/>
  <c r="AC787" i="4"/>
  <c r="AD961" i="4"/>
  <c r="AP961" i="4" s="1"/>
  <c r="AW961" i="4"/>
  <c r="AC961" i="4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G789" i="4"/>
  <c r="D765" i="4"/>
  <c r="H765" i="4" s="1"/>
  <c r="F765" i="4"/>
  <c r="J765" i="4" s="1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M797" i="4"/>
  <c r="AS797" i="4" s="1"/>
  <c r="E781" i="4"/>
  <c r="I781" i="4" s="1"/>
  <c r="G781" i="4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G704" i="4"/>
  <c r="E704" i="4"/>
  <c r="I704" i="4" s="1"/>
  <c r="X622" i="4"/>
  <c r="Y622" i="4" s="1"/>
  <c r="AF692" i="4"/>
  <c r="AK692" i="4"/>
  <c r="AI692" i="4"/>
  <c r="AH692" i="4"/>
  <c r="AJ692" i="4"/>
  <c r="AG692" i="4"/>
  <c r="G669" i="4"/>
  <c r="X605" i="4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07" i="4"/>
  <c r="AW607" i="4" s="1"/>
  <c r="AC675" i="4"/>
  <c r="AA675" i="4"/>
  <c r="AE675" i="4"/>
  <c r="AI675" i="4"/>
  <c r="AH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D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P585" i="4"/>
  <c r="AV585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Z627" i="4"/>
  <c r="AA627" i="4"/>
  <c r="AD627" i="4"/>
  <c r="AF627" i="4"/>
  <c r="AJ627" i="4"/>
  <c r="AH627" i="4"/>
  <c r="AC692" i="4"/>
  <c r="AD670" i="4"/>
  <c r="AA670" i="4"/>
  <c r="AE670" i="4"/>
  <c r="AG670" i="4"/>
  <c r="AJ670" i="4"/>
  <c r="AH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L567" i="4"/>
  <c r="AR567" i="4" s="1"/>
  <c r="AC575" i="4"/>
  <c r="AG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C556" i="4"/>
  <c r="AF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E575" i="4"/>
  <c r="AQ575" i="4" s="1"/>
  <c r="AW575" i="4" s="1"/>
  <c r="AJ575" i="4"/>
  <c r="AJ559" i="4"/>
  <c r="AH559" i="4"/>
  <c r="AE559" i="4"/>
  <c r="Z559" i="4"/>
  <c r="AL537" i="4"/>
  <c r="AR537" i="4" s="1"/>
  <c r="AO537" i="4"/>
  <c r="AU537" i="4" s="1"/>
  <c r="AG556" i="4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AA343" i="4"/>
  <c r="AO223" i="4"/>
  <c r="AU223" i="4" s="1"/>
  <c r="AK308" i="4"/>
  <c r="AM258" i="4"/>
  <c r="AS258" i="4" s="1"/>
  <c r="AA191" i="4"/>
  <c r="AG253" i="4"/>
  <c r="AE276" i="4"/>
  <c r="W267" i="4"/>
  <c r="X267" i="4" s="1"/>
  <c r="AA262" i="4"/>
  <c r="AM262" i="4" s="1"/>
  <c r="AS262" i="4" s="1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Q349" i="4"/>
  <c r="AW349" i="4" s="1"/>
  <c r="W239" i="4"/>
  <c r="X239" i="4" s="1"/>
  <c r="W275" i="4"/>
  <c r="X275" i="4" s="1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E409" i="4"/>
  <c r="I409" i="4" s="1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X481" i="4"/>
  <c r="Y481" i="4" s="1"/>
  <c r="E423" i="4"/>
  <c r="I423" i="4" s="1"/>
  <c r="D423" i="4"/>
  <c r="H423" i="4" s="1"/>
  <c r="AM423" i="4"/>
  <c r="AS423" i="4" s="1"/>
  <c r="AL419" i="4"/>
  <c r="AR419" i="4" s="1"/>
  <c r="AP465" i="4"/>
  <c r="AV465" i="4" s="1"/>
  <c r="Y403" i="4"/>
  <c r="AA403" i="4" s="1"/>
  <c r="AE443" i="4"/>
  <c r="AA443" i="4"/>
  <c r="AB443" i="4"/>
  <c r="AN443" i="4" s="1"/>
  <c r="AT443" i="4" s="1"/>
  <c r="AJ385" i="4"/>
  <c r="X429" i="4"/>
  <c r="Y429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N441" i="4"/>
  <c r="AT441" i="4" s="1"/>
  <c r="Y415" i="4"/>
  <c r="AE415" i="4" s="1"/>
  <c r="AD451" i="4"/>
  <c r="AN418" i="4"/>
  <c r="AT418" i="4" s="1"/>
  <c r="X477" i="4"/>
  <c r="Y477" i="4" s="1"/>
  <c r="Y380" i="4"/>
  <c r="AK380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J359" i="4"/>
  <c r="AB359" i="4"/>
  <c r="Z359" i="4"/>
  <c r="AF359" i="4"/>
  <c r="AG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A284" i="4"/>
  <c r="AF284" i="4"/>
  <c r="AK284" i="4"/>
  <c r="AH284" i="4"/>
  <c r="AG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AF381" i="4"/>
  <c r="AQ338" i="4"/>
  <c r="AW338" i="4" s="1"/>
  <c r="Z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E314" i="4"/>
  <c r="AH318" i="4"/>
  <c r="AI381" i="4"/>
  <c r="AG381" i="4"/>
  <c r="AM338" i="4"/>
  <c r="AS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A466" i="4"/>
  <c r="AD544" i="4"/>
  <c r="AA544" i="4"/>
  <c r="Z544" i="4"/>
  <c r="AL544" i="4" s="1"/>
  <c r="AR544" i="4" s="1"/>
  <c r="AE544" i="4"/>
  <c r="AB544" i="4"/>
  <c r="AN544" i="4" s="1"/>
  <c r="AT544" i="4" s="1"/>
  <c r="AC544" i="4"/>
  <c r="AS544" i="4"/>
  <c r="AH436" i="4"/>
  <c r="W520" i="4"/>
  <c r="AC446" i="4"/>
  <c r="AB446" i="4"/>
  <c r="AE446" i="4"/>
  <c r="AD462" i="4"/>
  <c r="AP462" i="4" s="1"/>
  <c r="AV462" i="4" s="1"/>
  <c r="Z462" i="4"/>
  <c r="AA462" i="4"/>
  <c r="AC462" i="4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C512" i="4"/>
  <c r="AO512" i="4" s="1"/>
  <c r="AU512" i="4" s="1"/>
  <c r="AD512" i="4"/>
  <c r="AE512" i="4"/>
  <c r="AQ512" i="4" s="1"/>
  <c r="AW512" i="4" s="1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E448" i="4"/>
  <c r="AQ448" i="4" s="1"/>
  <c r="AW448" i="4" s="1"/>
  <c r="AG91" i="4" l="1"/>
  <c r="AO96" i="4"/>
  <c r="AU96" i="4" s="1"/>
  <c r="AI170" i="4"/>
  <c r="AB66" i="4"/>
  <c r="AA66" i="4"/>
  <c r="AE66" i="4"/>
  <c r="AB20" i="4"/>
  <c r="AH20" i="4"/>
  <c r="AF66" i="4"/>
  <c r="AN128" i="4"/>
  <c r="AT128" i="4" s="1"/>
  <c r="AE120" i="4"/>
  <c r="AA91" i="4"/>
  <c r="AC91" i="4"/>
  <c r="Z140" i="4"/>
  <c r="AD147" i="4"/>
  <c r="AB147" i="4"/>
  <c r="AI140" i="4"/>
  <c r="AO140" i="4" s="1"/>
  <c r="AU140" i="4" s="1"/>
  <c r="AI120" i="4"/>
  <c r="AH147" i="4"/>
  <c r="AN147" i="4" s="1"/>
  <c r="AT147" i="4" s="1"/>
  <c r="AF147" i="4"/>
  <c r="AH91" i="4"/>
  <c r="AP47" i="4"/>
  <c r="AV47" i="4" s="1"/>
  <c r="AM109" i="4"/>
  <c r="AS109" i="4" s="1"/>
  <c r="AB120" i="4"/>
  <c r="AC120" i="4"/>
  <c r="AA120" i="4"/>
  <c r="AM120" i="4" s="1"/>
  <c r="AS120" i="4" s="1"/>
  <c r="AD91" i="4"/>
  <c r="AB91" i="4"/>
  <c r="Z91" i="4"/>
  <c r="AO171" i="4"/>
  <c r="AU171" i="4" s="1"/>
  <c r="AE140" i="4"/>
  <c r="AF140" i="4"/>
  <c r="AC147" i="4"/>
  <c r="AE147" i="4"/>
  <c r="AA147" i="4"/>
  <c r="AM147" i="4" s="1"/>
  <c r="AS147" i="4" s="1"/>
  <c r="AD24" i="4"/>
  <c r="Y113" i="4"/>
  <c r="Z113" i="4" s="1"/>
  <c r="AB22" i="4"/>
  <c r="AA140" i="4"/>
  <c r="AH120" i="4"/>
  <c r="AK120" i="4"/>
  <c r="AJ120" i="4"/>
  <c r="AJ147" i="4"/>
  <c r="AI147" i="4"/>
  <c r="AK147" i="4"/>
  <c r="AK91" i="4"/>
  <c r="AQ91" i="4" s="1"/>
  <c r="AW91" i="4" s="1"/>
  <c r="AJ91" i="4"/>
  <c r="AF91" i="4"/>
  <c r="AN124" i="4"/>
  <c r="AT124" i="4" s="1"/>
  <c r="AQ151" i="4"/>
  <c r="AW151" i="4" s="1"/>
  <c r="AI66" i="4"/>
  <c r="AD20" i="4"/>
  <c r="AC20" i="4"/>
  <c r="AK20" i="4"/>
  <c r="AK66" i="4"/>
  <c r="AG152" i="4"/>
  <c r="AM152" i="4" s="1"/>
  <c r="AS152" i="4" s="1"/>
  <c r="AQ116" i="4"/>
  <c r="AW116" i="4" s="1"/>
  <c r="AM164" i="4"/>
  <c r="AS164" i="4" s="1"/>
  <c r="D709" i="4"/>
  <c r="H709" i="4" s="1"/>
  <c r="F709" i="4"/>
  <c r="J709" i="4" s="1"/>
  <c r="G709" i="4"/>
  <c r="AI895" i="4"/>
  <c r="AF895" i="4"/>
  <c r="E377" i="4"/>
  <c r="I377" i="4" s="1"/>
  <c r="D377" i="4"/>
  <c r="H377" i="4" s="1"/>
  <c r="F393" i="4"/>
  <c r="J393" i="4" s="1"/>
  <c r="E393" i="4"/>
  <c r="I393" i="4" s="1"/>
  <c r="G393" i="4"/>
  <c r="D393" i="4"/>
  <c r="H393" i="4" s="1"/>
  <c r="F342" i="4"/>
  <c r="J342" i="4" s="1"/>
  <c r="G342" i="4"/>
  <c r="D489" i="4"/>
  <c r="H489" i="4" s="1"/>
  <c r="E489" i="4"/>
  <c r="I489" i="4" s="1"/>
  <c r="G489" i="4"/>
  <c r="AF893" i="4"/>
  <c r="AE893" i="4"/>
  <c r="AC893" i="4"/>
  <c r="AB893" i="4"/>
  <c r="AI893" i="4"/>
  <c r="F773" i="4"/>
  <c r="J773" i="4" s="1"/>
  <c r="E773" i="4"/>
  <c r="I773" i="4" s="1"/>
  <c r="G773" i="4"/>
  <c r="D773" i="4"/>
  <c r="H773" i="4" s="1"/>
  <c r="AO954" i="4"/>
  <c r="AP448" i="4"/>
  <c r="AV448" i="4" s="1"/>
  <c r="AP554" i="4"/>
  <c r="AQ414" i="4"/>
  <c r="AW414" i="4" s="1"/>
  <c r="AB480" i="4"/>
  <c r="AP512" i="4"/>
  <c r="AV512" i="4" s="1"/>
  <c r="AN512" i="4"/>
  <c r="AT512" i="4" s="1"/>
  <c r="AM494" i="4"/>
  <c r="AS494" i="4" s="1"/>
  <c r="AO462" i="4"/>
  <c r="AU462" i="4" s="1"/>
  <c r="AA446" i="4"/>
  <c r="Z446" i="4"/>
  <c r="AD446" i="4"/>
  <c r="AB464" i="4"/>
  <c r="AQ544" i="4"/>
  <c r="AW544" i="4" s="1"/>
  <c r="AM544" i="4"/>
  <c r="AC466" i="4"/>
  <c r="AD466" i="4"/>
  <c r="AQ502" i="4"/>
  <c r="AW502" i="4" s="1"/>
  <c r="AC550" i="4"/>
  <c r="AJ355" i="4"/>
  <c r="E270" i="4"/>
  <c r="I270" i="4" s="1"/>
  <c r="AF355" i="4"/>
  <c r="F356" i="4"/>
  <c r="J356" i="4" s="1"/>
  <c r="AJ284" i="4"/>
  <c r="AE284" i="4"/>
  <c r="Z284" i="4"/>
  <c r="AC284" i="4"/>
  <c r="AD284" i="4"/>
  <c r="AI284" i="4"/>
  <c r="AK359" i="4"/>
  <c r="AA359" i="4"/>
  <c r="AE359" i="4"/>
  <c r="AH359" i="4"/>
  <c r="AC359" i="4"/>
  <c r="AD359" i="4"/>
  <c r="AB451" i="4"/>
  <c r="AG451" i="4"/>
  <c r="AE451" i="4"/>
  <c r="F423" i="4"/>
  <c r="J423" i="4" s="1"/>
  <c r="G409" i="4"/>
  <c r="G465" i="4"/>
  <c r="Y389" i="4"/>
  <c r="AB389" i="4" s="1"/>
  <c r="AE343" i="4"/>
  <c r="AA311" i="4"/>
  <c r="AE308" i="4"/>
  <c r="AG308" i="4"/>
  <c r="AI308" i="4"/>
  <c r="AF308" i="4"/>
  <c r="AH308" i="4"/>
  <c r="Y471" i="4"/>
  <c r="AK471" i="4" s="1"/>
  <c r="AB556" i="4"/>
  <c r="AE556" i="4"/>
  <c r="AD556" i="4"/>
  <c r="Z575" i="4"/>
  <c r="AB575" i="4"/>
  <c r="AH556" i="4"/>
  <c r="AK556" i="4"/>
  <c r="AI575" i="4"/>
  <c r="AD575" i="4"/>
  <c r="AA575" i="4"/>
  <c r="AF670" i="4"/>
  <c r="AI670" i="4"/>
  <c r="AK670" i="4"/>
  <c r="AB670" i="4"/>
  <c r="AC670" i="4"/>
  <c r="Z670" i="4"/>
  <c r="AI627" i="4"/>
  <c r="AK627" i="4"/>
  <c r="AG627" i="4"/>
  <c r="AC627" i="4"/>
  <c r="AB627" i="4"/>
  <c r="AE627" i="4"/>
  <c r="AH639" i="4"/>
  <c r="AK684" i="4"/>
  <c r="AB684" i="4"/>
  <c r="AJ675" i="4"/>
  <c r="AK675" i="4"/>
  <c r="AG675" i="4"/>
  <c r="Z675" i="4"/>
  <c r="AD675" i="4"/>
  <c r="AB675" i="4"/>
  <c r="D704" i="4"/>
  <c r="H704" i="4" s="1"/>
  <c r="D769" i="4"/>
  <c r="H769" i="4" s="1"/>
  <c r="F781" i="4"/>
  <c r="J781" i="4" s="1"/>
  <c r="G765" i="4"/>
  <c r="E789" i="4"/>
  <c r="I789" i="4" s="1"/>
  <c r="AO961" i="4"/>
  <c r="AN787" i="4"/>
  <c r="AT787" i="4" s="1"/>
  <c r="AM787" i="4"/>
  <c r="AS787" i="4" s="1"/>
  <c r="AL634" i="4"/>
  <c r="AR634" i="4" s="1"/>
  <c r="AO634" i="4"/>
  <c r="AU634" i="4" s="1"/>
  <c r="AQ989" i="4"/>
  <c r="AJ832" i="4"/>
  <c r="AC832" i="4"/>
  <c r="AP844" i="4"/>
  <c r="AV844" i="4" s="1"/>
  <c r="AO950" i="4"/>
  <c r="AC643" i="4"/>
  <c r="AW812" i="4"/>
  <c r="AU812" i="4"/>
  <c r="AB812" i="4"/>
  <c r="AV812" i="4"/>
  <c r="Z812" i="4"/>
  <c r="AL812" i="4" s="1"/>
  <c r="AK795" i="4"/>
  <c r="AM521" i="4"/>
  <c r="AS521" i="4" s="1"/>
  <c r="AL995" i="4"/>
  <c r="AG987" i="4"/>
  <c r="AS981" i="4"/>
  <c r="AV981" i="4"/>
  <c r="AU981" i="4"/>
  <c r="Z981" i="4"/>
  <c r="AL981" i="4" s="1"/>
  <c r="AB981" i="4"/>
  <c r="AE981" i="4"/>
  <c r="AQ981" i="4" s="1"/>
  <c r="AF913" i="4"/>
  <c r="Z897" i="4"/>
  <c r="AL897" i="4" s="1"/>
  <c r="AC897" i="4"/>
  <c r="AO897" i="4" s="1"/>
  <c r="AB897" i="4"/>
  <c r="AS873" i="4"/>
  <c r="AV873" i="4"/>
  <c r="AU873" i="4"/>
  <c r="Z873" i="4"/>
  <c r="AA873" i="4"/>
  <c r="AM873" i="4" s="1"/>
  <c r="AG515" i="4"/>
  <c r="AC66" i="4"/>
  <c r="Z66" i="4"/>
  <c r="AL66" i="4" s="1"/>
  <c r="AR66" i="4" s="1"/>
  <c r="D66" i="4" s="1"/>
  <c r="H66" i="4" s="1"/>
  <c r="AD66" i="4"/>
  <c r="AA170" i="4"/>
  <c r="AQ741" i="4"/>
  <c r="AW741" i="4" s="1"/>
  <c r="AD726" i="4"/>
  <c r="AI22" i="4"/>
  <c r="AF519" i="4"/>
  <c r="AD602" i="4"/>
  <c r="AP602" i="4" s="1"/>
  <c r="AV602" i="4" s="1"/>
  <c r="AK602" i="4"/>
  <c r="AQ602" i="4" s="1"/>
  <c r="AW602" i="4" s="1"/>
  <c r="AH602" i="4"/>
  <c r="AH963" i="4"/>
  <c r="AG848" i="4"/>
  <c r="AH848" i="4"/>
  <c r="AH893" i="4"/>
  <c r="AJ893" i="4"/>
  <c r="AO606" i="4"/>
  <c r="AU606" i="4" s="1"/>
  <c r="AE20" i="4"/>
  <c r="AA20" i="4"/>
  <c r="AM20" i="4" s="1"/>
  <c r="AS20" i="4" s="1"/>
  <c r="Z20" i="4"/>
  <c r="AB140" i="4"/>
  <c r="AK140" i="4"/>
  <c r="AH140" i="4"/>
  <c r="AJ951" i="4"/>
  <c r="AF951" i="4"/>
  <c r="Z857" i="4"/>
  <c r="AA857" i="4"/>
  <c r="AO814" i="4"/>
  <c r="AU814" i="4" s="1"/>
  <c r="AG790" i="4"/>
  <c r="AN750" i="4"/>
  <c r="AT750" i="4" s="1"/>
  <c r="AE656" i="4"/>
  <c r="AA656" i="4"/>
  <c r="AP935" i="4"/>
  <c r="Z725" i="4"/>
  <c r="AD677" i="4"/>
  <c r="AJ677" i="4"/>
  <c r="AC495" i="4"/>
  <c r="AK495" i="4"/>
  <c r="AI495" i="4"/>
  <c r="AH850" i="4"/>
  <c r="AG731" i="4"/>
  <c r="Z519" i="4"/>
  <c r="AB519" i="4"/>
  <c r="AD519" i="4"/>
  <c r="AP665" i="4"/>
  <c r="AV665" i="4" s="1"/>
  <c r="AL572" i="4"/>
  <c r="AR572" i="4" s="1"/>
  <c r="AB848" i="4"/>
  <c r="AC848" i="4"/>
  <c r="AU893" i="4"/>
  <c r="AW893" i="4"/>
  <c r="AD893" i="4"/>
  <c r="AT893" i="4"/>
  <c r="Z893" i="4"/>
  <c r="AA893" i="4"/>
  <c r="AM893" i="4" s="1"/>
  <c r="AO959" i="4"/>
  <c r="AC790" i="4"/>
  <c r="Z790" i="4"/>
  <c r="AJ656" i="4"/>
  <c r="AI656" i="4"/>
  <c r="AO656" i="4" s="1"/>
  <c r="AU656" i="4" s="1"/>
  <c r="AH656" i="4"/>
  <c r="AG725" i="4"/>
  <c r="AK725" i="4"/>
  <c r="AI725" i="4"/>
  <c r="AP1000" i="4"/>
  <c r="AS992" i="4"/>
  <c r="AB992" i="4"/>
  <c r="AU992" i="4"/>
  <c r="AE992" i="4"/>
  <c r="AC992" i="4"/>
  <c r="AW941" i="4"/>
  <c r="AC941" i="4"/>
  <c r="AV941" i="4"/>
  <c r="AD941" i="4"/>
  <c r="AE941" i="4"/>
  <c r="Z931" i="4"/>
  <c r="AS931" i="4"/>
  <c r="AT931" i="4"/>
  <c r="AW931" i="4"/>
  <c r="AK998" i="4"/>
  <c r="AF998" i="4"/>
  <c r="AI998" i="4"/>
  <c r="AD998" i="4"/>
  <c r="Z998" i="4"/>
  <c r="AD954" i="4"/>
  <c r="Z954" i="4"/>
  <c r="AW954" i="4"/>
  <c r="AU954" i="4"/>
  <c r="AT954" i="4"/>
  <c r="Y775" i="4"/>
  <c r="Z775" i="4" s="1"/>
  <c r="AI990" i="4"/>
  <c r="AK987" i="4"/>
  <c r="AH987" i="4"/>
  <c r="AK913" i="4"/>
  <c r="AO737" i="4"/>
  <c r="AU737" i="4" s="1"/>
  <c r="AM576" i="4"/>
  <c r="AS576" i="4" s="1"/>
  <c r="AA726" i="4"/>
  <c r="AI519" i="4"/>
  <c r="AP834" i="4"/>
  <c r="AV834" i="4" s="1"/>
  <c r="AV996" i="4"/>
  <c r="AC996" i="4"/>
  <c r="AD996" i="4"/>
  <c r="AU984" i="4"/>
  <c r="AA984" i="4"/>
  <c r="AM984" i="4" s="1"/>
  <c r="AV984" i="4"/>
  <c r="AD984" i="4"/>
  <c r="AP984" i="4" s="1"/>
  <c r="AB984" i="4"/>
  <c r="AN984" i="4" s="1"/>
  <c r="Z984" i="4"/>
  <c r="AL984" i="4" s="1"/>
  <c r="AM667" i="4"/>
  <c r="AS667" i="4" s="1"/>
  <c r="Z602" i="4"/>
  <c r="AA602" i="4"/>
  <c r="AI602" i="4"/>
  <c r="AF963" i="4"/>
  <c r="AI848" i="4"/>
  <c r="AK893" i="4"/>
  <c r="AG140" i="4"/>
  <c r="AJ140" i="4"/>
  <c r="AP140" i="4" s="1"/>
  <c r="AV140" i="4" s="1"/>
  <c r="AA625" i="4"/>
  <c r="AM625" i="4" s="1"/>
  <c r="AS625" i="4" s="1"/>
  <c r="AI951" i="4"/>
  <c r="Z656" i="4"/>
  <c r="AB725" i="4"/>
  <c r="AH677" i="4"/>
  <c r="AK677" i="4"/>
  <c r="AQ677" i="4" s="1"/>
  <c r="AW677" i="4" s="1"/>
  <c r="AG677" i="4"/>
  <c r="AD495" i="4"/>
  <c r="AG495" i="4"/>
  <c r="AM495" i="4" s="1"/>
  <c r="AS495" i="4" s="1"/>
  <c r="AI978" i="4"/>
  <c r="AA987" i="4"/>
  <c r="AC987" i="4"/>
  <c r="AT987" i="4"/>
  <c r="AE987" i="4"/>
  <c r="AE913" i="4"/>
  <c r="AD913" i="4"/>
  <c r="AG726" i="4"/>
  <c r="AI726" i="4"/>
  <c r="Z963" i="4"/>
  <c r="AS951" i="4"/>
  <c r="AT951" i="4"/>
  <c r="AW951" i="4"/>
  <c r="Z951" i="4"/>
  <c r="AG654" i="4"/>
  <c r="AJ20" i="4"/>
  <c r="AP20" i="4" s="1"/>
  <c r="AV20" i="4" s="1"/>
  <c r="AF20" i="4"/>
  <c r="AI20" i="4"/>
  <c r="AD643" i="4"/>
  <c r="AL728" i="4"/>
  <c r="AR728" i="4" s="1"/>
  <c r="AP419" i="4"/>
  <c r="AV419" i="4" s="1"/>
  <c r="AO378" i="4"/>
  <c r="AU378" i="4" s="1"/>
  <c r="Z365" i="4"/>
  <c r="AP358" i="4"/>
  <c r="AV358" i="4" s="1"/>
  <c r="AB469" i="4"/>
  <c r="Z469" i="4"/>
  <c r="AH469" i="4"/>
  <c r="AH66" i="4"/>
  <c r="AN66" i="4" s="1"/>
  <c r="AT66" i="4" s="1"/>
  <c r="AJ66" i="4"/>
  <c r="AG66" i="4"/>
  <c r="AB643" i="4"/>
  <c r="AN453" i="4"/>
  <c r="AT453" i="4" s="1"/>
  <c r="AH446" i="4"/>
  <c r="AF446" i="4"/>
  <c r="AC759" i="4"/>
  <c r="AA759" i="4"/>
  <c r="AE759" i="4"/>
  <c r="AO334" i="4"/>
  <c r="AU334" i="4" s="1"/>
  <c r="AK835" i="4"/>
  <c r="AB513" i="4"/>
  <c r="AI854" i="4"/>
  <c r="AK854" i="4"/>
  <c r="AJ845" i="4"/>
  <c r="AP845" i="4" s="1"/>
  <c r="AV845" i="4" s="1"/>
  <c r="AA643" i="4"/>
  <c r="AK625" i="4"/>
  <c r="AE625" i="4"/>
  <c r="Z625" i="4"/>
  <c r="Y877" i="4"/>
  <c r="AG625" i="4"/>
  <c r="AD625" i="4"/>
  <c r="AF625" i="4"/>
  <c r="Y946" i="4"/>
  <c r="AJ981" i="4"/>
  <c r="AP981" i="4" s="1"/>
  <c r="AH992" i="4"/>
  <c r="AH897" i="4"/>
  <c r="AH812" i="4"/>
  <c r="AK873" i="4"/>
  <c r="AG992" i="4"/>
  <c r="AF984" i="4"/>
  <c r="Y842" i="4"/>
  <c r="AB842" i="4" s="1"/>
  <c r="Z585" i="4"/>
  <c r="AL585" i="4" s="1"/>
  <c r="AR585" i="4" s="1"/>
  <c r="AI992" i="4"/>
  <c r="AB585" i="4"/>
  <c r="AK984" i="4"/>
  <c r="AQ984" i="4" s="1"/>
  <c r="AQ250" i="4"/>
  <c r="AW250" i="4" s="1"/>
  <c r="AM334" i="4"/>
  <c r="AS334" i="4" s="1"/>
  <c r="AK398" i="4"/>
  <c r="AC398" i="4"/>
  <c r="AE398" i="4"/>
  <c r="AQ398" i="4" s="1"/>
  <c r="AW398" i="4" s="1"/>
  <c r="AA398" i="4"/>
  <c r="AI152" i="4"/>
  <c r="AC152" i="4"/>
  <c r="AM270" i="4"/>
  <c r="AS270" i="4" s="1"/>
  <c r="AH152" i="4"/>
  <c r="AO5" i="4"/>
  <c r="AU5" i="4" s="1"/>
  <c r="AJ928" i="4"/>
  <c r="AP928" i="4" s="1"/>
  <c r="AA928" i="4"/>
  <c r="AM928" i="4" s="1"/>
  <c r="AE928" i="4"/>
  <c r="AI928" i="4"/>
  <c r="AO928" i="4" s="1"/>
  <c r="AB928" i="4"/>
  <c r="AN928" i="4" s="1"/>
  <c r="AE776" i="4"/>
  <c r="AK928" i="4"/>
  <c r="AH691" i="4"/>
  <c r="AN691" i="4" s="1"/>
  <c r="AT691" i="4" s="1"/>
  <c r="Z691" i="4"/>
  <c r="AL691" i="4" s="1"/>
  <c r="AR691" i="4" s="1"/>
  <c r="AT928" i="4"/>
  <c r="AV928" i="4"/>
  <c r="AG691" i="4"/>
  <c r="AM691" i="4" s="1"/>
  <c r="AS691" i="4" s="1"/>
  <c r="AQ124" i="4"/>
  <c r="AW124" i="4" s="1"/>
  <c r="AL207" i="4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L888" i="4" s="1"/>
  <c r="AG888" i="4"/>
  <c r="AJ888" i="4"/>
  <c r="AS888" i="4"/>
  <c r="AV888" i="4"/>
  <c r="AB888" i="4"/>
  <c r="AO726" i="4"/>
  <c r="AU726" i="4" s="1"/>
  <c r="AJ895" i="4"/>
  <c r="AM677" i="4"/>
  <c r="AS677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E757" i="4"/>
  <c r="AH954" i="4"/>
  <c r="AD290" i="4"/>
  <c r="AP290" i="4" s="1"/>
  <c r="AV290" i="4" s="1"/>
  <c r="AQ419" i="4"/>
  <c r="AW419" i="4" s="1"/>
  <c r="AP338" i="4"/>
  <c r="AV33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N31" i="4"/>
  <c r="AT31" i="4" s="1"/>
  <c r="AB170" i="4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B11" i="4"/>
  <c r="AC94" i="4"/>
  <c r="AB108" i="4"/>
  <c r="AI94" i="4"/>
  <c r="AI108" i="4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D22" i="4"/>
  <c r="AQ106" i="4"/>
  <c r="AW106" i="4" s="1"/>
  <c r="AQ102" i="4"/>
  <c r="AW102" i="4" s="1"/>
  <c r="AP92" i="4"/>
  <c r="AV92" i="4" s="1"/>
  <c r="AH22" i="4"/>
  <c r="AN123" i="4"/>
  <c r="AT123" i="4" s="1"/>
  <c r="AF148" i="4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8" i="4"/>
  <c r="AV8" i="4" s="1"/>
  <c r="AQ5" i="4"/>
  <c r="AW5" i="4" s="1"/>
  <c r="AM89" i="4"/>
  <c r="AS89" i="4" s="1"/>
  <c r="AL89" i="4"/>
  <c r="AR89" i="4" s="1"/>
  <c r="D89" i="4" s="1"/>
  <c r="H89" i="4" s="1"/>
  <c r="AA919" i="4"/>
  <c r="AJ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D92" i="4" s="1"/>
  <c r="H92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M171" i="4"/>
  <c r="AS171" i="4" s="1"/>
  <c r="AI131" i="4"/>
  <c r="AH136" i="4"/>
  <c r="AN610" i="4"/>
  <c r="AT61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O8" i="4"/>
  <c r="AU8" i="4" s="1"/>
  <c r="AO115" i="4"/>
  <c r="AU115" i="4" s="1"/>
  <c r="AG180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F113" i="4"/>
  <c r="AL113" i="4" s="1"/>
  <c r="AR113" i="4" s="1"/>
  <c r="F113" i="4" s="1"/>
  <c r="J113" i="4" s="1"/>
  <c r="AN171" i="4"/>
  <c r="AT171" i="4" s="1"/>
  <c r="AP163" i="4"/>
  <c r="AV163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F92" i="4"/>
  <c r="J92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D191" i="4"/>
  <c r="H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O147" i="4" l="1"/>
  <c r="AU147" i="4" s="1"/>
  <c r="AN91" i="4"/>
  <c r="AT91" i="4" s="1"/>
  <c r="E120" i="4"/>
  <c r="I120" i="4" s="1"/>
  <c r="AN97" i="4"/>
  <c r="AT97" i="4" s="1"/>
  <c r="AL148" i="4"/>
  <c r="AR148" i="4" s="1"/>
  <c r="D148" i="4" s="1"/>
  <c r="H148" i="4" s="1"/>
  <c r="AQ108" i="4"/>
  <c r="AW108" i="4" s="1"/>
  <c r="AM140" i="4"/>
  <c r="AS140" i="4" s="1"/>
  <c r="AL91" i="4"/>
  <c r="AR91" i="4" s="1"/>
  <c r="E91" i="4" s="1"/>
  <c r="I91" i="4" s="1"/>
  <c r="AM91" i="4"/>
  <c r="AS91" i="4" s="1"/>
  <c r="AN120" i="4"/>
  <c r="AT120" i="4" s="1"/>
  <c r="AO120" i="4"/>
  <c r="AU120" i="4" s="1"/>
  <c r="AD149" i="4"/>
  <c r="E92" i="4"/>
  <c r="I92" i="4" s="1"/>
  <c r="Z174" i="4"/>
  <c r="AN22" i="4"/>
  <c r="AT22" i="4" s="1"/>
  <c r="AQ66" i="4"/>
  <c r="AW66" i="4" s="1"/>
  <c r="AN20" i="4"/>
  <c r="AT20" i="4" s="1"/>
  <c r="AL20" i="4"/>
  <c r="AR20" i="4" s="1"/>
  <c r="G20" i="4" s="1"/>
  <c r="AM66" i="4"/>
  <c r="AS66" i="4" s="1"/>
  <c r="AO20" i="4"/>
  <c r="AU20" i="4" s="1"/>
  <c r="AO66" i="4"/>
  <c r="AU66" i="4" s="1"/>
  <c r="AQ118" i="4"/>
  <c r="AW118" i="4" s="1"/>
  <c r="AM104" i="4"/>
  <c r="AS104" i="4" s="1"/>
  <c r="AE149" i="4"/>
  <c r="AQ149" i="4" s="1"/>
  <c r="AW149" i="4" s="1"/>
  <c r="G92" i="4"/>
  <c r="F115" i="4"/>
  <c r="J115" i="4" s="1"/>
  <c r="AQ20" i="4"/>
  <c r="AW20" i="4" s="1"/>
  <c r="AL168" i="4"/>
  <c r="AR168" i="4" s="1"/>
  <c r="E168" i="4" s="1"/>
  <c r="I168" i="4" s="1"/>
  <c r="AM61" i="4"/>
  <c r="AS61" i="4" s="1"/>
  <c r="AO22" i="4"/>
  <c r="AU22" i="4" s="1"/>
  <c r="AP66" i="4"/>
  <c r="AV66" i="4" s="1"/>
  <c r="AN140" i="4"/>
  <c r="AT140" i="4" s="1"/>
  <c r="D164" i="4"/>
  <c r="H164" i="4" s="1"/>
  <c r="F191" i="4"/>
  <c r="J191" i="4" s="1"/>
  <c r="E191" i="4"/>
  <c r="I191" i="4" s="1"/>
  <c r="AQ113" i="4"/>
  <c r="AW113" i="4" s="1"/>
  <c r="G120" i="4"/>
  <c r="AM101" i="4"/>
  <c r="AS101" i="4" s="1"/>
  <c r="F139" i="4"/>
  <c r="J139" i="4" s="1"/>
  <c r="E180" i="4"/>
  <c r="I180" i="4" s="1"/>
  <c r="AP38" i="4"/>
  <c r="AV38" i="4" s="1"/>
  <c r="AL24" i="4"/>
  <c r="AR24" i="4" s="1"/>
  <c r="F24" i="4" s="1"/>
  <c r="J24" i="4" s="1"/>
  <c r="AO152" i="4"/>
  <c r="AU152" i="4" s="1"/>
  <c r="AM318" i="4"/>
  <c r="AS318" i="4" s="1"/>
  <c r="AQ654" i="4"/>
  <c r="AW654" i="4" s="1"/>
  <c r="AB919" i="4"/>
  <c r="AD919" i="4"/>
  <c r="AC919" i="4"/>
  <c r="AM682" i="4"/>
  <c r="AS682" i="4" s="1"/>
  <c r="AO682" i="4"/>
  <c r="AU682" i="4" s="1"/>
  <c r="AQ850" i="4"/>
  <c r="AW850" i="4" s="1"/>
  <c r="AL757" i="4"/>
  <c r="AR757" i="4" s="1"/>
  <c r="AN888" i="4"/>
  <c r="F691" i="4"/>
  <c r="J691" i="4" s="1"/>
  <c r="E691" i="4"/>
  <c r="I691" i="4" s="1"/>
  <c r="D691" i="4"/>
  <c r="H691" i="4" s="1"/>
  <c r="G691" i="4"/>
  <c r="AQ928" i="4"/>
  <c r="AN469" i="4"/>
  <c r="AT469" i="4" s="1"/>
  <c r="AN992" i="4"/>
  <c r="AN897" i="4"/>
  <c r="AG775" i="4"/>
  <c r="AM775" i="4" s="1"/>
  <c r="AS775" i="4" s="1"/>
  <c r="AO992" i="4"/>
  <c r="AO284" i="4"/>
  <c r="AU284" i="4" s="1"/>
  <c r="AL446" i="4"/>
  <c r="AR446" i="4" s="1"/>
  <c r="AK389" i="4"/>
  <c r="AQ389" i="4" s="1"/>
  <c r="AW389" i="4" s="1"/>
  <c r="AN170" i="4"/>
  <c r="AT170" i="4" s="1"/>
  <c r="F89" i="4"/>
  <c r="J89" i="4" s="1"/>
  <c r="AO108" i="4"/>
  <c r="AU108" i="4" s="1"/>
  <c r="AQ180" i="4"/>
  <c r="AW180" i="4" s="1"/>
  <c r="AP152" i="4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G687" i="4"/>
  <c r="AF783" i="4"/>
  <c r="AL783" i="4" s="1"/>
  <c r="AR783" i="4" s="1"/>
  <c r="AJ783" i="4"/>
  <c r="AG174" i="4"/>
  <c r="AM174" i="4" s="1"/>
  <c r="AS174" i="4" s="1"/>
  <c r="AE174" i="4"/>
  <c r="AO654" i="4"/>
  <c r="AU654" i="4" s="1"/>
  <c r="AN823" i="4"/>
  <c r="AT823" i="4" s="1"/>
  <c r="AM392" i="4"/>
  <c r="AS392" i="4" s="1"/>
  <c r="AL108" i="4"/>
  <c r="AR108" i="4" s="1"/>
  <c r="D108" i="4" s="1"/>
  <c r="H108" i="4" s="1"/>
  <c r="AL94" i="4"/>
  <c r="AR94" i="4" s="1"/>
  <c r="G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F174" i="4" s="1"/>
  <c r="J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G136" i="4" s="1"/>
  <c r="E5" i="4"/>
  <c r="I5" i="4" s="1"/>
  <c r="AP100" i="4"/>
  <c r="AV100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E131" i="4" s="1"/>
  <c r="I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D182" i="4" s="1"/>
  <c r="H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G102" i="4"/>
  <c r="AQ23" i="4"/>
  <c r="AW23" i="4" s="1"/>
  <c r="AQ50" i="4"/>
  <c r="AW50" i="4" s="1"/>
  <c r="E36" i="4"/>
  <c r="I36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E61" i="4" s="1"/>
  <c r="I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E151" i="4"/>
  <c r="I151" i="4" s="1"/>
  <c r="E66" i="4"/>
  <c r="I66" i="4" s="1"/>
  <c r="F69" i="4"/>
  <c r="J69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G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L9" i="4"/>
  <c r="AR9" i="4" s="1"/>
  <c r="E9" i="4" s="1"/>
  <c r="I9" i="4" s="1"/>
  <c r="AN9" i="4"/>
  <c r="AT9" i="4" s="1"/>
  <c r="AN112" i="4"/>
  <c r="AT112" i="4" s="1"/>
  <c r="D136" i="4"/>
  <c r="H136" i="4" s="1"/>
  <c r="D113" i="4"/>
  <c r="H113" i="4" s="1"/>
  <c r="AN203" i="4"/>
  <c r="AT203" i="4" s="1"/>
  <c r="AJ7" i="4"/>
  <c r="AP155" i="4"/>
  <c r="AV155" i="4" s="1"/>
  <c r="AP79" i="4"/>
  <c r="AV79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E143" i="4" s="1"/>
  <c r="I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E11" i="4" s="1"/>
  <c r="I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D168" i="4"/>
  <c r="H168" i="4" s="1"/>
  <c r="F168" i="4"/>
  <c r="J168" i="4" s="1"/>
  <c r="G166" i="4"/>
  <c r="F166" i="4"/>
  <c r="J166" i="4" s="1"/>
  <c r="D166" i="4"/>
  <c r="H166" i="4" s="1"/>
  <c r="E166" i="4"/>
  <c r="I166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E94" i="4"/>
  <c r="I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E148" i="4"/>
  <c r="I148" i="4" s="1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F131" i="4"/>
  <c r="J131" i="4" s="1"/>
  <c r="D131" i="4"/>
  <c r="H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G182" i="4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F11" i="4"/>
  <c r="J11" i="4" s="1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G174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F143" i="4"/>
  <c r="J143" i="4" s="1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E108" i="4"/>
  <c r="I108" i="4" s="1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E198" i="4"/>
  <c r="I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62" i="4" l="1"/>
  <c r="AR62" i="4" s="1"/>
  <c r="D155" i="4"/>
  <c r="H155" i="4" s="1"/>
  <c r="G143" i="4"/>
  <c r="G61" i="4"/>
  <c r="G168" i="4"/>
  <c r="D91" i="4"/>
  <c r="H91" i="4" s="1"/>
  <c r="F91" i="4"/>
  <c r="J91" i="4" s="1"/>
  <c r="G91" i="4"/>
  <c r="F70" i="4"/>
  <c r="J70" i="4" s="1"/>
  <c r="F61" i="4"/>
  <c r="J61" i="4" s="1"/>
  <c r="G148" i="4"/>
  <c r="D94" i="4"/>
  <c r="H94" i="4" s="1"/>
  <c r="E118" i="4"/>
  <c r="I118" i="4" s="1"/>
  <c r="D61" i="4"/>
  <c r="H61" i="4" s="1"/>
  <c r="D20" i="4"/>
  <c r="H20" i="4" s="1"/>
  <c r="F20" i="4"/>
  <c r="J20" i="4" s="1"/>
  <c r="E20" i="4"/>
  <c r="I20" i="4" s="1"/>
  <c r="AM175" i="4"/>
  <c r="AS175" i="4" s="1"/>
  <c r="G11" i="4"/>
  <c r="AQ174" i="4"/>
  <c r="AW174" i="4" s="1"/>
  <c r="D11" i="4"/>
  <c r="H11" i="4" s="1"/>
  <c r="G21" i="4"/>
  <c r="AL7" i="4"/>
  <c r="AR7" i="4" s="1"/>
  <c r="G7" i="4" s="1"/>
  <c r="G189" i="4"/>
  <c r="D198" i="4"/>
  <c r="H198" i="4" s="1"/>
  <c r="AM111" i="4"/>
  <c r="AS111" i="4" s="1"/>
  <c r="AN173" i="4"/>
  <c r="AT173" i="4" s="1"/>
  <c r="G108" i="4"/>
  <c r="E174" i="4"/>
  <c r="I174" i="4" s="1"/>
  <c r="E182" i="4"/>
  <c r="I182" i="4" s="1"/>
  <c r="G131" i="4"/>
  <c r="F104" i="4"/>
  <c r="J104" i="4" s="1"/>
  <c r="D152" i="4"/>
  <c r="H152" i="4" s="1"/>
  <c r="F152" i="4"/>
  <c r="J152" i="4" s="1"/>
  <c r="F22" i="4"/>
  <c r="J22" i="4" s="1"/>
  <c r="G24" i="4"/>
  <c r="D24" i="4"/>
  <c r="H24" i="4" s="1"/>
  <c r="E152" i="4"/>
  <c r="I152" i="4" s="1"/>
  <c r="E170" i="4"/>
  <c r="I170" i="4" s="1"/>
  <c r="AP44" i="4"/>
  <c r="AV44" i="4" s="1"/>
  <c r="AL943" i="4"/>
  <c r="AP783" i="4"/>
  <c r="AV783" i="4" s="1"/>
  <c r="E446" i="4"/>
  <c r="I446" i="4" s="1"/>
  <c r="F446" i="4"/>
  <c r="J446" i="4" s="1"/>
  <c r="D446" i="4"/>
  <c r="H446" i="4" s="1"/>
  <c r="G446" i="4"/>
  <c r="AP246" i="4"/>
  <c r="AV246" i="4" s="1"/>
  <c r="D757" i="4"/>
  <c r="H757" i="4" s="1"/>
  <c r="F757" i="4"/>
  <c r="J757" i="4" s="1"/>
  <c r="E122" i="4"/>
  <c r="I122" i="4" s="1"/>
  <c r="F136" i="4"/>
  <c r="J136" i="4" s="1"/>
  <c r="D170" i="4"/>
  <c r="H170" i="4" s="1"/>
  <c r="AN159" i="4"/>
  <c r="AT159" i="4" s="1"/>
  <c r="F82" i="4"/>
  <c r="J82" i="4" s="1"/>
  <c r="F122" i="4"/>
  <c r="J122" i="4" s="1"/>
  <c r="G142" i="4"/>
  <c r="E136" i="4"/>
  <c r="I136" i="4" s="1"/>
  <c r="D43" i="4"/>
  <c r="H43" i="4" s="1"/>
  <c r="AO174" i="4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G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G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F496" i="4"/>
  <c r="J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F175" i="4" s="1"/>
  <c r="J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F126" i="4" s="1"/>
  <c r="J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G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G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D628" i="4"/>
  <c r="H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E126" i="4"/>
  <c r="I126" i="4" s="1"/>
  <c r="D126" i="4"/>
  <c r="H126" i="4" s="1"/>
  <c r="AO730" i="4"/>
  <c r="AU730" i="4" s="1"/>
  <c r="AN730" i="4"/>
  <c r="AT730" i="4" s="1"/>
  <c r="D175" i="4"/>
  <c r="H175" i="4" s="1"/>
  <c r="G175" i="4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F45" i="4"/>
  <c r="J45" i="4" s="1"/>
  <c r="D45" i="4"/>
  <c r="H45" i="4" s="1"/>
  <c r="AL125" i="4"/>
  <c r="AR125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37" i="4"/>
  <c r="I137" i="4" s="1"/>
  <c r="D137" i="4"/>
  <c r="H137" i="4" s="1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AQ697" i="4"/>
  <c r="AW697" i="4" s="1"/>
  <c r="AP696" i="4"/>
  <c r="AV696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58" i="4" l="1"/>
  <c r="F137" i="4"/>
  <c r="J137" i="4" s="1"/>
  <c r="G86" i="4"/>
  <c r="E141" i="4"/>
  <c r="I141" i="4" s="1"/>
  <c r="E45" i="4"/>
  <c r="I45" i="4" s="1"/>
  <c r="G126" i="4"/>
  <c r="G134" i="4"/>
  <c r="F7" i="4"/>
  <c r="J7" i="4" s="1"/>
  <c r="E7" i="4"/>
  <c r="I7" i="4" s="1"/>
  <c r="G56" i="4"/>
  <c r="E175" i="4"/>
  <c r="I175" i="4" s="1"/>
  <c r="D7" i="4"/>
  <c r="H7" i="4" s="1"/>
  <c r="G509" i="4"/>
  <c r="G600" i="4"/>
  <c r="F723" i="4"/>
  <c r="J723" i="4" s="1"/>
  <c r="F406" i="4"/>
  <c r="J406" i="4" s="1"/>
  <c r="F628" i="4"/>
  <c r="J628" i="4" s="1"/>
  <c r="D286" i="4"/>
  <c r="H286" i="4" s="1"/>
  <c r="G317" i="4"/>
  <c r="D853" i="4"/>
  <c r="H853" i="4" s="1"/>
  <c r="E753" i="4"/>
  <c r="I753" i="4" s="1"/>
  <c r="AL548" i="4"/>
  <c r="AR548" i="4" s="1"/>
  <c r="E548" i="4" s="1"/>
  <c r="I548" i="4" s="1"/>
  <c r="D505" i="4"/>
  <c r="H505" i="4" s="1"/>
  <c r="E496" i="4"/>
  <c r="I496" i="4" s="1"/>
  <c r="F146" i="4"/>
  <c r="J146" i="4" s="1"/>
  <c r="D84" i="4"/>
  <c r="H84" i="4" s="1"/>
  <c r="F149" i="4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G566" i="4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G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D558" i="4"/>
  <c r="H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558" i="4" l="1"/>
  <c r="I558" i="4" s="1"/>
  <c r="E177" i="4"/>
  <c r="I177" i="4" s="1"/>
  <c r="F566" i="4"/>
  <c r="J566" i="4" s="1"/>
  <c r="D548" i="4"/>
  <c r="H548" i="4" s="1"/>
  <c r="G548" i="4"/>
  <c r="G153" i="4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673" i="10"/>
  <c r="D606" i="10"/>
  <c r="D608" i="3"/>
  <c r="D605" i="10"/>
  <c r="D440" i="10"/>
  <c r="D848" i="10"/>
  <c r="D503" i="10"/>
  <c r="D678" i="10"/>
  <c r="D745" i="10"/>
  <c r="D752" i="3"/>
  <c r="D652" i="3"/>
  <c r="D858" i="3"/>
  <c r="D947" i="3"/>
  <c r="D773" i="10"/>
  <c r="D715" i="10"/>
  <c r="D613" i="10"/>
  <c r="D748" i="3"/>
  <c r="D551" i="3"/>
  <c r="D822" i="10"/>
  <c r="D303" i="10"/>
  <c r="D860" i="3"/>
  <c r="D976" i="10"/>
  <c r="D616" i="10"/>
  <c r="D791" i="3"/>
  <c r="D907" i="3"/>
  <c r="D817" i="3"/>
  <c r="D863" i="3"/>
  <c r="D603" i="3"/>
  <c r="D476" i="3"/>
  <c r="D647" i="10"/>
  <c r="D798" i="3"/>
  <c r="D635" i="3"/>
  <c r="D651" i="10"/>
  <c r="D474" i="3"/>
  <c r="D632" i="3"/>
  <c r="D783" i="3"/>
  <c r="D937" i="3"/>
  <c r="D470" i="10"/>
  <c r="D679" i="3"/>
  <c r="D615" i="10"/>
  <c r="D942" i="3"/>
  <c r="D850" i="3"/>
  <c r="D952" i="3"/>
  <c r="D634" i="3"/>
  <c r="D589" i="10"/>
  <c r="D838" i="3"/>
  <c r="D924" i="3"/>
  <c r="D441" i="10"/>
  <c r="D994" i="10"/>
  <c r="D626" i="3"/>
  <c r="D583" i="3"/>
  <c r="D989" i="3"/>
  <c r="D835" i="3"/>
  <c r="D498" i="3"/>
  <c r="D663" i="10"/>
  <c r="D940" i="3"/>
  <c r="D628" i="10"/>
  <c r="D971" i="10"/>
  <c r="D369" i="10"/>
  <c r="D864" i="3"/>
  <c r="D504" i="10"/>
  <c r="D379" i="3"/>
  <c r="D875" i="3"/>
  <c r="D464" i="10"/>
  <c r="D685" i="3"/>
  <c r="D854" i="3"/>
  <c r="D769" i="10"/>
  <c r="D339" i="10"/>
  <c r="D893" i="3"/>
  <c r="D491" i="10"/>
  <c r="D307" i="10"/>
  <c r="D882" i="10"/>
  <c r="D678" i="3"/>
  <c r="D481" i="10"/>
  <c r="D665" i="10"/>
  <c r="D482" i="3"/>
  <c r="D409" i="10"/>
  <c r="D790" i="10"/>
  <c r="D576" i="3"/>
  <c r="D833" i="10"/>
  <c r="D1001" i="3"/>
  <c r="D855" i="10"/>
  <c r="D266" i="10"/>
  <c r="D595" i="3"/>
  <c r="D572" i="3"/>
  <c r="D426" i="10"/>
  <c r="D599" i="10"/>
  <c r="D526" i="3"/>
  <c r="D829" i="3"/>
  <c r="D574" i="3"/>
  <c r="D713" i="10"/>
  <c r="D746" i="3"/>
  <c r="D475" i="3"/>
  <c r="D939" i="3"/>
  <c r="D582" i="3"/>
  <c r="D721" i="3"/>
  <c r="D526" i="10"/>
  <c r="D668" i="10"/>
  <c r="D508" i="10"/>
  <c r="D742" i="3"/>
  <c r="D973" i="10"/>
  <c r="D614" i="3"/>
  <c r="D457" i="10"/>
  <c r="D689" i="3"/>
  <c r="D903" i="3"/>
  <c r="D975" i="10"/>
  <c r="D911" i="3"/>
  <c r="D943" i="10"/>
  <c r="D513" i="10"/>
  <c r="D807" i="10"/>
  <c r="D864" i="10"/>
  <c r="D877" i="3"/>
  <c r="D483" i="10"/>
  <c r="D702" i="3"/>
  <c r="D745" i="3"/>
  <c r="D800" i="3"/>
  <c r="D340" i="10"/>
  <c r="D748" i="10"/>
  <c r="D479" i="3"/>
  <c r="D548" i="10"/>
  <c r="D292" i="10"/>
  <c r="D925" i="3"/>
  <c r="D640" i="10"/>
  <c r="D915" i="3"/>
  <c r="D948" i="3"/>
  <c r="D844" i="3"/>
  <c r="D912" i="3"/>
  <c r="D724" i="3"/>
  <c r="D805" i="3"/>
  <c r="D473" i="10"/>
  <c r="D355" i="10"/>
  <c r="D720" i="3"/>
  <c r="D945" i="3"/>
  <c r="D942" i="10"/>
  <c r="D797" i="10"/>
  <c r="D825" i="3"/>
  <c r="D969" i="3"/>
  <c r="D497" i="3"/>
  <c r="D765" i="3"/>
  <c r="D434" i="10"/>
  <c r="D485" i="3"/>
  <c r="D488" i="10"/>
  <c r="D931" i="10"/>
  <c r="D553" i="10"/>
  <c r="D865" i="3"/>
  <c r="D968" i="10"/>
  <c r="D646" i="10"/>
  <c r="D861" i="10"/>
  <c r="D563" i="3"/>
  <c r="D747" i="3"/>
  <c r="D695" i="10"/>
  <c r="D991" i="3"/>
  <c r="D480" i="3"/>
  <c r="D688" i="10"/>
  <c r="D422" i="10"/>
  <c r="D764" i="3"/>
  <c r="D766" i="3"/>
  <c r="D565" i="10"/>
  <c r="D557" i="10"/>
  <c r="D782" i="3"/>
  <c r="D874" i="3"/>
  <c r="D531" i="3"/>
  <c r="D775" i="3"/>
  <c r="D808" i="10"/>
  <c r="D517" i="3"/>
  <c r="D961" i="3"/>
  <c r="D510" i="3"/>
  <c r="D1001" i="10"/>
  <c r="D688" i="3"/>
  <c r="D959" i="3"/>
  <c r="D698" i="3"/>
  <c r="D960" i="3"/>
  <c r="D619" i="10"/>
  <c r="D881" i="3"/>
  <c r="D379" i="10"/>
  <c r="D562" i="10"/>
  <c r="D868" i="10"/>
  <c r="D484" i="3"/>
  <c r="D851" i="10"/>
  <c r="D723" i="3"/>
  <c r="D846" i="10"/>
  <c r="D270" i="10"/>
  <c r="D335" i="10"/>
  <c r="D530" i="10"/>
  <c r="D633" i="10"/>
  <c r="D604" i="3"/>
  <c r="D573" i="3"/>
  <c r="D283" i="10"/>
  <c r="D428" i="10"/>
  <c r="D483" i="3"/>
  <c r="D719" i="3"/>
  <c r="D642" i="3"/>
  <c r="D558" i="3"/>
  <c r="D740" i="3"/>
  <c r="D781" i="3"/>
  <c r="D502" i="10"/>
  <c r="D720" i="10"/>
  <c r="D399" i="10"/>
  <c r="D941" i="3"/>
  <c r="D609" i="3"/>
  <c r="D623" i="10"/>
  <c r="D676" i="3"/>
  <c r="D996" i="3"/>
  <c r="D988" i="3"/>
  <c r="D839" i="3"/>
  <c r="D577" i="3"/>
  <c r="D828" i="3"/>
  <c r="D667" i="3"/>
  <c r="D405" i="10"/>
  <c r="D498" i="10"/>
  <c r="D705" i="3"/>
  <c r="D490" i="3"/>
  <c r="D560" i="10"/>
  <c r="D960" i="10"/>
  <c r="D320" i="10"/>
  <c r="D521" i="10"/>
  <c r="D618" i="10"/>
  <c r="D808" i="3"/>
  <c r="D666" i="3"/>
  <c r="D816" i="3"/>
  <c r="D540" i="3"/>
  <c r="D542" i="3"/>
  <c r="D736" i="3"/>
  <c r="D884" i="3"/>
  <c r="D855" i="3"/>
  <c r="D467" i="3"/>
  <c r="D802" i="3"/>
  <c r="D607" i="3"/>
  <c r="D585" i="3"/>
  <c r="D933" i="10"/>
  <c r="D497" i="10"/>
  <c r="D676" i="10"/>
  <c r="D792" i="3"/>
  <c r="D541" i="10"/>
  <c r="D600" i="10"/>
  <c r="D881" i="10"/>
  <c r="D879" i="3"/>
  <c r="D353" i="10"/>
  <c r="D680" i="10"/>
  <c r="D657" i="10"/>
  <c r="D546" i="10"/>
  <c r="D655" i="10"/>
  <c r="D532" i="10"/>
  <c r="D1000" i="3"/>
  <c r="D631" i="3"/>
  <c r="D853" i="3"/>
  <c r="D866" i="10"/>
  <c r="D841" i="3"/>
  <c r="D420" i="10"/>
  <c r="D460" i="10"/>
  <c r="D953" i="3"/>
  <c r="D761" i="3"/>
  <c r="D694" i="3"/>
  <c r="D648" i="3"/>
  <c r="D876" i="3"/>
  <c r="D914" i="3"/>
  <c r="D983" i="10"/>
  <c r="D324" i="10"/>
  <c r="D669" i="3"/>
  <c r="D987" i="10"/>
  <c r="D662" i="10"/>
  <c r="D826" i="3"/>
  <c r="D681" i="10"/>
  <c r="D514" i="3"/>
  <c r="D471" i="3"/>
  <c r="D417" i="10"/>
  <c r="D550" i="3"/>
  <c r="D843" i="3"/>
  <c r="D348" i="10"/>
  <c r="D346" i="10"/>
  <c r="D422" i="3"/>
  <c r="D478" i="3"/>
  <c r="D779" i="3"/>
  <c r="D598" i="3"/>
  <c r="D515" i="3"/>
  <c r="D700" i="3"/>
  <c r="D801" i="3"/>
  <c r="D390" i="10"/>
  <c r="D329" i="10"/>
  <c r="D427" i="10"/>
  <c r="D494" i="10"/>
  <c r="D866" i="3"/>
  <c r="D865" i="10"/>
  <c r="D735" i="10"/>
  <c r="D954" i="10"/>
  <c r="D921" i="10"/>
  <c r="D606" i="3"/>
  <c r="D518" i="3"/>
  <c r="D551" i="10"/>
  <c r="D508" i="3"/>
  <c r="D468" i="3"/>
  <c r="D594" i="3"/>
  <c r="D571" i="10"/>
  <c r="D567" i="3"/>
  <c r="D659" i="10"/>
  <c r="D464" i="3"/>
  <c r="D573" i="10"/>
  <c r="D675" i="10"/>
  <c r="D524" i="10"/>
  <c r="D345" i="10"/>
  <c r="D561" i="3"/>
  <c r="D686" i="3"/>
  <c r="D590" i="3"/>
  <c r="D913" i="3"/>
  <c r="D489" i="10"/>
  <c r="D824" i="3"/>
  <c r="D246" i="10"/>
  <c r="D752" i="10"/>
  <c r="D891" i="10"/>
  <c r="D886" i="10"/>
  <c r="D296" i="3"/>
  <c r="D995" i="10"/>
  <c r="D823" i="10"/>
  <c r="D760" i="10"/>
  <c r="D888" i="3"/>
  <c r="D658" i="10"/>
  <c r="D604" i="10"/>
  <c r="D973" i="3"/>
  <c r="D751" i="3"/>
  <c r="D287" i="10"/>
  <c r="D387" i="10"/>
  <c r="D998" i="10"/>
  <c r="D848" i="3"/>
  <c r="D331" i="10"/>
  <c r="D669" i="10"/>
  <c r="D637" i="3"/>
  <c r="D813" i="10"/>
  <c r="D453" i="10"/>
  <c r="D554" i="3"/>
  <c r="D414" i="10"/>
  <c r="D714" i="10"/>
  <c r="D827" i="10"/>
  <c r="D835" i="10"/>
  <c r="D812" i="3"/>
  <c r="D765" i="10"/>
  <c r="D593" i="10"/>
  <c r="D683" i="10"/>
  <c r="D993" i="3"/>
  <c r="D984" i="3"/>
  <c r="D899" i="3"/>
  <c r="D321" i="10"/>
  <c r="D930" i="10"/>
  <c r="D469" i="10"/>
  <c r="D801" i="10"/>
  <c r="D741" i="10"/>
  <c r="D437" i="10"/>
  <c r="D579" i="3"/>
  <c r="D533" i="10"/>
  <c r="D560" i="3"/>
  <c r="D780" i="10"/>
  <c r="D729" i="3"/>
  <c r="D612" i="10"/>
  <c r="D323" i="10"/>
  <c r="D968" i="3"/>
  <c r="D524" i="3"/>
  <c r="D767" i="10"/>
  <c r="D373" i="10"/>
  <c r="D898" i="3"/>
  <c r="D893" i="10"/>
  <c r="D807" i="3"/>
  <c r="D974" i="10"/>
  <c r="D585" i="10"/>
  <c r="D564" i="10"/>
  <c r="D887" i="3"/>
  <c r="D564" i="3"/>
  <c r="D980" i="10"/>
  <c r="D624" i="3"/>
  <c r="D362" i="10"/>
  <c r="D569" i="3"/>
  <c r="D938" i="10"/>
  <c r="D507" i="3"/>
  <c r="D338" i="10"/>
  <c r="D874" i="10"/>
  <c r="D570" i="10"/>
  <c r="D778" i="3"/>
  <c r="D910" i="3"/>
  <c r="D313" i="10"/>
  <c r="D256" i="10"/>
  <c r="D565" i="3"/>
  <c r="D242" i="3"/>
  <c r="D916" i="3"/>
  <c r="D612" i="3"/>
  <c r="D279" i="10"/>
  <c r="D753" i="3"/>
  <c r="D664" i="3"/>
  <c r="D920" i="10"/>
  <c r="D404" i="10"/>
  <c r="D730" i="3"/>
  <c r="D970" i="10"/>
  <c r="D522" i="3"/>
  <c r="D882" i="3"/>
  <c r="D792" i="10"/>
  <c r="D459" i="10"/>
  <c r="D393" i="10"/>
  <c r="D931" i="3"/>
  <c r="D518" i="10"/>
  <c r="D709" i="3"/>
  <c r="D536" i="3"/>
  <c r="D599" i="3"/>
  <c r="D997" i="3"/>
  <c r="D672" i="3"/>
  <c r="D371" i="10"/>
  <c r="D716" i="10"/>
  <c r="D719" i="10"/>
  <c r="D985" i="3"/>
  <c r="D590" i="10"/>
  <c r="D934" i="3"/>
  <c r="D566" i="3"/>
  <c r="D691" i="10"/>
  <c r="D363" i="10"/>
  <c r="D975" i="3"/>
  <c r="D962" i="10"/>
  <c r="D639" i="10"/>
  <c r="D759" i="3"/>
  <c r="D955" i="3"/>
  <c r="D549" i="3"/>
  <c r="D450" i="10"/>
  <c r="D758" i="10"/>
  <c r="D639" i="3"/>
  <c r="D658" i="3"/>
  <c r="D509" i="3"/>
  <c r="D528" i="10"/>
  <c r="D424" i="3"/>
  <c r="D737" i="10"/>
  <c r="D533" i="3"/>
  <c r="D584" i="10"/>
  <c r="D772" i="3"/>
  <c r="D623" i="3"/>
  <c r="D633" i="3"/>
  <c r="D899" i="10"/>
  <c r="D768" i="3"/>
  <c r="D312" i="10"/>
  <c r="D990" i="3"/>
  <c r="D814" i="3"/>
  <c r="D779" i="10"/>
  <c r="D877" i="10"/>
  <c r="D553" i="3"/>
  <c r="D949" i="10"/>
  <c r="D650" i="10"/>
  <c r="D282" i="10"/>
  <c r="D800" i="10"/>
  <c r="D618" i="3"/>
  <c r="D905" i="3"/>
  <c r="D820" i="10"/>
  <c r="D624" i="10"/>
  <c r="D787" i="3"/>
  <c r="D943" i="3"/>
  <c r="D448" i="10"/>
  <c r="D534" i="10"/>
  <c r="D376" i="10"/>
  <c r="D511" i="3"/>
  <c r="D458" i="10"/>
  <c r="D937" i="10"/>
  <c r="D442" i="10"/>
  <c r="D793" i="3"/>
  <c r="D477" i="10"/>
  <c r="D966" i="10"/>
  <c r="D602" i="10"/>
  <c r="D495" i="3"/>
  <c r="D556" i="10"/>
  <c r="D843" i="10"/>
  <c r="D654" i="3"/>
  <c r="D834" i="3"/>
  <c r="D951" i="3"/>
  <c r="D728" i="3"/>
  <c r="D717" i="3"/>
  <c r="D333" i="10"/>
  <c r="D649" i="3"/>
  <c r="D505" i="10"/>
  <c r="D718" i="3"/>
  <c r="D591" i="3"/>
  <c r="D834" i="10"/>
  <c r="D356" i="10"/>
  <c r="D746" i="10"/>
  <c r="D974" i="3"/>
  <c r="D677" i="10"/>
  <c r="D584" i="3"/>
  <c r="D532" i="3"/>
  <c r="D724" i="10"/>
  <c r="D878" i="3"/>
  <c r="D687" i="3"/>
  <c r="D785" i="3"/>
  <c r="D777" i="3"/>
  <c r="D951" i="10"/>
  <c r="D786" i="10"/>
  <c r="D473" i="3"/>
  <c r="D690" i="3"/>
  <c r="D487" i="10"/>
  <c r="D814" i="10"/>
  <c r="D810" i="3"/>
  <c r="D487" i="3"/>
  <c r="D470" i="3"/>
  <c r="D841" i="10"/>
  <c r="D997" i="10"/>
  <c r="D758" i="3"/>
  <c r="D683" i="3"/>
  <c r="D500" i="3"/>
  <c r="D530" i="3"/>
  <c r="D845" i="3"/>
  <c r="D894" i="10"/>
  <c r="D640" i="3"/>
  <c r="D936" i="3"/>
  <c r="D729" i="10"/>
  <c r="D432" i="10"/>
  <c r="D396" i="3"/>
  <c r="D687" i="10"/>
  <c r="D475" i="10"/>
  <c r="D919" i="3"/>
  <c r="D803" i="3"/>
  <c r="D978" i="3"/>
  <c r="D486" i="3"/>
  <c r="D737" i="3"/>
  <c r="D839" i="10"/>
  <c r="D250" i="3"/>
  <c r="D763" i="3"/>
  <c r="D840" i="3"/>
  <c r="D568" i="3"/>
  <c r="D371" i="3"/>
  <c r="D334" i="10"/>
  <c r="D525" i="3"/>
  <c r="D950" i="3"/>
  <c r="D362" i="3"/>
  <c r="D632" i="10"/>
  <c r="D753" i="10"/>
  <c r="D722" i="3"/>
  <c r="D761" i="10"/>
  <c r="D711" i="3"/>
  <c r="D776" i="10"/>
  <c r="D509" i="10"/>
  <c r="D465" i="3"/>
  <c r="D777" i="10"/>
  <c r="D308" i="10"/>
  <c r="D717" i="10"/>
  <c r="D615" i="3"/>
  <c r="D725" i="10"/>
  <c r="D986" i="10"/>
  <c r="D771" i="3"/>
  <c r="D523" i="3"/>
  <c r="D488" i="3"/>
  <c r="D665" i="3"/>
  <c r="D490" i="10"/>
  <c r="D701" i="10"/>
  <c r="D576" i="10"/>
  <c r="D983" i="3"/>
  <c r="D791" i="10"/>
  <c r="D625" i="10"/>
  <c r="D512" i="3"/>
  <c r="D552" i="10"/>
  <c r="D452" i="10"/>
  <c r="D939" i="10"/>
  <c r="D830" i="3"/>
  <c r="D450" i="3"/>
  <c r="D447" i="10"/>
  <c r="D360" i="10"/>
  <c r="D275" i="10"/>
  <c r="D255" i="3"/>
  <c r="D885" i="3"/>
  <c r="D821" i="3"/>
  <c r="D234" i="10"/>
  <c r="D556" i="3"/>
  <c r="D562" i="3"/>
  <c r="D252" i="10"/>
  <c r="D750" i="3"/>
  <c r="D657" i="3"/>
  <c r="D730" i="10"/>
  <c r="D944" i="3"/>
  <c r="D967" i="3"/>
  <c r="D233" i="10"/>
  <c r="D888" i="10"/>
  <c r="D300" i="10"/>
  <c r="D842" i="3"/>
  <c r="D625" i="3"/>
  <c r="D645" i="3"/>
  <c r="D889" i="3"/>
  <c r="D886" i="3"/>
  <c r="D921" i="3"/>
  <c r="D986" i="3"/>
  <c r="D854" i="10"/>
  <c r="D749" i="10"/>
  <c r="D887" i="10"/>
  <c r="D727" i="3"/>
  <c r="D946" i="3"/>
  <c r="D607" i="10"/>
  <c r="D690" i="10"/>
  <c r="D433" i="3"/>
  <c r="D401" i="10"/>
  <c r="D378" i="10"/>
  <c r="D869" i="10"/>
  <c r="D274" i="10"/>
  <c r="D304" i="10"/>
  <c r="D276" i="10"/>
  <c r="D910" i="10"/>
  <c r="D847" i="3"/>
  <c r="D410" i="3"/>
  <c r="D804" i="3"/>
  <c r="D707" i="10"/>
  <c r="D403" i="10"/>
  <c r="D557" i="3"/>
  <c r="D789" i="3"/>
  <c r="D672" i="10"/>
  <c r="D842" i="10"/>
  <c r="D784" i="10"/>
  <c r="D539" i="10"/>
  <c r="D413" i="10"/>
  <c r="D972" i="3"/>
  <c r="D725" i="3"/>
  <c r="D507" i="10"/>
  <c r="D249" i="3"/>
  <c r="D466" i="10"/>
  <c r="D662" i="3"/>
  <c r="D493" i="3"/>
  <c r="D309" i="10"/>
  <c r="D861" i="3"/>
  <c r="D736" i="10"/>
  <c r="D439" i="3"/>
  <c r="D947" i="10"/>
  <c r="D579" i="10"/>
  <c r="D580" i="10"/>
  <c r="D653" i="3"/>
  <c r="D538" i="10"/>
  <c r="D796" i="10"/>
  <c r="D694" i="10"/>
  <c r="D698" i="10"/>
  <c r="D474" i="10"/>
  <c r="D608" i="10"/>
  <c r="D708" i="10"/>
  <c r="D406" i="10"/>
  <c r="D838" i="10"/>
  <c r="D515" i="10"/>
  <c r="D950" i="10"/>
  <c r="D513" i="3"/>
  <c r="D365" i="3"/>
  <c r="D770" i="3"/>
  <c r="D581" i="3"/>
  <c r="D472" i="10"/>
  <c r="D297" i="10"/>
  <c r="D425" i="10"/>
  <c r="D755" i="3"/>
  <c r="D541" i="3"/>
  <c r="D519" i="3"/>
  <c r="D277" i="10"/>
  <c r="D506" i="3"/>
  <c r="D754" i="10"/>
  <c r="D336" i="10"/>
  <c r="D821" i="10"/>
  <c r="D780" i="3"/>
  <c r="D735" i="3"/>
  <c r="D301" i="3"/>
  <c r="D535" i="3"/>
  <c r="D494" i="3"/>
  <c r="D802" i="10"/>
  <c r="D917" i="3"/>
  <c r="D999" i="10"/>
  <c r="D567" i="10"/>
  <c r="D956" i="3"/>
  <c r="D374" i="10"/>
  <c r="D269" i="3"/>
  <c r="D909" i="3"/>
  <c r="D999" i="3"/>
  <c r="D328" i="10"/>
  <c r="D958" i="10"/>
  <c r="D327" i="10"/>
  <c r="D467" i="10"/>
  <c r="D617" i="3"/>
  <c r="D421" i="3"/>
  <c r="D868" i="3"/>
  <c r="D571" i="3"/>
  <c r="D918" i="3"/>
  <c r="D647" i="3"/>
  <c r="D773" i="3"/>
  <c r="D869" i="3"/>
  <c r="D744" i="3"/>
  <c r="D823" i="3"/>
  <c r="D703" i="3"/>
  <c r="D732" i="3"/>
  <c r="D996" i="10"/>
  <c r="D418" i="10"/>
  <c r="D726" i="10"/>
  <c r="D326" i="10"/>
  <c r="D627" i="3"/>
  <c r="D372" i="10"/>
  <c r="D609" i="10"/>
  <c r="D482" i="10"/>
  <c r="D916" i="10"/>
  <c r="D684" i="10"/>
  <c r="D778" i="10"/>
  <c r="D243" i="3"/>
  <c r="D257" i="10"/>
  <c r="D347" i="10"/>
  <c r="D671" i="3"/>
  <c r="D653" i="10"/>
  <c r="D768" i="10"/>
  <c r="D829" i="10"/>
  <c r="D935" i="10"/>
  <c r="D484" i="10"/>
  <c r="D955" i="10"/>
  <c r="D529" i="10"/>
  <c r="D747" i="10"/>
  <c r="D561" i="10"/>
  <c r="D598" i="10"/>
  <c r="D610" i="10"/>
  <c r="D998" i="3"/>
  <c r="D449" i="10"/>
  <c r="D857" i="10"/>
  <c r="D837" i="10"/>
  <c r="D775" i="10"/>
  <c r="D342" i="10"/>
  <c r="D876" i="10"/>
  <c r="D853" i="10"/>
  <c r="D627" i="10"/>
  <c r="D295" i="10"/>
  <c r="D885" i="10"/>
  <c r="D822" i="3"/>
  <c r="D819" i="3"/>
  <c r="D269" i="10"/>
  <c r="D495" i="10"/>
  <c r="D359" i="10"/>
  <c r="D750" i="10"/>
  <c r="D581" i="10"/>
  <c r="D411" i="3"/>
  <c r="D412" i="10"/>
  <c r="D739" i="3"/>
  <c r="D744" i="10"/>
  <c r="D336" i="3"/>
  <c r="D588" i="3"/>
  <c r="D392" i="10"/>
  <c r="D472" i="3"/>
  <c r="D378" i="3"/>
  <c r="D795" i="3"/>
  <c r="D929" i="3"/>
  <c r="D941" i="10"/>
  <c r="D298" i="10"/>
  <c r="D492" i="3"/>
  <c r="D469" i="3"/>
  <c r="D268" i="10"/>
  <c r="D994" i="3"/>
  <c r="D873" i="3"/>
  <c r="D580" i="3"/>
  <c r="D406" i="3"/>
  <c r="D767" i="3"/>
  <c r="D902" i="3"/>
  <c r="D454" i="10"/>
  <c r="D742" i="10"/>
  <c r="D925" i="10"/>
  <c r="D655" i="3"/>
  <c r="D244" i="3"/>
  <c r="D446" i="3"/>
  <c r="D383" i="3"/>
  <c r="D756" i="10"/>
  <c r="D285" i="10"/>
  <c r="D312" i="3"/>
  <c r="D397" i="10"/>
  <c r="D373" i="3"/>
  <c r="D619" i="3"/>
  <c r="D628" i="3"/>
  <c r="D666" i="10"/>
  <c r="D631" i="10"/>
  <c r="D645" i="10"/>
  <c r="D668" i="3"/>
  <c r="D444" i="10"/>
  <c r="D980" i="3"/>
  <c r="D892" i="10"/>
  <c r="D297" i="3"/>
  <c r="D914" i="10"/>
  <c r="D697" i="3"/>
  <c r="D555" i="10"/>
  <c r="D570" i="3"/>
  <c r="D918" i="10"/>
  <c r="D706" i="3"/>
  <c r="D938" i="3"/>
  <c r="D856" i="3"/>
  <c r="D892" i="3"/>
  <c r="D852" i="3"/>
  <c r="D311" i="10"/>
  <c r="D811" i="3"/>
  <c r="D895" i="10"/>
  <c r="D682" i="3"/>
  <c r="D486" i="10"/>
  <c r="D592" i="3"/>
  <c r="D703" i="10"/>
  <c r="D499" i="10"/>
  <c r="D630" i="3"/>
  <c r="D934" i="10"/>
  <c r="D614" i="10"/>
  <c r="D771" i="10"/>
  <c r="D547" i="3"/>
  <c r="D587" i="10"/>
  <c r="D781" i="10"/>
  <c r="D306" i="10"/>
  <c r="D904" i="3"/>
  <c r="D915" i="10"/>
  <c r="D328" i="3"/>
  <c r="D382" i="10"/>
  <c r="D501" i="3"/>
  <c r="D714" i="3"/>
  <c r="D310" i="10"/>
  <c r="D990" i="10"/>
  <c r="D446" i="10"/>
  <c r="D991" i="10"/>
  <c r="D592" i="10"/>
  <c r="D435" i="3"/>
  <c r="D542" i="10"/>
  <c r="D799" i="3"/>
  <c r="D789" i="10"/>
  <c r="D402" i="10"/>
  <c r="D832" i="3"/>
  <c r="D850" i="10"/>
  <c r="D462" i="3"/>
  <c r="D394" i="3"/>
  <c r="D265" i="3"/>
  <c r="D360" i="3"/>
  <c r="D311" i="3"/>
  <c r="D308" i="3"/>
  <c r="D568" i="10"/>
  <c r="D358" i="10"/>
  <c r="D536" i="10"/>
  <c r="D368" i="3"/>
  <c r="D813" i="3"/>
  <c r="D354" i="10"/>
  <c r="D922" i="3"/>
  <c r="D603" i="10"/>
  <c r="D398" i="10"/>
  <c r="D481" i="3"/>
  <c r="D384" i="3"/>
  <c r="D370" i="10"/>
  <c r="D586" i="3"/>
  <c r="D693" i="3"/>
  <c r="D661" i="3"/>
  <c r="D572" i="10"/>
  <c r="D510" i="10"/>
  <c r="D903" i="10"/>
  <c r="D709" i="10"/>
  <c r="D784" i="3"/>
  <c r="D388" i="10"/>
  <c r="D741" i="3"/>
  <c r="D540" i="10"/>
  <c r="D545" i="10"/>
  <c r="D410" i="10"/>
  <c r="D636" i="10"/>
  <c r="D944" i="10"/>
  <c r="D902" i="10"/>
  <c r="D976" i="3"/>
  <c r="D731" i="3"/>
  <c r="D992" i="3"/>
  <c r="D696" i="3"/>
  <c r="D629" i="3"/>
  <c r="D636" i="3"/>
  <c r="D993" i="10"/>
  <c r="D966" i="3"/>
  <c r="D794" i="10"/>
  <c r="D528" i="3"/>
  <c r="D516" i="3"/>
  <c r="D872" i="10"/>
  <c r="D783" i="10"/>
  <c r="D420" i="3"/>
  <c r="D852" i="10"/>
  <c r="D981" i="10"/>
  <c r="D712" i="3"/>
  <c r="D857" i="3"/>
  <c r="D806" i="10"/>
  <c r="D620" i="10"/>
  <c r="D537" i="3"/>
  <c r="D263" i="10"/>
  <c r="D387" i="3"/>
  <c r="D558" i="10"/>
  <c r="D770" i="10"/>
  <c r="D933" i="3"/>
  <c r="D547" i="10"/>
  <c r="D555" i="3"/>
  <c r="D772" i="10"/>
  <c r="D270" i="3"/>
  <c r="D330" i="3"/>
  <c r="D401" i="3"/>
  <c r="D321" i="3"/>
  <c r="D318" i="3"/>
  <c r="D388" i="3"/>
  <c r="D831" i="10"/>
  <c r="D520" i="3"/>
  <c r="D330" i="10"/>
  <c r="D234" i="3"/>
  <c r="D531" i="10"/>
  <c r="D812" i="10"/>
  <c r="D527" i="3"/>
  <c r="D419" i="10"/>
  <c r="D674" i="10"/>
  <c r="D982" i="10"/>
  <c r="D361" i="3"/>
  <c r="D414" i="3"/>
  <c r="D463" i="10"/>
  <c r="D319" i="10"/>
  <c r="D739" i="10"/>
  <c r="D871" i="3"/>
  <c r="D601" i="10"/>
  <c r="D971" i="3"/>
  <c r="D817" i="10"/>
  <c r="D429" i="3"/>
  <c r="D648" i="10"/>
  <c r="D267" i="10"/>
  <c r="D847" i="10"/>
  <c r="D981" i="3"/>
  <c r="D906" i="10"/>
  <c r="D544" i="10"/>
  <c r="D889" i="10"/>
  <c r="D734" i="10"/>
  <c r="D900" i="10"/>
  <c r="D757" i="3"/>
  <c r="D945" i="10"/>
  <c r="D862" i="10"/>
  <c r="D641" i="3"/>
  <c r="D880" i="10"/>
  <c r="D499" i="3"/>
  <c r="D860" i="10"/>
  <c r="D251" i="3"/>
  <c r="D424" i="10"/>
  <c r="D245" i="10"/>
  <c r="D740" i="10"/>
  <c r="D935" i="3"/>
  <c r="D407" i="10"/>
  <c r="D296" i="10"/>
  <c r="D769" i="3"/>
  <c r="D862" i="3"/>
  <c r="D699" i="3"/>
  <c r="D890" i="3"/>
  <c r="D479" i="10"/>
  <c r="D605" i="3"/>
  <c r="D611" i="3"/>
  <c r="D458" i="3"/>
  <c r="D786" i="3"/>
  <c r="D738" i="3"/>
  <c r="D867" i="10"/>
  <c r="D923" i="3"/>
  <c r="D896" i="3"/>
  <c r="D586" i="10"/>
  <c r="D304" i="3"/>
  <c r="D287" i="3"/>
  <c r="D463" i="3"/>
  <c r="D692" i="3"/>
  <c r="D302" i="10"/>
  <c r="D827" i="3"/>
  <c r="D917" i="10"/>
  <c r="D268" i="3"/>
  <c r="D238" i="10"/>
  <c r="D548" i="3"/>
  <c r="D389" i="10"/>
  <c r="D927" i="10"/>
  <c r="D319" i="3"/>
  <c r="D845" i="10"/>
  <c r="D873" i="10"/>
  <c r="D686" i="10"/>
  <c r="D324" i="3"/>
  <c r="D316" i="3"/>
  <c r="D411" i="10"/>
  <c r="D634" i="10"/>
  <c r="D685" i="10"/>
  <c r="D660" i="3"/>
  <c r="D707" i="3"/>
  <c r="D762" i="10"/>
  <c r="D278" i="10"/>
  <c r="D391" i="3"/>
  <c r="D749" i="3"/>
  <c r="D755" i="10"/>
  <c r="D271" i="10"/>
  <c r="D496" i="10"/>
  <c r="D595" i="10"/>
  <c r="D836" i="3"/>
  <c r="D391" i="10"/>
  <c r="D610" i="3"/>
  <c r="D844" i="10"/>
  <c r="D520" i="10"/>
  <c r="D699" i="10"/>
  <c r="D859" i="3"/>
  <c r="D438" i="10"/>
  <c r="D851" i="3"/>
  <c r="D793" i="10"/>
  <c r="D575" i="3"/>
  <c r="D805" i="10"/>
  <c r="D529" i="3"/>
  <c r="D504" i="3"/>
  <c r="D534" i="3"/>
  <c r="D477" i="3"/>
  <c r="D674" i="3"/>
  <c r="D830" i="10"/>
  <c r="D731" i="10"/>
  <c r="D732" i="10"/>
  <c r="D601" i="3"/>
  <c r="D957" i="3"/>
  <c r="D569" i="10"/>
  <c r="D863" i="10"/>
  <c r="D544" i="3"/>
  <c r="D846" i="3"/>
  <c r="D597" i="10"/>
  <c r="D445" i="10"/>
  <c r="D512" i="10"/>
  <c r="D503" i="3"/>
  <c r="D738" i="10"/>
  <c r="D923" i="10"/>
  <c r="D370" i="3"/>
  <c r="D928" i="10"/>
  <c r="D543" i="10"/>
  <c r="D733" i="10"/>
  <c r="D932" i="10"/>
  <c r="D969" i="10"/>
  <c r="D879" i="10"/>
  <c r="D241" i="3"/>
  <c r="D762" i="3"/>
  <c r="D493" i="10"/>
  <c r="D677" i="3"/>
  <c r="D837" i="3"/>
  <c r="D912" i="10"/>
  <c r="D566" i="10"/>
  <c r="D977" i="3"/>
  <c r="D589" i="3"/>
  <c r="D236" i="10"/>
  <c r="D946" i="10"/>
  <c r="D681" i="3"/>
  <c r="D670" i="10"/>
  <c r="D583" i="10"/>
  <c r="D654" i="10"/>
  <c r="D399" i="3"/>
  <c r="D415" i="3"/>
  <c r="D351" i="3"/>
  <c r="D271" i="3"/>
  <c r="D988" i="10"/>
  <c r="D323" i="3"/>
  <c r="D505" i="3"/>
  <c r="D439" i="10"/>
  <c r="D952" i="10"/>
  <c r="D716" i="3"/>
  <c r="D461" i="3"/>
  <c r="D501" i="10"/>
  <c r="D721" i="10"/>
  <c r="D456" i="10"/>
  <c r="D266" i="3"/>
  <c r="D428" i="3"/>
  <c r="D317" i="3"/>
  <c r="D377" i="3"/>
  <c r="D248" i="3"/>
  <c r="D340" i="3"/>
  <c r="D788" i="3"/>
  <c r="D413" i="3"/>
  <c r="D332" i="10"/>
  <c r="D867" i="3"/>
  <c r="D961" i="10"/>
  <c r="D989" i="10"/>
  <c r="D671" i="10"/>
  <c r="D978" i="10"/>
  <c r="D500" i="10"/>
  <c r="D890" i="10"/>
  <c r="D222" i="3"/>
  <c r="D656" i="3"/>
  <c r="D245" i="3"/>
  <c r="D372" i="3"/>
  <c r="D260" i="3"/>
  <c r="D341" i="3"/>
  <c r="D230" i="10"/>
  <c r="D642" i="10"/>
  <c r="D679" i="10"/>
  <c r="D954" i="3"/>
  <c r="D352" i="3"/>
  <c r="D884" i="10"/>
  <c r="D833" i="3"/>
  <c r="D443" i="3"/>
  <c r="D455" i="3"/>
  <c r="D207" i="10"/>
  <c r="D258" i="10"/>
  <c r="D335" i="3"/>
  <c r="D203" i="3"/>
  <c r="D262" i="3"/>
  <c r="D898" i="10"/>
  <c r="D519" i="10"/>
  <c r="D380" i="3"/>
  <c r="D290" i="10"/>
  <c r="D491" i="3"/>
  <c r="D365" i="10"/>
  <c r="D594" i="10"/>
  <c r="D722" i="10"/>
  <c r="D400" i="10"/>
  <c r="D350" i="10"/>
  <c r="D751" i="10"/>
  <c r="D1000" i="10"/>
  <c r="D492" i="10"/>
  <c r="D650" i="3"/>
  <c r="D820" i="3"/>
  <c r="D251" i="10"/>
  <c r="D502" i="3"/>
  <c r="D922" i="10"/>
  <c r="D559" i="10"/>
  <c r="D476" i="10"/>
  <c r="D919" i="10"/>
  <c r="D774" i="10"/>
  <c r="D600" i="3"/>
  <c r="D824" i="10"/>
  <c r="D243" i="10"/>
  <c r="D661" i="10"/>
  <c r="D638" i="10"/>
  <c r="D691" i="3"/>
  <c r="D670" i="3"/>
  <c r="D260" i="10"/>
  <c r="D616" i="3"/>
  <c r="D301" i="10"/>
  <c r="D357" i="10"/>
  <c r="D652" i="10"/>
  <c r="D398" i="3"/>
  <c r="D712" i="10"/>
  <c r="D206" i="10"/>
  <c r="D361" i="10"/>
  <c r="D743" i="10"/>
  <c r="D891" i="3"/>
  <c r="D416" i="3"/>
  <c r="D622" i="3"/>
  <c r="D710" i="3"/>
  <c r="D294" i="3"/>
  <c r="D870" i="10"/>
  <c r="D300" i="3"/>
  <c r="D364" i="3"/>
  <c r="D445" i="3"/>
  <c r="D313" i="3"/>
  <c r="D226" i="3"/>
  <c r="D326" i="3"/>
  <c r="D211" i="3"/>
  <c r="D274" i="3"/>
  <c r="D293" i="3"/>
  <c r="D959" i="10"/>
  <c r="D550" i="10"/>
  <c r="D704" i="3"/>
  <c r="D949" i="3"/>
  <c r="D819" i="10"/>
  <c r="D284" i="3"/>
  <c r="D369" i="3"/>
  <c r="D277" i="3"/>
  <c r="D485" i="10"/>
  <c r="D858" i="10"/>
  <c r="D460" i="3"/>
  <c r="D883" i="3"/>
  <c r="D932" i="3"/>
  <c r="D384" i="10"/>
  <c r="D366" i="10"/>
  <c r="D429" i="10"/>
  <c r="D247" i="10"/>
  <c r="D430" i="10"/>
  <c r="D840" i="10"/>
  <c r="D880" i="3"/>
  <c r="D907" i="10"/>
  <c r="D349" i="3"/>
  <c r="D386" i="3"/>
  <c r="D419" i="3"/>
  <c r="D901" i="10"/>
  <c r="D538" i="3"/>
  <c r="D836" i="10"/>
  <c r="D908" i="3"/>
  <c r="D457" i="3"/>
  <c r="D539" i="3"/>
  <c r="D423" i="10"/>
  <c r="D227" i="3"/>
  <c r="D689" i="10"/>
  <c r="D816" i="10"/>
  <c r="D214" i="10"/>
  <c r="D310" i="3"/>
  <c r="D208" i="10"/>
  <c r="D221" i="3"/>
  <c r="D217" i="3"/>
  <c r="D522" i="10"/>
  <c r="D240" i="3"/>
  <c r="D382" i="3"/>
  <c r="D613" i="3"/>
  <c r="D298" i="3"/>
  <c r="D377" i="10"/>
  <c r="D331" i="3"/>
  <c r="D582" i="10"/>
  <c r="D979" i="3"/>
  <c r="D416" i="10"/>
  <c r="D970" i="3"/>
  <c r="D211" i="10"/>
  <c r="D849" i="10"/>
  <c r="D432" i="3"/>
  <c r="D441" i="3"/>
  <c r="D702" i="10"/>
  <c r="D911" i="10"/>
  <c r="D930" i="3"/>
  <c r="D764" i="10"/>
  <c r="D293" i="10"/>
  <c r="D363" i="3"/>
  <c r="D447" i="3"/>
  <c r="D353" i="3"/>
  <c r="D664" i="10"/>
  <c r="D948" i="10"/>
  <c r="D897" i="3"/>
  <c r="D849" i="3"/>
  <c r="D480" i="10"/>
  <c r="D936" i="10"/>
  <c r="D339" i="3"/>
  <c r="D832" i="10"/>
  <c r="D549" i="10"/>
  <c r="D281" i="10"/>
  <c r="D535" i="10"/>
  <c r="D962" i="3"/>
  <c r="D754" i="3"/>
  <c r="D291" i="3"/>
  <c r="D280" i="3"/>
  <c r="D288" i="3"/>
  <c r="D350" i="3"/>
  <c r="D302" i="3"/>
  <c r="D386" i="10"/>
  <c r="D279" i="3"/>
  <c r="D965" i="10"/>
  <c r="D240" i="10"/>
  <c r="D695" i="3"/>
  <c r="D782" i="10"/>
  <c r="D715" i="3"/>
  <c r="D359" i="3"/>
  <c r="D223" i="3"/>
  <c r="D693" i="10"/>
  <c r="D204" i="3"/>
  <c r="D523" i="10"/>
  <c r="D438" i="3"/>
  <c r="D396" i="10"/>
  <c r="D320" i="3"/>
  <c r="D465" i="10"/>
  <c r="D563" i="10"/>
  <c r="D258" i="3"/>
  <c r="D896" i="10"/>
  <c r="D263" i="3"/>
  <c r="D314" i="3"/>
  <c r="D904" i="10"/>
  <c r="D620" i="3"/>
  <c r="D210" i="10"/>
  <c r="D456" i="3"/>
  <c r="D546" i="3"/>
  <c r="D253" i="10"/>
  <c r="D591" i="10"/>
  <c r="D521" i="3"/>
  <c r="D992" i="10"/>
  <c r="D964" i="3"/>
  <c r="D348" i="3"/>
  <c r="D913" i="10"/>
  <c r="D963" i="10"/>
  <c r="D656" i="10"/>
  <c r="D426" i="3"/>
  <c r="D229" i="3"/>
  <c r="D210" i="3"/>
  <c r="D224" i="10"/>
  <c r="D248" i="10"/>
  <c r="D453" i="3"/>
  <c r="D794" i="3"/>
  <c r="D351" i="10"/>
  <c r="D437" i="3"/>
  <c r="D215" i="10"/>
  <c r="D214" i="3"/>
  <c r="D489" i="3"/>
  <c r="D291" i="10"/>
  <c r="D496" i="3"/>
  <c r="D224" i="3"/>
  <c r="D723" i="10"/>
  <c r="D286" i="3"/>
  <c r="D987" i="3"/>
  <c r="D617" i="10"/>
  <c r="D825" i="10"/>
  <c r="D967" i="10"/>
  <c r="D929" i="10"/>
  <c r="D334" i="3"/>
  <c r="D256" i="3"/>
  <c r="D239" i="10"/>
  <c r="D646" i="3"/>
  <c r="D660" i="10"/>
  <c r="D292" i="3"/>
  <c r="D872" i="3"/>
  <c r="D462" i="10"/>
  <c r="D364" i="10"/>
  <c r="D982" i="3"/>
  <c r="D355" i="3"/>
  <c r="D213" i="10"/>
  <c r="D402" i="3"/>
  <c r="D577" i="10"/>
  <c r="D368" i="10"/>
  <c r="D443" i="10"/>
  <c r="D883" i="10"/>
  <c r="D878" i="10"/>
  <c r="D272" i="3"/>
  <c r="D552" i="3"/>
  <c r="D680" i="3"/>
  <c r="D527" i="10"/>
  <c r="D984" i="10"/>
  <c r="D543" i="3"/>
  <c r="D897" i="10"/>
  <c r="D743" i="3"/>
  <c r="D621" i="10"/>
  <c r="D264" i="10"/>
  <c r="D415" i="10"/>
  <c r="D908" i="10"/>
  <c r="D649" i="10"/>
  <c r="D286" i="10"/>
  <c r="D809" i="10"/>
  <c r="D394" i="10"/>
  <c r="D909" i="10"/>
  <c r="D924" i="10"/>
  <c r="D322" i="3"/>
  <c r="D305" i="10"/>
  <c r="D309" i="3"/>
  <c r="D246" i="3"/>
  <c r="D303" i="3"/>
  <c r="D637" i="10"/>
  <c r="D663" i="3"/>
  <c r="D318" i="10"/>
  <c r="D404" i="3"/>
  <c r="D621" i="3"/>
  <c r="D215" i="3"/>
  <c r="D602" i="3"/>
  <c r="D358" i="3"/>
  <c r="D442" i="3"/>
  <c r="D228" i="3"/>
  <c r="D727" i="10"/>
  <c r="D471" i="10"/>
  <c r="D459" i="3"/>
  <c r="D241" i="10"/>
  <c r="D574" i="10"/>
  <c r="D575" i="10"/>
  <c r="D517" i="10"/>
  <c r="D333" i="3"/>
  <c r="D798" i="10"/>
  <c r="D219" i="3"/>
  <c r="D905" i="10"/>
  <c r="D244" i="10"/>
  <c r="D204" i="10"/>
  <c r="D409" i="3"/>
  <c r="D354" i="3"/>
  <c r="D427" i="3"/>
  <c r="D305" i="3"/>
  <c r="D407" i="3"/>
  <c r="D985" i="10"/>
  <c r="D322" i="10"/>
  <c r="D344" i="10"/>
  <c r="D289" i="3"/>
  <c r="D818" i="3"/>
  <c r="D956" i="10"/>
  <c r="D953" i="10"/>
  <c r="D341" i="10"/>
  <c r="D430" i="3"/>
  <c r="D281" i="3"/>
  <c r="D389" i="3"/>
  <c r="D436" i="3"/>
  <c r="D233" i="3"/>
  <c r="D403" i="3"/>
  <c r="D237" i="3"/>
  <c r="D796" i="3"/>
  <c r="D815" i="3"/>
  <c r="D511" i="10"/>
  <c r="D315" i="10"/>
  <c r="D299" i="3"/>
  <c r="D641" i="10"/>
  <c r="D644" i="3"/>
  <c r="D255" i="10"/>
  <c r="D726" i="3"/>
  <c r="D675" i="3"/>
  <c r="D790" i="3"/>
  <c r="D343" i="3"/>
  <c r="D307" i="3"/>
  <c r="D588" i="10"/>
  <c r="D216" i="10"/>
  <c r="D235" i="3"/>
  <c r="D435" i="10"/>
  <c r="D205" i="3"/>
  <c r="D254" i="3"/>
  <c r="D346" i="3"/>
  <c r="D433" i="10"/>
  <c r="D972" i="10"/>
  <c r="D927" i="3"/>
  <c r="D344" i="3"/>
  <c r="D859" i="10"/>
  <c r="D272" i="10"/>
  <c r="D875" i="10"/>
  <c r="D226" i="10"/>
  <c r="D506" i="10"/>
  <c r="D448" i="3"/>
  <c r="D218" i="10"/>
  <c r="D826" i="10"/>
  <c r="D209" i="10"/>
  <c r="D230" i="3"/>
  <c r="D283" i="3"/>
  <c r="D425" i="3"/>
  <c r="D392" i="3"/>
  <c r="D295" i="3"/>
  <c r="D559" i="3"/>
  <c r="D596" i="3"/>
  <c r="D901" i="3"/>
  <c r="D222" i="10"/>
  <c r="D815" i="10"/>
  <c r="D757" i="10"/>
  <c r="D799" i="10"/>
  <c r="D514" i="10"/>
  <c r="D940" i="10"/>
  <c r="D958" i="3"/>
  <c r="D278" i="3"/>
  <c r="D261" i="3"/>
  <c r="D236" i="3"/>
  <c r="D264" i="3"/>
  <c r="D242" i="10"/>
  <c r="D713" i="3"/>
  <c r="D265" i="10"/>
  <c r="D381" i="10"/>
  <c r="D795" i="10"/>
  <c r="D710" i="10"/>
  <c r="D525" i="10"/>
  <c r="D906" i="3"/>
  <c r="D788" i="10"/>
  <c r="D306" i="3"/>
  <c r="D644" i="10"/>
  <c r="D284" i="10"/>
  <c r="D253" i="3"/>
  <c r="D643" i="10"/>
  <c r="D381" i="3"/>
  <c r="D273" i="10"/>
  <c r="D285" i="3"/>
  <c r="D217" i="10"/>
  <c r="D213" i="3"/>
  <c r="D375" i="3"/>
  <c r="D856" i="10"/>
  <c r="D697" i="10"/>
  <c r="D228" i="10"/>
  <c r="D787" i="10"/>
  <c r="D262" i="10"/>
  <c r="D718" i="10"/>
  <c r="D894" i="3"/>
  <c r="D818" i="10"/>
  <c r="D367" i="3"/>
  <c r="D400" i="3"/>
  <c r="D299" i="10"/>
  <c r="D418" i="3"/>
  <c r="D643" i="3"/>
  <c r="D545" i="3"/>
  <c r="D203" i="10"/>
  <c r="D673" i="3"/>
  <c r="D434" i="3"/>
  <c r="D759" i="10"/>
  <c r="D763" i="10"/>
  <c r="D280" i="10"/>
  <c r="D261" i="10"/>
  <c r="D806" i="3"/>
  <c r="D733" i="3"/>
  <c r="D294" i="10"/>
  <c r="D630" i="10"/>
  <c r="D367" i="10"/>
  <c r="D383" i="10"/>
  <c r="D701" i="3"/>
  <c r="D928" i="3"/>
  <c r="D349" i="10"/>
  <c r="D356" i="3"/>
  <c r="D238" i="3"/>
  <c r="D235" i="10"/>
  <c r="D711" i="10"/>
  <c r="D810" i="10"/>
  <c r="D254" i="10"/>
  <c r="D288" i="10"/>
  <c r="D385" i="10"/>
  <c r="D692" i="10"/>
  <c r="D706" i="10"/>
  <c r="D455" i="10"/>
  <c r="D352" i="10"/>
  <c r="D638" i="3"/>
  <c r="D282" i="3"/>
  <c r="D964" i="10"/>
  <c r="D478" i="10"/>
  <c r="D290" i="3"/>
  <c r="D408" i="10"/>
  <c r="D337" i="3"/>
  <c r="D408" i="3"/>
  <c r="D231" i="10"/>
  <c r="D229" i="10"/>
  <c r="D979" i="10"/>
  <c r="D516" i="10"/>
  <c r="D366" i="3"/>
  <c r="D926" i="3"/>
  <c r="D212" i="3"/>
  <c r="D421" i="10"/>
  <c r="D259" i="10"/>
  <c r="D440" i="3"/>
  <c r="D314" i="10"/>
  <c r="D461" i="10"/>
  <c r="D977" i="10"/>
  <c r="D626" i="10"/>
  <c r="D871" i="10"/>
  <c r="D221" i="10"/>
  <c r="D393" i="3"/>
  <c r="D250" i="10"/>
  <c r="D452" i="3"/>
  <c r="D220" i="10"/>
  <c r="D216" i="3"/>
  <c r="D423" i="3"/>
  <c r="D327" i="3"/>
  <c r="D797" i="3"/>
  <c r="D289" i="10"/>
  <c r="D700" i="10"/>
  <c r="D776" i="3"/>
  <c r="D705" i="10"/>
  <c r="D347" i="3"/>
  <c r="D332" i="3"/>
  <c r="D809" i="3"/>
  <c r="D596" i="10"/>
  <c r="D212" i="10"/>
  <c r="D920" i="3"/>
  <c r="D466" i="3"/>
  <c r="D611" i="10"/>
  <c r="D247" i="3"/>
  <c r="D343" i="10"/>
  <c r="D431" i="3"/>
  <c r="D259" i="3"/>
  <c r="D209" i="3"/>
  <c r="D651" i="3"/>
  <c r="D760" i="3"/>
  <c r="D774" i="3"/>
  <c r="D537" i="10"/>
  <c r="D357" i="3"/>
  <c r="D252" i="3"/>
  <c r="D208" i="3"/>
  <c r="D811" i="10"/>
  <c r="D597" i="3"/>
  <c r="D431" i="10"/>
  <c r="D895" i="3"/>
  <c r="D380" i="10"/>
  <c r="D374" i="3"/>
  <c r="D342" i="3"/>
  <c r="D237" i="10"/>
  <c r="D412" i="3"/>
  <c r="D275" i="3"/>
  <c r="D395" i="3"/>
  <c r="D385" i="3"/>
  <c r="D325" i="10"/>
  <c r="D338" i="3"/>
  <c r="D205" i="10"/>
  <c r="D223" i="10"/>
  <c r="D734" i="3"/>
  <c r="D376" i="3"/>
  <c r="D249" i="10"/>
  <c r="D667" i="10"/>
  <c r="D219" i="10"/>
  <c r="D995" i="3"/>
  <c r="D696" i="10"/>
  <c r="D397" i="3"/>
  <c r="D218" i="3"/>
  <c r="D317" i="10"/>
  <c r="D578" i="10"/>
  <c r="D831" i="3"/>
  <c r="D451" i="10"/>
  <c r="D405" i="3"/>
  <c r="D273" i="3"/>
  <c r="D629" i="10"/>
  <c r="D257" i="3"/>
  <c r="D206" i="3"/>
  <c r="D239" i="3"/>
  <c r="D227" i="10"/>
  <c r="D803" i="10"/>
  <c r="D337" i="10"/>
  <c r="D804" i="10"/>
  <c r="D220" i="3"/>
  <c r="D926" i="10"/>
  <c r="D957" i="10"/>
  <c r="D449" i="3"/>
  <c r="D345" i="3"/>
  <c r="D225" i="10"/>
  <c r="D828" i="10"/>
  <c r="D554" i="10"/>
  <c r="D870" i="3"/>
  <c r="D756" i="3"/>
  <c r="D231" i="3"/>
  <c r="D225" i="3"/>
  <c r="D207" i="3"/>
  <c r="D316" i="10"/>
  <c r="D622" i="10"/>
  <c r="D728" i="10"/>
  <c r="D900" i="3"/>
  <c r="D684" i="3"/>
  <c r="D704" i="10"/>
  <c r="D766" i="10"/>
  <c r="D232" i="3"/>
  <c r="D315" i="3"/>
  <c r="D659" i="3"/>
  <c r="D708" i="3"/>
  <c r="D682" i="10"/>
  <c r="D468" i="10"/>
  <c r="D635" i="10"/>
  <c r="D578" i="3"/>
  <c r="D232" i="10"/>
  <c r="D593" i="3"/>
  <c r="D329" i="3"/>
  <c r="D395" i="10"/>
  <c r="D451" i="3"/>
  <c r="D965" i="3"/>
  <c r="D276" i="3"/>
  <c r="D375" i="10"/>
  <c r="D785" i="10"/>
  <c r="D267" i="3"/>
  <c r="D587" i="3"/>
  <c r="D417" i="3"/>
  <c r="D444" i="3"/>
  <c r="D436" i="10"/>
  <c r="D390" i="3"/>
  <c r="D454" i="3"/>
  <c r="D963" i="3"/>
  <c r="D325" i="3"/>
  <c r="D202" i="10"/>
  <c r="D200" i="10"/>
  <c r="D198" i="10"/>
  <c r="D201" i="10"/>
  <c r="D199" i="10"/>
  <c r="D201" i="3"/>
  <c r="D202" i="3"/>
  <c r="D200" i="3"/>
  <c r="D198" i="3"/>
  <c r="D199" i="3"/>
  <c r="D194" i="3"/>
  <c r="D195" i="3"/>
  <c r="D196" i="3"/>
  <c r="D193" i="3"/>
  <c r="D197" i="3"/>
  <c r="D191" i="3"/>
  <c r="D192" i="3"/>
  <c r="D193" i="10"/>
  <c r="D197" i="10"/>
  <c r="D196" i="10"/>
  <c r="D191" i="10"/>
  <c r="D194" i="10"/>
  <c r="D195" i="10"/>
  <c r="D192" i="10"/>
  <c r="D188" i="10"/>
  <c r="D189" i="10"/>
  <c r="D190" i="10"/>
  <c r="D182" i="10"/>
  <c r="D184" i="10"/>
  <c r="D187" i="10"/>
  <c r="D183" i="10"/>
  <c r="D186" i="10"/>
  <c r="D185" i="10"/>
  <c r="D188" i="3"/>
  <c r="D187" i="3"/>
  <c r="D189" i="3"/>
  <c r="D182" i="3"/>
  <c r="D184" i="3"/>
  <c r="D190" i="3"/>
  <c r="D185" i="3"/>
  <c r="D186" i="3"/>
  <c r="D183" i="3"/>
  <c r="D180" i="10"/>
  <c r="D178" i="10"/>
  <c r="D179" i="10"/>
  <c r="D176" i="10"/>
  <c r="D181" i="10"/>
  <c r="D177" i="10"/>
  <c r="D172" i="10"/>
  <c r="D170" i="10"/>
  <c r="D171" i="10"/>
  <c r="D175" i="10"/>
  <c r="D174" i="10"/>
  <c r="D173" i="10"/>
  <c r="D2" i="10"/>
  <c r="D3" i="10"/>
  <c r="D3" i="3"/>
  <c r="D2" i="3"/>
  <c r="D159" i="10"/>
  <c r="D158" i="10"/>
  <c r="D99" i="10"/>
  <c r="D144" i="10"/>
  <c r="D97" i="10"/>
  <c r="D129" i="10"/>
  <c r="D75" i="10"/>
  <c r="D109" i="10"/>
  <c r="D57" i="10"/>
  <c r="D83" i="10"/>
  <c r="D132" i="10"/>
  <c r="D150" i="10"/>
  <c r="D106" i="10"/>
  <c r="D62" i="10"/>
  <c r="D104" i="10"/>
  <c r="D102" i="10"/>
  <c r="D74" i="10"/>
  <c r="D68" i="10"/>
  <c r="D138" i="10"/>
  <c r="D121" i="10"/>
  <c r="D161" i="10"/>
  <c r="D148" i="10"/>
  <c r="D103" i="10"/>
  <c r="D117" i="10"/>
  <c r="D134" i="10"/>
  <c r="D94" i="10"/>
  <c r="D111" i="10"/>
  <c r="D119" i="10"/>
  <c r="D91" i="10"/>
  <c r="D137" i="10"/>
  <c r="D115" i="10"/>
  <c r="D152" i="10"/>
  <c r="D59" i="10"/>
  <c r="D98" i="10"/>
  <c r="D63" i="10"/>
  <c r="D65" i="10"/>
  <c r="D130" i="10"/>
  <c r="D87" i="10"/>
  <c r="D77" i="10"/>
  <c r="D156" i="10"/>
  <c r="D149" i="10"/>
  <c r="D101" i="10"/>
  <c r="D122" i="10"/>
  <c r="D136" i="10"/>
  <c r="D147" i="10"/>
  <c r="D135" i="10"/>
  <c r="D145" i="10"/>
  <c r="D90" i="10"/>
  <c r="D169" i="10"/>
  <c r="D160" i="10"/>
  <c r="D157" i="10"/>
  <c r="D107" i="10"/>
  <c r="D96" i="10"/>
  <c r="D85" i="10"/>
  <c r="D56" i="10"/>
  <c r="D128" i="10"/>
  <c r="D118" i="10"/>
  <c r="D22" i="10"/>
  <c r="D20" i="10"/>
  <c r="D54" i="10"/>
  <c r="D45" i="10"/>
  <c r="D50" i="10"/>
  <c r="D17" i="10"/>
  <c r="D52" i="10"/>
  <c r="D32" i="10"/>
  <c r="D16" i="10"/>
  <c r="D42" i="10"/>
  <c r="D40" i="10"/>
  <c r="D46" i="10"/>
  <c r="D29" i="10"/>
  <c r="D51" i="10"/>
  <c r="D33" i="10"/>
  <c r="D39" i="10"/>
  <c r="D8" i="10"/>
  <c r="D28" i="10"/>
  <c r="D44" i="10"/>
  <c r="D37" i="10"/>
  <c r="D19" i="10"/>
  <c r="D18" i="10"/>
  <c r="D41" i="10"/>
  <c r="D31" i="10"/>
  <c r="D12" i="10"/>
  <c r="D36" i="10"/>
  <c r="D166" i="10"/>
  <c r="D125" i="10"/>
  <c r="D60" i="10"/>
  <c r="D112" i="10"/>
  <c r="D142" i="10"/>
  <c r="D61" i="10"/>
  <c r="D133" i="10"/>
  <c r="D95" i="10"/>
  <c r="D151" i="10"/>
  <c r="D120" i="10"/>
  <c r="D89" i="10"/>
  <c r="D80" i="10"/>
  <c r="D124" i="10"/>
  <c r="D64" i="10"/>
  <c r="D140" i="10"/>
  <c r="D72" i="10"/>
  <c r="D155" i="10"/>
  <c r="D55" i="10"/>
  <c r="D105" i="10"/>
  <c r="D168" i="10"/>
  <c r="D164" i="10"/>
  <c r="D141" i="10"/>
  <c r="D69" i="10"/>
  <c r="D71" i="10"/>
  <c r="D66" i="10"/>
  <c r="D126" i="10"/>
  <c r="D88" i="10"/>
  <c r="D100" i="10"/>
  <c r="D93" i="10"/>
  <c r="D163" i="10"/>
  <c r="D123" i="10"/>
  <c r="D67" i="10"/>
  <c r="D92" i="10"/>
  <c r="D154" i="10"/>
  <c r="D76" i="10"/>
  <c r="D131" i="10"/>
  <c r="D108" i="10"/>
  <c r="D81" i="10"/>
  <c r="D153" i="10"/>
  <c r="D127" i="10"/>
  <c r="D110" i="10"/>
  <c r="D78" i="10"/>
  <c r="D116" i="10"/>
  <c r="D86" i="10"/>
  <c r="D114" i="10"/>
  <c r="D113" i="10"/>
  <c r="D84" i="10"/>
  <c r="D58" i="10"/>
  <c r="D167" i="10"/>
  <c r="D165" i="10"/>
  <c r="D162" i="10"/>
  <c r="D79" i="10"/>
  <c r="D139" i="10"/>
  <c r="D70" i="10"/>
  <c r="D146" i="10"/>
  <c r="D82" i="10"/>
  <c r="D73" i="10"/>
  <c r="D143" i="10"/>
  <c r="D11" i="10"/>
  <c r="D53" i="10"/>
  <c r="D38" i="10"/>
  <c r="D49" i="10"/>
  <c r="D26" i="10"/>
  <c r="D13" i="10"/>
  <c r="D9" i="10"/>
  <c r="D43" i="10"/>
  <c r="D23" i="10"/>
  <c r="D4" i="10"/>
  <c r="D21" i="10"/>
  <c r="D14" i="10"/>
  <c r="D5" i="10"/>
  <c r="D25" i="10"/>
  <c r="D47" i="10"/>
  <c r="D15" i="10"/>
  <c r="D6" i="10"/>
  <c r="D34" i="10"/>
  <c r="D24" i="10"/>
  <c r="D7" i="10"/>
  <c r="D27" i="10"/>
  <c r="D30" i="10"/>
  <c r="D35" i="10"/>
  <c r="D48" i="10"/>
  <c r="D10" i="10"/>
  <c r="K184" i="3" l="1"/>
  <c r="J184" i="3"/>
  <c r="F184" i="3"/>
  <c r="I184" i="3"/>
  <c r="H184" i="3"/>
  <c r="F199" i="3"/>
  <c r="I199" i="3"/>
  <c r="J199" i="3"/>
  <c r="K199" i="3"/>
  <c r="H199" i="3"/>
  <c r="H190" i="3"/>
  <c r="F190" i="3"/>
  <c r="J190" i="3"/>
  <c r="I190" i="3"/>
  <c r="K190" i="3"/>
  <c r="I196" i="3"/>
  <c r="F196" i="3"/>
  <c r="H196" i="3"/>
  <c r="J196" i="3"/>
  <c r="K196" i="3"/>
  <c r="J189" i="3"/>
  <c r="K189" i="3"/>
  <c r="H189" i="3"/>
  <c r="I189" i="3"/>
  <c r="F189" i="3"/>
  <c r="K191" i="3"/>
  <c r="F191" i="3"/>
  <c r="J191" i="3"/>
  <c r="I191" i="3"/>
  <c r="H191" i="3"/>
  <c r="K192" i="3"/>
  <c r="H192" i="3"/>
  <c r="F192" i="3"/>
  <c r="I192" i="3"/>
  <c r="J192" i="3"/>
  <c r="I200" i="3"/>
  <c r="J200" i="3"/>
  <c r="H200" i="3"/>
  <c r="F200" i="3"/>
  <c r="K200" i="3"/>
  <c r="K195" i="3"/>
  <c r="I195" i="3"/>
  <c r="H195" i="3"/>
  <c r="J195" i="3"/>
  <c r="F195" i="3"/>
  <c r="K193" i="3"/>
  <c r="H193" i="3"/>
  <c r="I193" i="3"/>
  <c r="J193" i="3"/>
  <c r="F193" i="3"/>
  <c r="H188" i="3"/>
  <c r="I188" i="3"/>
  <c r="K188" i="3"/>
  <c r="J188" i="3"/>
  <c r="F188" i="3"/>
  <c r="F2" i="3"/>
  <c r="K2" i="3"/>
  <c r="I2" i="3"/>
  <c r="H2" i="3"/>
  <c r="J2" i="3"/>
  <c r="K4" i="8"/>
  <c r="J4" i="8"/>
  <c r="I325" i="3"/>
  <c r="K325" i="3"/>
  <c r="J325" i="3"/>
  <c r="F325" i="3"/>
  <c r="H325" i="3"/>
  <c r="I963" i="3"/>
  <c r="J963" i="3"/>
  <c r="F963" i="3"/>
  <c r="K963" i="3"/>
  <c r="H963" i="3"/>
  <c r="K454" i="3"/>
  <c r="I454" i="3"/>
  <c r="H454" i="3"/>
  <c r="J454" i="3"/>
  <c r="F454" i="3"/>
  <c r="J390" i="3"/>
  <c r="K390" i="3"/>
  <c r="H390" i="3"/>
  <c r="I390" i="3"/>
  <c r="F390" i="3"/>
  <c r="J444" i="3"/>
  <c r="H444" i="3"/>
  <c r="F444" i="3"/>
  <c r="I444" i="3"/>
  <c r="K444" i="3"/>
  <c r="I417" i="3"/>
  <c r="K417" i="3"/>
  <c r="F417" i="3"/>
  <c r="H417" i="3"/>
  <c r="J417" i="3"/>
  <c r="F587" i="3"/>
  <c r="K587" i="3"/>
  <c r="H587" i="3"/>
  <c r="J587" i="3"/>
  <c r="I587" i="3"/>
  <c r="I267" i="3"/>
  <c r="J267" i="3"/>
  <c r="F267" i="3"/>
  <c r="K267" i="3"/>
  <c r="H267" i="3"/>
  <c r="J786" i="8"/>
  <c r="K786" i="8"/>
  <c r="H276" i="3"/>
  <c r="K276" i="3"/>
  <c r="I276" i="3"/>
  <c r="J276" i="3"/>
  <c r="F276" i="3"/>
  <c r="I965" i="3"/>
  <c r="K965" i="3"/>
  <c r="J965" i="3"/>
  <c r="F965" i="3"/>
  <c r="H965" i="3"/>
  <c r="H451" i="3"/>
  <c r="K451" i="3"/>
  <c r="F451" i="3"/>
  <c r="J451" i="3"/>
  <c r="I451" i="3"/>
  <c r="F329" i="3"/>
  <c r="H329" i="3"/>
  <c r="J329" i="3"/>
  <c r="I329" i="3"/>
  <c r="K329" i="3"/>
  <c r="J593" i="3"/>
  <c r="K593" i="3"/>
  <c r="F593" i="3"/>
  <c r="I593" i="3"/>
  <c r="H593" i="3"/>
  <c r="H578" i="3"/>
  <c r="I578" i="3"/>
  <c r="J578" i="3"/>
  <c r="K578" i="3"/>
  <c r="F578" i="3"/>
  <c r="H708" i="3"/>
  <c r="K708" i="3"/>
  <c r="I708" i="3"/>
  <c r="F708" i="3"/>
  <c r="J708" i="3"/>
  <c r="F659" i="3"/>
  <c r="H659" i="3"/>
  <c r="J659" i="3"/>
  <c r="I659" i="3"/>
  <c r="K659" i="3"/>
  <c r="K315" i="3"/>
  <c r="J315" i="3"/>
  <c r="I315" i="3"/>
  <c r="F315" i="3"/>
  <c r="H315" i="3"/>
  <c r="F232" i="3"/>
  <c r="I232" i="3"/>
  <c r="J232" i="3"/>
  <c r="K232" i="3"/>
  <c r="H232" i="3"/>
  <c r="J767" i="8"/>
  <c r="K767" i="8"/>
  <c r="K705" i="8"/>
  <c r="J705" i="8"/>
  <c r="J684" i="3"/>
  <c r="F684" i="3"/>
  <c r="H684" i="3"/>
  <c r="I684" i="3"/>
  <c r="K684" i="3"/>
  <c r="J900" i="3"/>
  <c r="I900" i="3"/>
  <c r="H900" i="3"/>
  <c r="K900" i="3"/>
  <c r="F900" i="3"/>
  <c r="K729" i="8"/>
  <c r="J729" i="8"/>
  <c r="F207" i="3"/>
  <c r="I207" i="3"/>
  <c r="H207" i="3"/>
  <c r="K207" i="3"/>
  <c r="J207" i="3"/>
  <c r="H225" i="3"/>
  <c r="F225" i="3"/>
  <c r="I225" i="3"/>
  <c r="K225" i="3"/>
  <c r="J225" i="3"/>
  <c r="I183" i="3"/>
  <c r="F183" i="3"/>
  <c r="J183" i="3"/>
  <c r="H183" i="3"/>
  <c r="K183" i="3"/>
  <c r="I198" i="3"/>
  <c r="F198" i="3"/>
  <c r="J198" i="3"/>
  <c r="H198" i="3"/>
  <c r="K198" i="3"/>
  <c r="F197" i="3"/>
  <c r="I197" i="3"/>
  <c r="J197" i="3"/>
  <c r="K197" i="3"/>
  <c r="H197" i="3"/>
  <c r="K194" i="3"/>
  <c r="J194" i="3"/>
  <c r="I194" i="3"/>
  <c r="H194" i="3"/>
  <c r="F194" i="3"/>
  <c r="I186" i="3"/>
  <c r="F186" i="3"/>
  <c r="H186" i="3"/>
  <c r="K186" i="3"/>
  <c r="J186" i="3"/>
  <c r="H187" i="3"/>
  <c r="K187" i="3"/>
  <c r="F187" i="3"/>
  <c r="I187" i="3"/>
  <c r="J187" i="3"/>
  <c r="F185" i="3"/>
  <c r="K185" i="3"/>
  <c r="H185" i="3"/>
  <c r="J185" i="3"/>
  <c r="I185" i="3"/>
  <c r="I3" i="3"/>
  <c r="H3" i="3"/>
  <c r="K3" i="3"/>
  <c r="F3" i="3"/>
  <c r="J3" i="3"/>
  <c r="J202" i="3"/>
  <c r="I202" i="3"/>
  <c r="K202" i="3"/>
  <c r="F202" i="3"/>
  <c r="H202" i="3"/>
  <c r="I182" i="3"/>
  <c r="H182" i="3"/>
  <c r="J182" i="3"/>
  <c r="K182" i="3"/>
  <c r="F182" i="3"/>
  <c r="K201" i="3"/>
  <c r="I201" i="3"/>
  <c r="H201" i="3"/>
  <c r="F201" i="3"/>
  <c r="J201" i="3"/>
  <c r="K3" i="8"/>
  <c r="J3" i="8"/>
  <c r="J231" i="3"/>
  <c r="K231" i="3"/>
  <c r="I231" i="3"/>
  <c r="F231" i="3"/>
  <c r="H231" i="3"/>
  <c r="K756" i="3"/>
  <c r="I756" i="3"/>
  <c r="F756" i="3"/>
  <c r="H756" i="3"/>
  <c r="J756" i="3"/>
  <c r="J870" i="3"/>
  <c r="F870" i="3"/>
  <c r="H870" i="3"/>
  <c r="K870" i="3"/>
  <c r="I870" i="3"/>
  <c r="J829" i="8"/>
  <c r="K829" i="8"/>
  <c r="I345" i="3"/>
  <c r="J345" i="3"/>
  <c r="F345" i="3"/>
  <c r="H345" i="3"/>
  <c r="K345" i="3"/>
  <c r="J449" i="3"/>
  <c r="K449" i="3"/>
  <c r="I449" i="3"/>
  <c r="F449" i="3"/>
  <c r="H449" i="3"/>
  <c r="J958" i="8"/>
  <c r="K958" i="8"/>
  <c r="K927" i="8"/>
  <c r="J927" i="8"/>
  <c r="H220" i="3"/>
  <c r="I220" i="3"/>
  <c r="F220" i="3"/>
  <c r="J220" i="3"/>
  <c r="K220" i="3"/>
  <c r="J805" i="8"/>
  <c r="K805" i="8"/>
  <c r="J804" i="8"/>
  <c r="K804" i="8"/>
  <c r="I239" i="3"/>
  <c r="H239" i="3"/>
  <c r="F239" i="3"/>
  <c r="J239" i="3"/>
  <c r="K239" i="3"/>
  <c r="J206" i="3"/>
  <c r="H206" i="3"/>
  <c r="K206" i="3"/>
  <c r="I206" i="3"/>
  <c r="F206" i="3"/>
  <c r="I257" i="3"/>
  <c r="J257" i="3"/>
  <c r="K257" i="3"/>
  <c r="F257" i="3"/>
  <c r="H257" i="3"/>
  <c r="H273" i="3"/>
  <c r="I273" i="3"/>
  <c r="K273" i="3"/>
  <c r="F273" i="3"/>
  <c r="J273" i="3"/>
  <c r="J405" i="3"/>
  <c r="K405" i="3"/>
  <c r="H405" i="3"/>
  <c r="I405" i="3"/>
  <c r="F405" i="3"/>
  <c r="K831" i="3"/>
  <c r="H831" i="3"/>
  <c r="I831" i="3"/>
  <c r="F831" i="3"/>
  <c r="J831" i="3"/>
  <c r="K218" i="3"/>
  <c r="H218" i="3"/>
  <c r="I218" i="3"/>
  <c r="F218" i="3"/>
  <c r="J218" i="3"/>
  <c r="I397" i="3"/>
  <c r="H397" i="3"/>
  <c r="J397" i="3"/>
  <c r="F397" i="3"/>
  <c r="K397" i="3"/>
  <c r="K697" i="8"/>
  <c r="J697" i="8"/>
  <c r="K995" i="3"/>
  <c r="J995" i="3"/>
  <c r="I995" i="3"/>
  <c r="F995" i="3"/>
  <c r="H995" i="3"/>
  <c r="I376" i="3"/>
  <c r="J376" i="3"/>
  <c r="F376" i="3"/>
  <c r="K376" i="3"/>
  <c r="H376" i="3"/>
  <c r="F734" i="3"/>
  <c r="J734" i="3"/>
  <c r="I734" i="3"/>
  <c r="H734" i="3"/>
  <c r="K734" i="3"/>
  <c r="H338" i="3"/>
  <c r="J338" i="3"/>
  <c r="F338" i="3"/>
  <c r="K338" i="3"/>
  <c r="I338" i="3"/>
  <c r="H385" i="3"/>
  <c r="F385" i="3"/>
  <c r="J385" i="3"/>
  <c r="K385" i="3"/>
  <c r="I385" i="3"/>
  <c r="H395" i="3"/>
  <c r="K395" i="3"/>
  <c r="F395" i="3"/>
  <c r="J395" i="3"/>
  <c r="I395" i="3"/>
  <c r="H275" i="3"/>
  <c r="K275" i="3"/>
  <c r="I275" i="3"/>
  <c r="F275" i="3"/>
  <c r="J275" i="3"/>
  <c r="F412" i="3"/>
  <c r="K412" i="3"/>
  <c r="I412" i="3"/>
  <c r="J412" i="3"/>
  <c r="H412" i="3"/>
  <c r="F342" i="3"/>
  <c r="J342" i="3"/>
  <c r="H342" i="3"/>
  <c r="K342" i="3"/>
  <c r="I342" i="3"/>
  <c r="K374" i="3"/>
  <c r="F374" i="3"/>
  <c r="J374" i="3"/>
  <c r="H374" i="3"/>
  <c r="I374" i="3"/>
  <c r="I895" i="3"/>
  <c r="J895" i="3"/>
  <c r="F895" i="3"/>
  <c r="H895" i="3"/>
  <c r="K895" i="3"/>
  <c r="K597" i="3"/>
  <c r="H597" i="3"/>
  <c r="I597" i="3"/>
  <c r="F597" i="3"/>
  <c r="J597" i="3"/>
  <c r="K812" i="8"/>
  <c r="J812" i="8"/>
  <c r="K208" i="3"/>
  <c r="J208" i="3"/>
  <c r="I208" i="3"/>
  <c r="H208" i="3"/>
  <c r="F208" i="3"/>
  <c r="H252" i="3"/>
  <c r="I252" i="3"/>
  <c r="F252" i="3"/>
  <c r="K252" i="3"/>
  <c r="J252" i="3"/>
  <c r="K357" i="3"/>
  <c r="J357" i="3"/>
  <c r="H357" i="3"/>
  <c r="I357" i="3"/>
  <c r="F357" i="3"/>
  <c r="H774" i="3"/>
  <c r="J774" i="3"/>
  <c r="K774" i="3"/>
  <c r="F774" i="3"/>
  <c r="I774" i="3"/>
  <c r="J760" i="3"/>
  <c r="H760" i="3"/>
  <c r="F760" i="3"/>
  <c r="K760" i="3"/>
  <c r="I760" i="3"/>
  <c r="H651" i="3"/>
  <c r="K651" i="3"/>
  <c r="I651" i="3"/>
  <c r="J651" i="3"/>
  <c r="F651" i="3"/>
  <c r="I209" i="3"/>
  <c r="J209" i="3"/>
  <c r="K209" i="3"/>
  <c r="F209" i="3"/>
  <c r="H209" i="3"/>
  <c r="K259" i="3"/>
  <c r="J259" i="3"/>
  <c r="H259" i="3"/>
  <c r="I259" i="3"/>
  <c r="F259" i="3"/>
  <c r="K431" i="3"/>
  <c r="F431" i="3"/>
  <c r="H431" i="3"/>
  <c r="I431" i="3"/>
  <c r="J431" i="3"/>
  <c r="J247" i="3"/>
  <c r="I247" i="3"/>
  <c r="H247" i="3"/>
  <c r="K247" i="3"/>
  <c r="F247" i="3"/>
  <c r="K466" i="3"/>
  <c r="J466" i="3"/>
  <c r="I466" i="3"/>
  <c r="F466" i="3"/>
  <c r="H466" i="3"/>
  <c r="I920" i="3"/>
  <c r="K920" i="3"/>
  <c r="J920" i="3"/>
  <c r="F920" i="3"/>
  <c r="H920" i="3"/>
  <c r="J809" i="3"/>
  <c r="K809" i="3"/>
  <c r="I809" i="3"/>
  <c r="H809" i="3"/>
  <c r="F809" i="3"/>
  <c r="J332" i="3"/>
  <c r="F332" i="3"/>
  <c r="H332" i="3"/>
  <c r="I332" i="3"/>
  <c r="K332" i="3"/>
  <c r="F347" i="3"/>
  <c r="K347" i="3"/>
  <c r="H347" i="3"/>
  <c r="J347" i="3"/>
  <c r="I347" i="3"/>
  <c r="J706" i="8"/>
  <c r="K706" i="8"/>
  <c r="I776" i="3"/>
  <c r="F776" i="3"/>
  <c r="J776" i="3"/>
  <c r="K776" i="3"/>
  <c r="H776" i="3"/>
  <c r="J701" i="8"/>
  <c r="K701" i="8"/>
  <c r="I797" i="3"/>
  <c r="H797" i="3"/>
  <c r="K797" i="3"/>
  <c r="J797" i="3"/>
  <c r="F797" i="3"/>
  <c r="K327" i="3"/>
  <c r="I327" i="3"/>
  <c r="H327" i="3"/>
  <c r="F327" i="3"/>
  <c r="J327" i="3"/>
  <c r="J423" i="3"/>
  <c r="I423" i="3"/>
  <c r="K423" i="3"/>
  <c r="H423" i="3"/>
  <c r="F423" i="3"/>
  <c r="J216" i="3"/>
  <c r="F216" i="3"/>
  <c r="K216" i="3"/>
  <c r="H216" i="3"/>
  <c r="I216" i="3"/>
  <c r="J452" i="3"/>
  <c r="I452" i="3"/>
  <c r="F452" i="3"/>
  <c r="H452" i="3"/>
  <c r="K452" i="3"/>
  <c r="K393" i="3"/>
  <c r="H393" i="3"/>
  <c r="J393" i="3"/>
  <c r="I393" i="3"/>
  <c r="F393" i="3"/>
  <c r="K872" i="8"/>
  <c r="J872" i="8"/>
  <c r="K978" i="8"/>
  <c r="J978" i="8"/>
  <c r="K440" i="3"/>
  <c r="F440" i="3"/>
  <c r="J440" i="3"/>
  <c r="H440" i="3"/>
  <c r="I440" i="3"/>
  <c r="F212" i="3"/>
  <c r="K212" i="3"/>
  <c r="H212" i="3"/>
  <c r="I212" i="3"/>
  <c r="J212" i="3"/>
  <c r="J926" i="3"/>
  <c r="H926" i="3"/>
  <c r="F926" i="3"/>
  <c r="K926" i="3"/>
  <c r="I926" i="3"/>
  <c r="F366" i="3"/>
  <c r="K366" i="3"/>
  <c r="J366" i="3"/>
  <c r="I366" i="3"/>
  <c r="H366" i="3"/>
  <c r="K980" i="8"/>
  <c r="J980" i="8"/>
  <c r="H408" i="3"/>
  <c r="I408" i="3"/>
  <c r="F408" i="3"/>
  <c r="J408" i="3"/>
  <c r="K408" i="3"/>
  <c r="H337" i="3"/>
  <c r="J337" i="3"/>
  <c r="K337" i="3"/>
  <c r="F337" i="3"/>
  <c r="I337" i="3"/>
  <c r="J290" i="3"/>
  <c r="I290" i="3"/>
  <c r="K290" i="3"/>
  <c r="H290" i="3"/>
  <c r="F290" i="3"/>
  <c r="J965" i="8"/>
  <c r="K965" i="8"/>
  <c r="F282" i="3"/>
  <c r="J282" i="3"/>
  <c r="K282" i="3"/>
  <c r="H282" i="3"/>
  <c r="I282" i="3"/>
  <c r="F638" i="3"/>
  <c r="H638" i="3"/>
  <c r="J638" i="3"/>
  <c r="I638" i="3"/>
  <c r="K638" i="3"/>
  <c r="J707" i="8"/>
  <c r="K707" i="8"/>
  <c r="K693" i="8"/>
  <c r="J693" i="8"/>
  <c r="J811" i="8"/>
  <c r="K811" i="8"/>
  <c r="J712" i="8"/>
  <c r="K712" i="8"/>
  <c r="I238" i="3"/>
  <c r="K238" i="3"/>
  <c r="J238" i="3"/>
  <c r="H238" i="3"/>
  <c r="F238" i="3"/>
  <c r="F356" i="3"/>
  <c r="H356" i="3"/>
  <c r="I356" i="3"/>
  <c r="J356" i="3"/>
  <c r="K356" i="3"/>
  <c r="F928" i="3"/>
  <c r="H928" i="3"/>
  <c r="K928" i="3"/>
  <c r="I928" i="3"/>
  <c r="J928" i="3"/>
  <c r="H701" i="3"/>
  <c r="F701" i="3"/>
  <c r="J701" i="3"/>
  <c r="I701" i="3"/>
  <c r="K701" i="3"/>
  <c r="I733" i="3"/>
  <c r="J733" i="3"/>
  <c r="K733" i="3"/>
  <c r="F733" i="3"/>
  <c r="H733" i="3"/>
  <c r="F806" i="3"/>
  <c r="H806" i="3"/>
  <c r="I806" i="3"/>
  <c r="J806" i="3"/>
  <c r="K806" i="3"/>
  <c r="K764" i="8"/>
  <c r="J764" i="8"/>
  <c r="J760" i="8"/>
  <c r="K760" i="8"/>
  <c r="K434" i="3"/>
  <c r="F434" i="3"/>
  <c r="J434" i="3"/>
  <c r="H434" i="3"/>
  <c r="I434" i="3"/>
  <c r="H673" i="3"/>
  <c r="F673" i="3"/>
  <c r="I673" i="3"/>
  <c r="K673" i="3"/>
  <c r="J673" i="3"/>
  <c r="F545" i="3"/>
  <c r="K545" i="3"/>
  <c r="H545" i="3"/>
  <c r="J545" i="3"/>
  <c r="I545" i="3"/>
  <c r="K643" i="3"/>
  <c r="H643" i="3"/>
  <c r="F643" i="3"/>
  <c r="J643" i="3"/>
  <c r="I643" i="3"/>
  <c r="J418" i="3"/>
  <c r="H418" i="3"/>
  <c r="I418" i="3"/>
  <c r="K418" i="3"/>
  <c r="F418" i="3"/>
  <c r="F400" i="3"/>
  <c r="K400" i="3"/>
  <c r="I400" i="3"/>
  <c r="H400" i="3"/>
  <c r="J400" i="3"/>
  <c r="F367" i="3"/>
  <c r="H367" i="3"/>
  <c r="I367" i="3"/>
  <c r="J367" i="3"/>
  <c r="K367" i="3"/>
  <c r="J819" i="8"/>
  <c r="K819" i="8"/>
  <c r="I894" i="3"/>
  <c r="H894" i="3"/>
  <c r="J894" i="3"/>
  <c r="K894" i="3"/>
  <c r="F894" i="3"/>
  <c r="J719" i="8"/>
  <c r="K719" i="8"/>
  <c r="J788" i="8"/>
  <c r="K788" i="8"/>
  <c r="K698" i="8"/>
  <c r="J698" i="8"/>
  <c r="K857" i="8"/>
  <c r="J857" i="8"/>
  <c r="J375" i="3"/>
  <c r="I375" i="3"/>
  <c r="K375" i="3"/>
  <c r="H375" i="3"/>
  <c r="F375" i="3"/>
  <c r="K213" i="3"/>
  <c r="H213" i="3"/>
  <c r="J213" i="3"/>
  <c r="F213" i="3"/>
  <c r="I213" i="3"/>
  <c r="J285" i="3"/>
  <c r="I285" i="3"/>
  <c r="K285" i="3"/>
  <c r="F285" i="3"/>
  <c r="H285" i="3"/>
  <c r="F381" i="3"/>
  <c r="I381" i="3"/>
  <c r="K381" i="3"/>
  <c r="H381" i="3"/>
  <c r="J381" i="3"/>
  <c r="H253" i="3"/>
  <c r="F253" i="3"/>
  <c r="K253" i="3"/>
  <c r="I253" i="3"/>
  <c r="J253" i="3"/>
  <c r="I306" i="3"/>
  <c r="J306" i="3"/>
  <c r="H306" i="3"/>
  <c r="F306" i="3"/>
  <c r="K306" i="3"/>
  <c r="K789" i="8"/>
  <c r="J789" i="8"/>
  <c r="H906" i="3"/>
  <c r="F906" i="3"/>
  <c r="K906" i="3"/>
  <c r="I906" i="3"/>
  <c r="J906" i="3"/>
  <c r="K711" i="8"/>
  <c r="J711" i="8"/>
  <c r="J796" i="8"/>
  <c r="K796" i="8"/>
  <c r="I713" i="3"/>
  <c r="F713" i="3"/>
  <c r="J713" i="3"/>
  <c r="H713" i="3"/>
  <c r="K713" i="3"/>
  <c r="H264" i="3"/>
  <c r="J264" i="3"/>
  <c r="F264" i="3"/>
  <c r="I264" i="3"/>
  <c r="K264" i="3"/>
  <c r="H236" i="3"/>
  <c r="J236" i="3"/>
  <c r="F236" i="3"/>
  <c r="I236" i="3"/>
  <c r="K236" i="3"/>
  <c r="J261" i="3"/>
  <c r="H261" i="3"/>
  <c r="F261" i="3"/>
  <c r="K261" i="3"/>
  <c r="I261" i="3"/>
  <c r="I278" i="3"/>
  <c r="K278" i="3"/>
  <c r="J278" i="3"/>
  <c r="H278" i="3"/>
  <c r="F278" i="3"/>
  <c r="K958" i="3"/>
  <c r="F958" i="3"/>
  <c r="J958" i="3"/>
  <c r="H958" i="3"/>
  <c r="I958" i="3"/>
  <c r="K941" i="8"/>
  <c r="J941" i="8"/>
  <c r="K800" i="8"/>
  <c r="J800" i="8"/>
  <c r="J758" i="8"/>
  <c r="K758" i="8"/>
  <c r="J816" i="8"/>
  <c r="K816" i="8"/>
  <c r="I901" i="3"/>
  <c r="F901" i="3"/>
  <c r="K901" i="3"/>
  <c r="H901" i="3"/>
  <c r="J901" i="3"/>
  <c r="H596" i="3"/>
  <c r="I596" i="3"/>
  <c r="K596" i="3"/>
  <c r="J596" i="3"/>
  <c r="F596" i="3"/>
  <c r="I559" i="3"/>
  <c r="H559" i="3"/>
  <c r="K559" i="3"/>
  <c r="F559" i="3"/>
  <c r="J559" i="3"/>
  <c r="K295" i="3"/>
  <c r="I295" i="3"/>
  <c r="F295" i="3"/>
  <c r="J295" i="3"/>
  <c r="H295" i="3"/>
  <c r="H392" i="3"/>
  <c r="K392" i="3"/>
  <c r="F392" i="3"/>
  <c r="J392" i="3"/>
  <c r="I392" i="3"/>
  <c r="H425" i="3"/>
  <c r="I425" i="3"/>
  <c r="F425" i="3"/>
  <c r="K425" i="3"/>
  <c r="J425" i="3"/>
  <c r="F283" i="3"/>
  <c r="H283" i="3"/>
  <c r="I283" i="3"/>
  <c r="K283" i="3"/>
  <c r="J283" i="3"/>
  <c r="J230" i="3"/>
  <c r="H230" i="3"/>
  <c r="F230" i="3"/>
  <c r="K230" i="3"/>
  <c r="I230" i="3"/>
  <c r="K827" i="8"/>
  <c r="J827" i="8"/>
  <c r="H448" i="3"/>
  <c r="J448" i="3"/>
  <c r="F448" i="3"/>
  <c r="I448" i="3"/>
  <c r="K448" i="3"/>
  <c r="K876" i="8"/>
  <c r="J876" i="8"/>
  <c r="K860" i="8"/>
  <c r="J860" i="8"/>
  <c r="J344" i="3"/>
  <c r="I344" i="3"/>
  <c r="H344" i="3"/>
  <c r="F344" i="3"/>
  <c r="K344" i="3"/>
  <c r="J927" i="3"/>
  <c r="H927" i="3"/>
  <c r="F927" i="3"/>
  <c r="K927" i="3"/>
  <c r="I927" i="3"/>
  <c r="K973" i="8"/>
  <c r="J973" i="8"/>
  <c r="F346" i="3"/>
  <c r="I346" i="3"/>
  <c r="H346" i="3"/>
  <c r="J346" i="3"/>
  <c r="K346" i="3"/>
  <c r="F254" i="3"/>
  <c r="H254" i="3"/>
  <c r="I254" i="3"/>
  <c r="J254" i="3"/>
  <c r="K254" i="3"/>
  <c r="H205" i="3"/>
  <c r="F205" i="3"/>
  <c r="J205" i="3"/>
  <c r="I205" i="3"/>
  <c r="K205" i="3"/>
  <c r="I235" i="3"/>
  <c r="J235" i="3"/>
  <c r="K235" i="3"/>
  <c r="F235" i="3"/>
  <c r="H235" i="3"/>
  <c r="F307" i="3"/>
  <c r="J307" i="3"/>
  <c r="K307" i="3"/>
  <c r="H307" i="3"/>
  <c r="I307" i="3"/>
  <c r="F343" i="3"/>
  <c r="K343" i="3"/>
  <c r="J343" i="3"/>
  <c r="I343" i="3"/>
  <c r="H343" i="3"/>
  <c r="K790" i="3"/>
  <c r="J790" i="3"/>
  <c r="I790" i="3"/>
  <c r="F790" i="3"/>
  <c r="H790" i="3"/>
  <c r="F675" i="3"/>
  <c r="H675" i="3"/>
  <c r="K675" i="3"/>
  <c r="I675" i="3"/>
  <c r="J675" i="3"/>
  <c r="I726" i="3"/>
  <c r="H726" i="3"/>
  <c r="J726" i="3"/>
  <c r="F726" i="3"/>
  <c r="K726" i="3"/>
  <c r="J644" i="3"/>
  <c r="K644" i="3"/>
  <c r="H644" i="3"/>
  <c r="F644" i="3"/>
  <c r="I644" i="3"/>
  <c r="F299" i="3"/>
  <c r="H299" i="3"/>
  <c r="K299" i="3"/>
  <c r="J299" i="3"/>
  <c r="I299" i="3"/>
  <c r="I815" i="3"/>
  <c r="F815" i="3"/>
  <c r="H815" i="3"/>
  <c r="J815" i="3"/>
  <c r="K815" i="3"/>
  <c r="K796" i="3"/>
  <c r="H796" i="3"/>
  <c r="F796" i="3"/>
  <c r="J796" i="3"/>
  <c r="I796" i="3"/>
  <c r="H237" i="3"/>
  <c r="F237" i="3"/>
  <c r="I237" i="3"/>
  <c r="K237" i="3"/>
  <c r="J237" i="3"/>
  <c r="J403" i="3"/>
  <c r="F403" i="3"/>
  <c r="K403" i="3"/>
  <c r="H403" i="3"/>
  <c r="I403" i="3"/>
  <c r="K233" i="3"/>
  <c r="J233" i="3"/>
  <c r="I233" i="3"/>
  <c r="H233" i="3"/>
  <c r="F233" i="3"/>
  <c r="K436" i="3"/>
  <c r="J436" i="3"/>
  <c r="F436" i="3"/>
  <c r="H436" i="3"/>
  <c r="I436" i="3"/>
  <c r="H389" i="3"/>
  <c r="F389" i="3"/>
  <c r="J389" i="3"/>
  <c r="K389" i="3"/>
  <c r="I389" i="3"/>
  <c r="F281" i="3"/>
  <c r="H281" i="3"/>
  <c r="I281" i="3"/>
  <c r="J281" i="3"/>
  <c r="K281" i="3"/>
  <c r="H430" i="3"/>
  <c r="J430" i="3"/>
  <c r="F430" i="3"/>
  <c r="K430" i="3"/>
  <c r="I430" i="3"/>
  <c r="J954" i="8"/>
  <c r="K954" i="8"/>
  <c r="K957" i="8"/>
  <c r="J957" i="8"/>
  <c r="J818" i="3"/>
  <c r="H818" i="3"/>
  <c r="I818" i="3"/>
  <c r="F818" i="3"/>
  <c r="K818" i="3"/>
  <c r="F289" i="3"/>
  <c r="J289" i="3"/>
  <c r="K289" i="3"/>
  <c r="H289" i="3"/>
  <c r="I289" i="3"/>
  <c r="J986" i="8"/>
  <c r="K986" i="8"/>
  <c r="J407" i="3"/>
  <c r="K407" i="3"/>
  <c r="I407" i="3"/>
  <c r="F407" i="3"/>
  <c r="H407" i="3"/>
  <c r="F305" i="3"/>
  <c r="I305" i="3"/>
  <c r="K305" i="3"/>
  <c r="J305" i="3"/>
  <c r="H305" i="3"/>
  <c r="J427" i="3"/>
  <c r="I427" i="3"/>
  <c r="K427" i="3"/>
  <c r="H427" i="3"/>
  <c r="F427" i="3"/>
  <c r="J354" i="3"/>
  <c r="K354" i="3"/>
  <c r="I354" i="3"/>
  <c r="H354" i="3"/>
  <c r="F354" i="3"/>
  <c r="K409" i="3"/>
  <c r="H409" i="3"/>
  <c r="I409" i="3"/>
  <c r="F409" i="3"/>
  <c r="J409" i="3"/>
  <c r="K906" i="8"/>
  <c r="J906" i="8"/>
  <c r="I219" i="3"/>
  <c r="K219" i="3"/>
  <c r="F219" i="3"/>
  <c r="J219" i="3"/>
  <c r="H219" i="3"/>
  <c r="J799" i="8"/>
  <c r="K799" i="8"/>
  <c r="I333" i="3"/>
  <c r="F333" i="3"/>
  <c r="H333" i="3"/>
  <c r="J333" i="3"/>
  <c r="K333" i="3"/>
  <c r="H459" i="3"/>
  <c r="K459" i="3"/>
  <c r="I459" i="3"/>
  <c r="F459" i="3"/>
  <c r="J459" i="3"/>
  <c r="J728" i="8"/>
  <c r="K728" i="8"/>
  <c r="H228" i="3"/>
  <c r="I228" i="3"/>
  <c r="K228" i="3"/>
  <c r="J228" i="3"/>
  <c r="F228" i="3"/>
  <c r="H442" i="3"/>
  <c r="I442" i="3"/>
  <c r="K442" i="3"/>
  <c r="J442" i="3"/>
  <c r="F442" i="3"/>
  <c r="J358" i="3"/>
  <c r="F358" i="3"/>
  <c r="I358" i="3"/>
  <c r="H358" i="3"/>
  <c r="K358" i="3"/>
  <c r="J602" i="3"/>
  <c r="H602" i="3"/>
  <c r="F602" i="3"/>
  <c r="K602" i="3"/>
  <c r="I602" i="3"/>
  <c r="I215" i="3"/>
  <c r="F215" i="3"/>
  <c r="K215" i="3"/>
  <c r="J215" i="3"/>
  <c r="H215" i="3"/>
  <c r="H621" i="3"/>
  <c r="K621" i="3"/>
  <c r="J621" i="3"/>
  <c r="F621" i="3"/>
  <c r="I621" i="3"/>
  <c r="I404" i="3"/>
  <c r="K404" i="3"/>
  <c r="F404" i="3"/>
  <c r="J404" i="3"/>
  <c r="H404" i="3"/>
  <c r="J663" i="3"/>
  <c r="F663" i="3"/>
  <c r="I663" i="3"/>
  <c r="H663" i="3"/>
  <c r="K663" i="3"/>
  <c r="I303" i="3"/>
  <c r="H303" i="3"/>
  <c r="J303" i="3"/>
  <c r="K303" i="3"/>
  <c r="F303" i="3"/>
  <c r="J246" i="3"/>
  <c r="F246" i="3"/>
  <c r="K246" i="3"/>
  <c r="H246" i="3"/>
  <c r="I246" i="3"/>
  <c r="I309" i="3"/>
  <c r="F309" i="3"/>
  <c r="K309" i="3"/>
  <c r="J309" i="3"/>
  <c r="H309" i="3"/>
  <c r="I322" i="3"/>
  <c r="H322" i="3"/>
  <c r="F322" i="3"/>
  <c r="J322" i="3"/>
  <c r="K322" i="3"/>
  <c r="K925" i="8"/>
  <c r="J925" i="8"/>
  <c r="K910" i="8"/>
  <c r="J910" i="8"/>
  <c r="K810" i="8"/>
  <c r="J810" i="8"/>
  <c r="K909" i="8"/>
  <c r="J909" i="8"/>
  <c r="I743" i="3"/>
  <c r="F743" i="3"/>
  <c r="J743" i="3"/>
  <c r="H743" i="3"/>
  <c r="K743" i="3"/>
  <c r="J898" i="8"/>
  <c r="K898" i="8"/>
  <c r="K543" i="3"/>
  <c r="I543" i="3"/>
  <c r="F543" i="3"/>
  <c r="H543" i="3"/>
  <c r="J543" i="3"/>
  <c r="K985" i="8"/>
  <c r="J985" i="8"/>
  <c r="J680" i="3"/>
  <c r="K680" i="3"/>
  <c r="I680" i="3"/>
  <c r="H680" i="3"/>
  <c r="F680" i="3"/>
  <c r="H552" i="3"/>
  <c r="I552" i="3"/>
  <c r="J552" i="3"/>
  <c r="K552" i="3"/>
  <c r="F552" i="3"/>
  <c r="J272" i="3"/>
  <c r="K272" i="3"/>
  <c r="H272" i="3"/>
  <c r="I272" i="3"/>
  <c r="F272" i="3"/>
  <c r="K879" i="8"/>
  <c r="J879" i="8"/>
  <c r="J884" i="8"/>
  <c r="K884" i="8"/>
  <c r="H402" i="3"/>
  <c r="K402" i="3"/>
  <c r="I402" i="3"/>
  <c r="J402" i="3"/>
  <c r="F402" i="3"/>
  <c r="J355" i="3"/>
  <c r="H355" i="3"/>
  <c r="I355" i="3"/>
  <c r="F355" i="3"/>
  <c r="K355" i="3"/>
  <c r="K982" i="3"/>
  <c r="H982" i="3"/>
  <c r="J982" i="3"/>
  <c r="F982" i="3"/>
  <c r="I982" i="3"/>
  <c r="I872" i="3"/>
  <c r="J872" i="3"/>
  <c r="K872" i="3"/>
  <c r="F872" i="3"/>
  <c r="H872" i="3"/>
  <c r="J292" i="3"/>
  <c r="H292" i="3"/>
  <c r="I292" i="3"/>
  <c r="K292" i="3"/>
  <c r="F292" i="3"/>
  <c r="F646" i="3"/>
  <c r="J646" i="3"/>
  <c r="I646" i="3"/>
  <c r="H646" i="3"/>
  <c r="K646" i="3"/>
  <c r="H256" i="3"/>
  <c r="F256" i="3"/>
  <c r="J256" i="3"/>
  <c r="I256" i="3"/>
  <c r="K256" i="3"/>
  <c r="I334" i="3"/>
  <c r="K334" i="3"/>
  <c r="F334" i="3"/>
  <c r="J334" i="3"/>
  <c r="H334" i="3"/>
  <c r="K930" i="8"/>
  <c r="J930" i="8"/>
  <c r="J968" i="8"/>
  <c r="K968" i="8"/>
  <c r="J826" i="8"/>
  <c r="K826" i="8"/>
  <c r="J987" i="3"/>
  <c r="I987" i="3"/>
  <c r="F987" i="3"/>
  <c r="H987" i="3"/>
  <c r="K987" i="3"/>
  <c r="F286" i="3"/>
  <c r="H286" i="3"/>
  <c r="J286" i="3"/>
  <c r="K286" i="3"/>
  <c r="I286" i="3"/>
  <c r="J724" i="8"/>
  <c r="K724" i="8"/>
  <c r="K224" i="3"/>
  <c r="H224" i="3"/>
  <c r="I224" i="3"/>
  <c r="F224" i="3"/>
  <c r="J224" i="3"/>
  <c r="I496" i="3"/>
  <c r="H496" i="3"/>
  <c r="J496" i="3"/>
  <c r="K496" i="3"/>
  <c r="F496" i="3"/>
  <c r="I489" i="3"/>
  <c r="K489" i="3"/>
  <c r="F489" i="3"/>
  <c r="J489" i="3"/>
  <c r="H489" i="3"/>
  <c r="I214" i="3"/>
  <c r="F214" i="3"/>
  <c r="H214" i="3"/>
  <c r="J214" i="3"/>
  <c r="K214" i="3"/>
  <c r="F437" i="3"/>
  <c r="I437" i="3"/>
  <c r="J437" i="3"/>
  <c r="K437" i="3"/>
  <c r="H437" i="3"/>
  <c r="F794" i="3"/>
  <c r="I794" i="3"/>
  <c r="J794" i="3"/>
  <c r="H794" i="3"/>
  <c r="K794" i="3"/>
  <c r="K453" i="3"/>
  <c r="H453" i="3"/>
  <c r="F453" i="3"/>
  <c r="J453" i="3"/>
  <c r="I453" i="3"/>
  <c r="I210" i="3"/>
  <c r="F210" i="3"/>
  <c r="J210" i="3"/>
  <c r="K210" i="3"/>
  <c r="H210" i="3"/>
  <c r="I229" i="3"/>
  <c r="K229" i="3"/>
  <c r="F229" i="3"/>
  <c r="H229" i="3"/>
  <c r="J229" i="3"/>
  <c r="H426" i="3"/>
  <c r="I426" i="3"/>
  <c r="J426" i="3"/>
  <c r="F426" i="3"/>
  <c r="K426" i="3"/>
  <c r="K964" i="8"/>
  <c r="J964" i="8"/>
  <c r="J914" i="8"/>
  <c r="K914" i="8"/>
  <c r="F348" i="3"/>
  <c r="I348" i="3"/>
  <c r="H348" i="3"/>
  <c r="K348" i="3"/>
  <c r="J348" i="3"/>
  <c r="J964" i="3"/>
  <c r="K964" i="3"/>
  <c r="F964" i="3"/>
  <c r="H964" i="3"/>
  <c r="I964" i="3"/>
  <c r="K993" i="8"/>
  <c r="J993" i="8"/>
  <c r="I521" i="3"/>
  <c r="H521" i="3"/>
  <c r="F521" i="3"/>
  <c r="K521" i="3"/>
  <c r="J521" i="3"/>
  <c r="J546" i="3"/>
  <c r="K546" i="3"/>
  <c r="F546" i="3"/>
  <c r="I546" i="3"/>
  <c r="H546" i="3"/>
  <c r="J456" i="3"/>
  <c r="K456" i="3"/>
  <c r="I456" i="3"/>
  <c r="H456" i="3"/>
  <c r="F456" i="3"/>
  <c r="F620" i="3"/>
  <c r="I620" i="3"/>
  <c r="K620" i="3"/>
  <c r="J620" i="3"/>
  <c r="H620" i="3"/>
  <c r="K905" i="8"/>
  <c r="J905" i="8"/>
  <c r="J314" i="3"/>
  <c r="H314" i="3"/>
  <c r="I314" i="3"/>
  <c r="K314" i="3"/>
  <c r="F314" i="3"/>
  <c r="J263" i="3"/>
  <c r="H263" i="3"/>
  <c r="K263" i="3"/>
  <c r="I263" i="3"/>
  <c r="F263" i="3"/>
  <c r="J897" i="8"/>
  <c r="K897" i="8"/>
  <c r="I258" i="3"/>
  <c r="K258" i="3"/>
  <c r="H258" i="3"/>
  <c r="J258" i="3"/>
  <c r="F258" i="3"/>
  <c r="H320" i="3"/>
  <c r="I320" i="3"/>
  <c r="K320" i="3"/>
  <c r="F320" i="3"/>
  <c r="J320" i="3"/>
  <c r="K438" i="3"/>
  <c r="F438" i="3"/>
  <c r="J438" i="3"/>
  <c r="I438" i="3"/>
  <c r="H438" i="3"/>
  <c r="H204" i="3"/>
  <c r="K204" i="3"/>
  <c r="F204" i="3"/>
  <c r="J204" i="3"/>
  <c r="I204" i="3"/>
  <c r="J694" i="8"/>
  <c r="K694" i="8"/>
  <c r="J223" i="3"/>
  <c r="I223" i="3"/>
  <c r="F223" i="3"/>
  <c r="K223" i="3"/>
  <c r="H223" i="3"/>
  <c r="H359" i="3"/>
  <c r="I359" i="3"/>
  <c r="J359" i="3"/>
  <c r="F359" i="3"/>
  <c r="K359" i="3"/>
  <c r="H715" i="3"/>
  <c r="J715" i="3"/>
  <c r="I715" i="3"/>
  <c r="K715" i="3"/>
  <c r="F715" i="3"/>
  <c r="J783" i="8"/>
  <c r="K783" i="8"/>
  <c r="K695" i="3"/>
  <c r="F695" i="3"/>
  <c r="H695" i="3"/>
  <c r="J695" i="3"/>
  <c r="I695" i="3"/>
  <c r="K966" i="8"/>
  <c r="J966" i="8"/>
  <c r="J279" i="3"/>
  <c r="K279" i="3"/>
  <c r="H279" i="3"/>
  <c r="I279" i="3"/>
  <c r="F279" i="3"/>
  <c r="K302" i="3"/>
  <c r="H302" i="3"/>
  <c r="I302" i="3"/>
  <c r="J302" i="3"/>
  <c r="F302" i="3"/>
  <c r="F350" i="3"/>
  <c r="H350" i="3"/>
  <c r="J350" i="3"/>
  <c r="K350" i="3"/>
  <c r="I350" i="3"/>
  <c r="F288" i="3"/>
  <c r="I288" i="3"/>
  <c r="H288" i="3"/>
  <c r="J288" i="3"/>
  <c r="K288" i="3"/>
  <c r="F280" i="3"/>
  <c r="J280" i="3"/>
  <c r="I280" i="3"/>
  <c r="K280" i="3"/>
  <c r="H280" i="3"/>
  <c r="K291" i="3"/>
  <c r="J291" i="3"/>
  <c r="H291" i="3"/>
  <c r="I291" i="3"/>
  <c r="F291" i="3"/>
  <c r="I754" i="3"/>
  <c r="J754" i="3"/>
  <c r="F754" i="3"/>
  <c r="H754" i="3"/>
  <c r="K754" i="3"/>
  <c r="I962" i="3"/>
  <c r="H962" i="3"/>
  <c r="F962" i="3"/>
  <c r="K962" i="3"/>
  <c r="J962" i="3"/>
  <c r="J833" i="8"/>
  <c r="K833" i="8"/>
  <c r="K339" i="3"/>
  <c r="J339" i="3"/>
  <c r="I339" i="3"/>
  <c r="H339" i="3"/>
  <c r="F339" i="3"/>
  <c r="J937" i="8"/>
  <c r="K937" i="8"/>
  <c r="H849" i="3"/>
  <c r="I849" i="3"/>
  <c r="K849" i="3"/>
  <c r="F849" i="3"/>
  <c r="J849" i="3"/>
  <c r="H897" i="3"/>
  <c r="I897" i="3"/>
  <c r="K897" i="3"/>
  <c r="J897" i="3"/>
  <c r="F897" i="3"/>
  <c r="J949" i="8"/>
  <c r="K949" i="8"/>
  <c r="F353" i="3"/>
  <c r="H353" i="3"/>
  <c r="J353" i="3"/>
  <c r="I353" i="3"/>
  <c r="K353" i="3"/>
  <c r="K447" i="3"/>
  <c r="H447" i="3"/>
  <c r="F447" i="3"/>
  <c r="I447" i="3"/>
  <c r="J447" i="3"/>
  <c r="J363" i="3"/>
  <c r="K363" i="3"/>
  <c r="H363" i="3"/>
  <c r="F363" i="3"/>
  <c r="I363" i="3"/>
  <c r="J765" i="8"/>
  <c r="K765" i="8"/>
  <c r="I930" i="3"/>
  <c r="H930" i="3"/>
  <c r="F930" i="3"/>
  <c r="J930" i="3"/>
  <c r="K930" i="3"/>
  <c r="J912" i="8"/>
  <c r="K912" i="8"/>
  <c r="K703" i="8"/>
  <c r="J703" i="8"/>
  <c r="H441" i="3"/>
  <c r="F441" i="3"/>
  <c r="K441" i="3"/>
  <c r="J441" i="3"/>
  <c r="I441" i="3"/>
  <c r="H432" i="3"/>
  <c r="K432" i="3"/>
  <c r="J432" i="3"/>
  <c r="I432" i="3"/>
  <c r="F432" i="3"/>
  <c r="K850" i="8"/>
  <c r="J850" i="8"/>
  <c r="K970" i="3"/>
  <c r="F970" i="3"/>
  <c r="I970" i="3"/>
  <c r="H970" i="3"/>
  <c r="J970" i="3"/>
  <c r="F979" i="3"/>
  <c r="I979" i="3"/>
  <c r="J979" i="3"/>
  <c r="H979" i="3"/>
  <c r="K979" i="3"/>
  <c r="H331" i="3"/>
  <c r="J331" i="3"/>
  <c r="I331" i="3"/>
  <c r="K331" i="3"/>
  <c r="F331" i="3"/>
  <c r="K298" i="3"/>
  <c r="H298" i="3"/>
  <c r="F298" i="3"/>
  <c r="J298" i="3"/>
  <c r="I298" i="3"/>
  <c r="I613" i="3"/>
  <c r="J613" i="3"/>
  <c r="F613" i="3"/>
  <c r="K613" i="3"/>
  <c r="H613" i="3"/>
  <c r="H382" i="3"/>
  <c r="F382" i="3"/>
  <c r="J382" i="3"/>
  <c r="I382" i="3"/>
  <c r="K382" i="3"/>
  <c r="I240" i="3"/>
  <c r="F240" i="3"/>
  <c r="J240" i="3"/>
  <c r="K240" i="3"/>
  <c r="H240" i="3"/>
  <c r="J217" i="3"/>
  <c r="I217" i="3"/>
  <c r="F217" i="3"/>
  <c r="H217" i="3"/>
  <c r="K217" i="3"/>
  <c r="J221" i="3"/>
  <c r="H221" i="3"/>
  <c r="F221" i="3"/>
  <c r="I221" i="3"/>
  <c r="K221" i="3"/>
  <c r="J310" i="3"/>
  <c r="H310" i="3"/>
  <c r="K310" i="3"/>
  <c r="I310" i="3"/>
  <c r="F310" i="3"/>
  <c r="J817" i="8"/>
  <c r="K817" i="8"/>
  <c r="H227" i="3"/>
  <c r="F227" i="3"/>
  <c r="J227" i="3"/>
  <c r="I227" i="3"/>
  <c r="K227" i="3"/>
  <c r="K539" i="3"/>
  <c r="H539" i="3"/>
  <c r="I539" i="3"/>
  <c r="F539" i="3"/>
  <c r="J539" i="3"/>
  <c r="H457" i="3"/>
  <c r="I457" i="3"/>
  <c r="J457" i="3"/>
  <c r="K457" i="3"/>
  <c r="F457" i="3"/>
  <c r="I908" i="3"/>
  <c r="J908" i="3"/>
  <c r="F908" i="3"/>
  <c r="H908" i="3"/>
  <c r="K908" i="3"/>
  <c r="K837" i="8"/>
  <c r="J837" i="8"/>
  <c r="F538" i="3"/>
  <c r="J538" i="3"/>
  <c r="K538" i="3"/>
  <c r="H538" i="3"/>
  <c r="I538" i="3"/>
  <c r="J902" i="8"/>
  <c r="K902" i="8"/>
  <c r="F419" i="3"/>
  <c r="J419" i="3"/>
  <c r="K419" i="3"/>
  <c r="I419" i="3"/>
  <c r="H419" i="3"/>
  <c r="H386" i="3"/>
  <c r="K386" i="3"/>
  <c r="J386" i="3"/>
  <c r="F386" i="3"/>
  <c r="I386" i="3"/>
  <c r="H349" i="3"/>
  <c r="K349" i="3"/>
  <c r="F349" i="3"/>
  <c r="I349" i="3"/>
  <c r="J349" i="3"/>
  <c r="K908" i="8"/>
  <c r="J908" i="8"/>
  <c r="F880" i="3"/>
  <c r="K880" i="3"/>
  <c r="J880" i="3"/>
  <c r="I880" i="3"/>
  <c r="H880" i="3"/>
  <c r="J841" i="8"/>
  <c r="K841" i="8"/>
  <c r="I932" i="3"/>
  <c r="K932" i="3"/>
  <c r="F932" i="3"/>
  <c r="J932" i="3"/>
  <c r="H932" i="3"/>
  <c r="I883" i="3"/>
  <c r="H883" i="3"/>
  <c r="K883" i="3"/>
  <c r="F883" i="3"/>
  <c r="J883" i="3"/>
  <c r="J460" i="3"/>
  <c r="H460" i="3"/>
  <c r="K460" i="3"/>
  <c r="I460" i="3"/>
  <c r="F460" i="3"/>
  <c r="K859" i="8"/>
  <c r="J859" i="8"/>
  <c r="H277" i="3"/>
  <c r="F277" i="3"/>
  <c r="J277" i="3"/>
  <c r="K277" i="3"/>
  <c r="I277" i="3"/>
  <c r="J369" i="3"/>
  <c r="H369" i="3"/>
  <c r="I369" i="3"/>
  <c r="F369" i="3"/>
  <c r="K369" i="3"/>
  <c r="F284" i="3"/>
  <c r="J284" i="3"/>
  <c r="H284" i="3"/>
  <c r="K284" i="3"/>
  <c r="I284" i="3"/>
  <c r="J820" i="8"/>
  <c r="K820" i="8"/>
  <c r="K949" i="3"/>
  <c r="I949" i="3"/>
  <c r="J949" i="3"/>
  <c r="F949" i="3"/>
  <c r="H949" i="3"/>
  <c r="I704" i="3"/>
  <c r="J704" i="3"/>
  <c r="H704" i="3"/>
  <c r="F704" i="3"/>
  <c r="K704" i="3"/>
  <c r="K960" i="8"/>
  <c r="J960" i="8"/>
  <c r="J293" i="3"/>
  <c r="I293" i="3"/>
  <c r="H293" i="3"/>
  <c r="F293" i="3"/>
  <c r="K293" i="3"/>
  <c r="J274" i="3"/>
  <c r="H274" i="3"/>
  <c r="I274" i="3"/>
  <c r="F274" i="3"/>
  <c r="K274" i="3"/>
  <c r="H211" i="3"/>
  <c r="K211" i="3"/>
  <c r="J211" i="3"/>
  <c r="F211" i="3"/>
  <c r="I211" i="3"/>
  <c r="I326" i="3"/>
  <c r="J326" i="3"/>
  <c r="H326" i="3"/>
  <c r="F326" i="3"/>
  <c r="K326" i="3"/>
  <c r="F226" i="3"/>
  <c r="I226" i="3"/>
  <c r="J226" i="3"/>
  <c r="H226" i="3"/>
  <c r="K226" i="3"/>
  <c r="J313" i="3"/>
  <c r="H313" i="3"/>
  <c r="I313" i="3"/>
  <c r="F313" i="3"/>
  <c r="K313" i="3"/>
  <c r="J445" i="3"/>
  <c r="I445" i="3"/>
  <c r="F445" i="3"/>
  <c r="H445" i="3"/>
  <c r="K445" i="3"/>
  <c r="F364" i="3"/>
  <c r="I364" i="3"/>
  <c r="J364" i="3"/>
  <c r="H364" i="3"/>
  <c r="K364" i="3"/>
  <c r="H300" i="3"/>
  <c r="K300" i="3"/>
  <c r="J300" i="3"/>
  <c r="F300" i="3"/>
  <c r="I300" i="3"/>
  <c r="J871" i="8"/>
  <c r="K871" i="8"/>
  <c r="I294" i="3"/>
  <c r="J294" i="3"/>
  <c r="F294" i="3"/>
  <c r="H294" i="3"/>
  <c r="K294" i="3"/>
  <c r="H710" i="3"/>
  <c r="I710" i="3"/>
  <c r="K710" i="3"/>
  <c r="F710" i="3"/>
  <c r="J710" i="3"/>
  <c r="I622" i="3"/>
  <c r="K622" i="3"/>
  <c r="J622" i="3"/>
  <c r="H622" i="3"/>
  <c r="F622" i="3"/>
  <c r="F416" i="3"/>
  <c r="J416" i="3"/>
  <c r="K416" i="3"/>
  <c r="H416" i="3"/>
  <c r="I416" i="3"/>
  <c r="K891" i="3"/>
  <c r="H891" i="3"/>
  <c r="J891" i="3"/>
  <c r="F891" i="3"/>
  <c r="I891" i="3"/>
  <c r="J744" i="8"/>
  <c r="K744" i="8"/>
  <c r="K713" i="8"/>
  <c r="J713" i="8"/>
  <c r="H398" i="3"/>
  <c r="K398" i="3"/>
  <c r="J398" i="3"/>
  <c r="F398" i="3"/>
  <c r="I398" i="3"/>
  <c r="J616" i="3"/>
  <c r="I616" i="3"/>
  <c r="F616" i="3"/>
  <c r="H616" i="3"/>
  <c r="K616" i="3"/>
  <c r="H670" i="3"/>
  <c r="K670" i="3"/>
  <c r="I670" i="3"/>
  <c r="F670" i="3"/>
  <c r="J670" i="3"/>
  <c r="F691" i="3"/>
  <c r="I691" i="3"/>
  <c r="J691" i="3"/>
  <c r="H691" i="3"/>
  <c r="K691" i="3"/>
  <c r="K825" i="8"/>
  <c r="J825" i="8"/>
  <c r="F600" i="3"/>
  <c r="J600" i="3"/>
  <c r="H600" i="3"/>
  <c r="K600" i="3"/>
  <c r="I600" i="3"/>
  <c r="K775" i="8"/>
  <c r="J775" i="8"/>
  <c r="K920" i="8"/>
  <c r="J920" i="8"/>
  <c r="K923" i="8"/>
  <c r="J923" i="8"/>
  <c r="J502" i="3"/>
  <c r="K502" i="3"/>
  <c r="I502" i="3"/>
  <c r="H502" i="3"/>
  <c r="F502" i="3"/>
  <c r="H820" i="3"/>
  <c r="I820" i="3"/>
  <c r="J820" i="3"/>
  <c r="K820" i="3"/>
  <c r="F820" i="3"/>
  <c r="I650" i="3"/>
  <c r="K650" i="3"/>
  <c r="H650" i="3"/>
  <c r="F650" i="3"/>
  <c r="J650" i="3"/>
  <c r="J1001" i="8"/>
  <c r="K1001" i="8"/>
  <c r="K752" i="8"/>
  <c r="J752" i="8"/>
  <c r="J723" i="8"/>
  <c r="K723" i="8"/>
  <c r="K491" i="3"/>
  <c r="I491" i="3"/>
  <c r="F491" i="3"/>
  <c r="H491" i="3"/>
  <c r="J491" i="3"/>
  <c r="H380" i="3"/>
  <c r="K380" i="3"/>
  <c r="F380" i="3"/>
  <c r="I380" i="3"/>
  <c r="J380" i="3"/>
  <c r="K899" i="8"/>
  <c r="J899" i="8"/>
  <c r="F262" i="3"/>
  <c r="I262" i="3"/>
  <c r="K262" i="3"/>
  <c r="H262" i="3"/>
  <c r="J262" i="3"/>
  <c r="I203" i="3"/>
  <c r="H203" i="3"/>
  <c r="J203" i="3"/>
  <c r="K203" i="3"/>
  <c r="F203" i="3"/>
  <c r="J335" i="3"/>
  <c r="H335" i="3"/>
  <c r="I335" i="3"/>
  <c r="F335" i="3"/>
  <c r="K335" i="3"/>
  <c r="H455" i="3"/>
  <c r="I455" i="3"/>
  <c r="F455" i="3"/>
  <c r="K455" i="3"/>
  <c r="J455" i="3"/>
  <c r="I443" i="3"/>
  <c r="J443" i="3"/>
  <c r="H443" i="3"/>
  <c r="K443" i="3"/>
  <c r="F443" i="3"/>
  <c r="I833" i="3"/>
  <c r="F833" i="3"/>
  <c r="J833" i="3"/>
  <c r="K833" i="3"/>
  <c r="H833" i="3"/>
  <c r="J885" i="8"/>
  <c r="K885" i="8"/>
  <c r="I352" i="3"/>
  <c r="F352" i="3"/>
  <c r="K352" i="3"/>
  <c r="H352" i="3"/>
  <c r="J352" i="3"/>
  <c r="I954" i="3"/>
  <c r="F954" i="3"/>
  <c r="H954" i="3"/>
  <c r="K954" i="3"/>
  <c r="J954" i="3"/>
  <c r="F341" i="3"/>
  <c r="J341" i="3"/>
  <c r="H341" i="3"/>
  <c r="I341" i="3"/>
  <c r="K341" i="3"/>
  <c r="H260" i="3"/>
  <c r="F260" i="3"/>
  <c r="I260" i="3"/>
  <c r="K260" i="3"/>
  <c r="J260" i="3"/>
  <c r="J372" i="3"/>
  <c r="I372" i="3"/>
  <c r="K372" i="3"/>
  <c r="F372" i="3"/>
  <c r="H372" i="3"/>
  <c r="J245" i="3"/>
  <c r="H245" i="3"/>
  <c r="I245" i="3"/>
  <c r="K245" i="3"/>
  <c r="F245" i="3"/>
  <c r="F656" i="3"/>
  <c r="I656" i="3"/>
  <c r="K656" i="3"/>
  <c r="J656" i="3"/>
  <c r="H656" i="3"/>
  <c r="K222" i="3"/>
  <c r="F222" i="3"/>
  <c r="J222" i="3"/>
  <c r="H222" i="3"/>
  <c r="I222" i="3"/>
  <c r="K891" i="8"/>
  <c r="J891" i="8"/>
  <c r="K979" i="8"/>
  <c r="J979" i="8"/>
  <c r="J990" i="8"/>
  <c r="K990" i="8"/>
  <c r="J962" i="8"/>
  <c r="K962" i="8"/>
  <c r="K867" i="3"/>
  <c r="H867" i="3"/>
  <c r="J867" i="3"/>
  <c r="F867" i="3"/>
  <c r="I867" i="3"/>
  <c r="H413" i="3"/>
  <c r="F413" i="3"/>
  <c r="K413" i="3"/>
  <c r="I413" i="3"/>
  <c r="J413" i="3"/>
  <c r="H788" i="3"/>
  <c r="I788" i="3"/>
  <c r="K788" i="3"/>
  <c r="J788" i="3"/>
  <c r="F788" i="3"/>
  <c r="I340" i="3"/>
  <c r="F340" i="3"/>
  <c r="H340" i="3"/>
  <c r="K340" i="3"/>
  <c r="J340" i="3"/>
  <c r="H248" i="3"/>
  <c r="K248" i="3"/>
  <c r="I248" i="3"/>
  <c r="J248" i="3"/>
  <c r="F248" i="3"/>
  <c r="H377" i="3"/>
  <c r="J377" i="3"/>
  <c r="K377" i="3"/>
  <c r="I377" i="3"/>
  <c r="F377" i="3"/>
  <c r="F317" i="3"/>
  <c r="I317" i="3"/>
  <c r="K317" i="3"/>
  <c r="J317" i="3"/>
  <c r="H317" i="3"/>
  <c r="I428" i="3"/>
  <c r="H428" i="3"/>
  <c r="K428" i="3"/>
  <c r="F428" i="3"/>
  <c r="J428" i="3"/>
  <c r="K266" i="3"/>
  <c r="J266" i="3"/>
  <c r="H266" i="3"/>
  <c r="I266" i="3"/>
  <c r="F266" i="3"/>
  <c r="J722" i="8"/>
  <c r="K722" i="8"/>
  <c r="F461" i="3"/>
  <c r="J461" i="3"/>
  <c r="H461" i="3"/>
  <c r="K461" i="3"/>
  <c r="I461" i="3"/>
  <c r="K716" i="3"/>
  <c r="I716" i="3"/>
  <c r="F716" i="3"/>
  <c r="J716" i="3"/>
  <c r="H716" i="3"/>
  <c r="K953" i="8"/>
  <c r="J953" i="8"/>
  <c r="I505" i="3"/>
  <c r="F505" i="3"/>
  <c r="J505" i="3"/>
  <c r="H505" i="3"/>
  <c r="K505" i="3"/>
  <c r="K323" i="3"/>
  <c r="I323" i="3"/>
  <c r="F323" i="3"/>
  <c r="H323" i="3"/>
  <c r="J323" i="3"/>
  <c r="K989" i="8"/>
  <c r="J989" i="8"/>
  <c r="J271" i="3"/>
  <c r="I271" i="3"/>
  <c r="F271" i="3"/>
  <c r="H271" i="3"/>
  <c r="K271" i="3"/>
  <c r="K351" i="3"/>
  <c r="J351" i="3"/>
  <c r="I351" i="3"/>
  <c r="H351" i="3"/>
  <c r="F351" i="3"/>
  <c r="K415" i="3"/>
  <c r="H415" i="3"/>
  <c r="I415" i="3"/>
  <c r="J415" i="3"/>
  <c r="F415" i="3"/>
  <c r="K399" i="3"/>
  <c r="J399" i="3"/>
  <c r="F399" i="3"/>
  <c r="H399" i="3"/>
  <c r="I399" i="3"/>
  <c r="I681" i="3"/>
  <c r="K681" i="3"/>
  <c r="J681" i="3"/>
  <c r="F681" i="3"/>
  <c r="H681" i="3"/>
  <c r="J947" i="8"/>
  <c r="K947" i="8"/>
  <c r="H589" i="3"/>
  <c r="K589" i="3"/>
  <c r="J589" i="3"/>
  <c r="F589" i="3"/>
  <c r="I589" i="3"/>
  <c r="F977" i="3"/>
  <c r="H977" i="3"/>
  <c r="J977" i="3"/>
  <c r="K977" i="3"/>
  <c r="I977" i="3"/>
  <c r="K913" i="8"/>
  <c r="J913" i="8"/>
  <c r="I837" i="3"/>
  <c r="K837" i="3"/>
  <c r="J837" i="3"/>
  <c r="H837" i="3"/>
  <c r="F837" i="3"/>
  <c r="K677" i="3"/>
  <c r="J677" i="3"/>
  <c r="F677" i="3"/>
  <c r="I677" i="3"/>
  <c r="H677" i="3"/>
  <c r="J762" i="3"/>
  <c r="I762" i="3"/>
  <c r="H762" i="3"/>
  <c r="F762" i="3"/>
  <c r="K762" i="3"/>
  <c r="I241" i="3"/>
  <c r="F241" i="3"/>
  <c r="K241" i="3"/>
  <c r="H241" i="3"/>
  <c r="J241" i="3"/>
  <c r="K880" i="8"/>
  <c r="J880" i="8"/>
  <c r="J970" i="8"/>
  <c r="K970" i="8"/>
  <c r="J933" i="8"/>
  <c r="K933" i="8"/>
  <c r="K734" i="8"/>
  <c r="J734" i="8"/>
  <c r="K929" i="8"/>
  <c r="J929" i="8"/>
  <c r="H370" i="3"/>
  <c r="I370" i="3"/>
  <c r="K370" i="3"/>
  <c r="J370" i="3"/>
  <c r="F370" i="3"/>
  <c r="K924" i="8"/>
  <c r="J924" i="8"/>
  <c r="J739" i="8"/>
  <c r="K739" i="8"/>
  <c r="H503" i="3"/>
  <c r="F503" i="3"/>
  <c r="K503" i="3"/>
  <c r="J503" i="3"/>
  <c r="I503" i="3"/>
  <c r="J846" i="3"/>
  <c r="F846" i="3"/>
  <c r="K846" i="3"/>
  <c r="I846" i="3"/>
  <c r="H846" i="3"/>
  <c r="F544" i="3"/>
  <c r="K544" i="3"/>
  <c r="H544" i="3"/>
  <c r="J544" i="3"/>
  <c r="I544" i="3"/>
  <c r="K864" i="8"/>
  <c r="J864" i="8"/>
  <c r="I957" i="3"/>
  <c r="F957" i="3"/>
  <c r="J957" i="3"/>
  <c r="H957" i="3"/>
  <c r="K957" i="3"/>
  <c r="J601" i="3"/>
  <c r="K601" i="3"/>
  <c r="F601" i="3"/>
  <c r="H601" i="3"/>
  <c r="I601" i="3"/>
  <c r="K733" i="8"/>
  <c r="J733" i="8"/>
  <c r="K732" i="8"/>
  <c r="J732" i="8"/>
  <c r="K831" i="8"/>
  <c r="J831" i="8"/>
  <c r="H674" i="3"/>
  <c r="F674" i="3"/>
  <c r="K674" i="3"/>
  <c r="I674" i="3"/>
  <c r="J674" i="3"/>
  <c r="I477" i="3"/>
  <c r="H477" i="3"/>
  <c r="K477" i="3"/>
  <c r="F477" i="3"/>
  <c r="J477" i="3"/>
  <c r="H534" i="3"/>
  <c r="I534" i="3"/>
  <c r="F534" i="3"/>
  <c r="J534" i="3"/>
  <c r="K534" i="3"/>
  <c r="I504" i="3"/>
  <c r="H504" i="3"/>
  <c r="J504" i="3"/>
  <c r="F504" i="3"/>
  <c r="K504" i="3"/>
  <c r="F529" i="3"/>
  <c r="J529" i="3"/>
  <c r="I529" i="3"/>
  <c r="K529" i="3"/>
  <c r="H529" i="3"/>
  <c r="J806" i="8"/>
  <c r="K806" i="8"/>
  <c r="I575" i="3"/>
  <c r="F575" i="3"/>
  <c r="K575" i="3"/>
  <c r="H575" i="3"/>
  <c r="J575" i="3"/>
  <c r="J794" i="8"/>
  <c r="K794" i="8"/>
  <c r="J851" i="3"/>
  <c r="I851" i="3"/>
  <c r="K851" i="3"/>
  <c r="F851" i="3"/>
  <c r="H851" i="3"/>
  <c r="I859" i="3"/>
  <c r="J859" i="3"/>
  <c r="F859" i="3"/>
  <c r="H859" i="3"/>
  <c r="K859" i="3"/>
  <c r="K700" i="8"/>
  <c r="J700" i="8"/>
  <c r="K845" i="8"/>
  <c r="J845" i="8"/>
  <c r="I610" i="3"/>
  <c r="K610" i="3"/>
  <c r="F610" i="3"/>
  <c r="H610" i="3"/>
  <c r="J610" i="3"/>
  <c r="J836" i="3"/>
  <c r="I836" i="3"/>
  <c r="K836" i="3"/>
  <c r="F836" i="3"/>
  <c r="H836" i="3"/>
  <c r="K756" i="8"/>
  <c r="J756" i="8"/>
  <c r="F749" i="3"/>
  <c r="H749" i="3"/>
  <c r="I749" i="3"/>
  <c r="K749" i="3"/>
  <c r="J749" i="3"/>
  <c r="F391" i="3"/>
  <c r="I391" i="3"/>
  <c r="K391" i="3"/>
  <c r="H391" i="3"/>
  <c r="J391" i="3"/>
  <c r="J763" i="8"/>
  <c r="K763" i="8"/>
  <c r="I707" i="3"/>
  <c r="J707" i="3"/>
  <c r="H707" i="3"/>
  <c r="K707" i="3"/>
  <c r="F707" i="3"/>
  <c r="J660" i="3"/>
  <c r="H660" i="3"/>
  <c r="I660" i="3"/>
  <c r="K660" i="3"/>
  <c r="F660" i="3"/>
  <c r="F316" i="3"/>
  <c r="K316" i="3"/>
  <c r="H316" i="3"/>
  <c r="I316" i="3"/>
  <c r="J316" i="3"/>
  <c r="J324" i="3"/>
  <c r="F324" i="3"/>
  <c r="K324" i="3"/>
  <c r="H324" i="3"/>
  <c r="I324" i="3"/>
  <c r="K874" i="8"/>
  <c r="J874" i="8"/>
  <c r="K846" i="8"/>
  <c r="J846" i="8"/>
  <c r="H319" i="3"/>
  <c r="F319" i="3"/>
  <c r="J319" i="3"/>
  <c r="I319" i="3"/>
  <c r="K319" i="3"/>
  <c r="K928" i="8"/>
  <c r="J928" i="8"/>
  <c r="I548" i="3"/>
  <c r="K548" i="3"/>
  <c r="J548" i="3"/>
  <c r="H548" i="3"/>
  <c r="F548" i="3"/>
  <c r="I268" i="3"/>
  <c r="H268" i="3"/>
  <c r="F268" i="3"/>
  <c r="K268" i="3"/>
  <c r="J268" i="3"/>
  <c r="J918" i="8"/>
  <c r="K918" i="8"/>
  <c r="K827" i="3"/>
  <c r="H827" i="3"/>
  <c r="J827" i="3"/>
  <c r="I827" i="3"/>
  <c r="F827" i="3"/>
  <c r="J692" i="3"/>
  <c r="K692" i="3"/>
  <c r="I692" i="3"/>
  <c r="H692" i="3"/>
  <c r="F692" i="3"/>
  <c r="I463" i="3"/>
  <c r="H463" i="3"/>
  <c r="K463" i="3"/>
  <c r="J463" i="3"/>
  <c r="F463" i="3"/>
  <c r="I287" i="3"/>
  <c r="H287" i="3"/>
  <c r="F287" i="3"/>
  <c r="K287" i="3"/>
  <c r="J287" i="3"/>
  <c r="H304" i="3"/>
  <c r="J304" i="3"/>
  <c r="I304" i="3"/>
  <c r="K304" i="3"/>
  <c r="F304" i="3"/>
  <c r="H896" i="3"/>
  <c r="K896" i="3"/>
  <c r="J896" i="3"/>
  <c r="I896" i="3"/>
  <c r="F896" i="3"/>
  <c r="F923" i="3"/>
  <c r="J923" i="3"/>
  <c r="H923" i="3"/>
  <c r="I923" i="3"/>
  <c r="K923" i="3"/>
  <c r="J868" i="8"/>
  <c r="K868" i="8"/>
  <c r="J738" i="3"/>
  <c r="K738" i="3"/>
  <c r="I738" i="3"/>
  <c r="H738" i="3"/>
  <c r="F738" i="3"/>
  <c r="I786" i="3"/>
  <c r="H786" i="3"/>
  <c r="J786" i="3"/>
  <c r="K786" i="3"/>
  <c r="F786" i="3"/>
  <c r="J458" i="3"/>
  <c r="F458" i="3"/>
  <c r="K458" i="3"/>
  <c r="H458" i="3"/>
  <c r="I458" i="3"/>
  <c r="H611" i="3"/>
  <c r="J611" i="3"/>
  <c r="F611" i="3"/>
  <c r="I611" i="3"/>
  <c r="K611" i="3"/>
  <c r="J605" i="3"/>
  <c r="H605" i="3"/>
  <c r="K605" i="3"/>
  <c r="F605" i="3"/>
  <c r="I605" i="3"/>
  <c r="F890" i="3"/>
  <c r="I890" i="3"/>
  <c r="K890" i="3"/>
  <c r="J890" i="3"/>
  <c r="H890" i="3"/>
  <c r="K699" i="3"/>
  <c r="H699" i="3"/>
  <c r="I699" i="3"/>
  <c r="F699" i="3"/>
  <c r="J699" i="3"/>
  <c r="K862" i="3"/>
  <c r="F862" i="3"/>
  <c r="H862" i="3"/>
  <c r="J862" i="3"/>
  <c r="I862" i="3"/>
  <c r="J769" i="3"/>
  <c r="K769" i="3"/>
  <c r="H769" i="3"/>
  <c r="F769" i="3"/>
  <c r="I769" i="3"/>
  <c r="H935" i="3"/>
  <c r="J935" i="3"/>
  <c r="I935" i="3"/>
  <c r="K935" i="3"/>
  <c r="F935" i="3"/>
  <c r="J741" i="8"/>
  <c r="K741" i="8"/>
  <c r="K251" i="3"/>
  <c r="J251" i="3"/>
  <c r="I251" i="3"/>
  <c r="F251" i="3"/>
  <c r="H251" i="3"/>
  <c r="K861" i="8"/>
  <c r="J861" i="8"/>
  <c r="F499" i="3"/>
  <c r="J499" i="3"/>
  <c r="K499" i="3"/>
  <c r="H499" i="3"/>
  <c r="I499" i="3"/>
  <c r="J881" i="8"/>
  <c r="K881" i="8"/>
  <c r="J641" i="3"/>
  <c r="F641" i="3"/>
  <c r="H641" i="3"/>
  <c r="I641" i="3"/>
  <c r="K641" i="3"/>
  <c r="K863" i="8"/>
  <c r="J863" i="8"/>
  <c r="K946" i="8"/>
  <c r="J946" i="8"/>
  <c r="H757" i="3"/>
  <c r="F757" i="3"/>
  <c r="J757" i="3"/>
  <c r="I757" i="3"/>
  <c r="K757" i="3"/>
  <c r="J901" i="8"/>
  <c r="K901" i="8"/>
  <c r="K735" i="8"/>
  <c r="J735" i="8"/>
  <c r="J890" i="8"/>
  <c r="K890" i="8"/>
  <c r="K907" i="8"/>
  <c r="J907" i="8"/>
  <c r="K981" i="3"/>
  <c r="H981" i="3"/>
  <c r="F981" i="3"/>
  <c r="J981" i="3"/>
  <c r="I981" i="3"/>
  <c r="J848" i="8"/>
  <c r="K848" i="8"/>
  <c r="K429" i="3"/>
  <c r="I429" i="3"/>
  <c r="H429" i="3"/>
  <c r="F429" i="3"/>
  <c r="J429" i="3"/>
  <c r="K818" i="8"/>
  <c r="J818" i="8"/>
  <c r="J971" i="3"/>
  <c r="K971" i="3"/>
  <c r="I971" i="3"/>
  <c r="H971" i="3"/>
  <c r="F971" i="3"/>
  <c r="F871" i="3"/>
  <c r="K871" i="3"/>
  <c r="H871" i="3"/>
  <c r="J871" i="3"/>
  <c r="I871" i="3"/>
  <c r="J740" i="8"/>
  <c r="K740" i="8"/>
  <c r="J414" i="3"/>
  <c r="F414" i="3"/>
  <c r="H414" i="3"/>
  <c r="I414" i="3"/>
  <c r="K414" i="3"/>
  <c r="F361" i="3"/>
  <c r="I361" i="3"/>
  <c r="J361" i="3"/>
  <c r="K361" i="3"/>
  <c r="H361" i="3"/>
  <c r="K983" i="8"/>
  <c r="J983" i="8"/>
  <c r="I527" i="3"/>
  <c r="H527" i="3"/>
  <c r="F527" i="3"/>
  <c r="K527" i="3"/>
  <c r="J527" i="3"/>
  <c r="J813" i="8"/>
  <c r="K813" i="8"/>
  <c r="I234" i="3"/>
  <c r="J234" i="3"/>
  <c r="F234" i="3"/>
  <c r="K234" i="3"/>
  <c r="H234" i="3"/>
  <c r="F520" i="3"/>
  <c r="J520" i="3"/>
  <c r="I520" i="3"/>
  <c r="K520" i="3"/>
  <c r="H520" i="3"/>
  <c r="J832" i="8"/>
  <c r="K832" i="8"/>
  <c r="H388" i="3"/>
  <c r="I388" i="3"/>
  <c r="F388" i="3"/>
  <c r="K388" i="3"/>
  <c r="J388" i="3"/>
  <c r="F318" i="3"/>
  <c r="H318" i="3"/>
  <c r="J318" i="3"/>
  <c r="I318" i="3"/>
  <c r="K318" i="3"/>
  <c r="J321" i="3"/>
  <c r="H321" i="3"/>
  <c r="K321" i="3"/>
  <c r="F321" i="3"/>
  <c r="I321" i="3"/>
  <c r="I401" i="3"/>
  <c r="J401" i="3"/>
  <c r="H401" i="3"/>
  <c r="K401" i="3"/>
  <c r="F401" i="3"/>
  <c r="K330" i="3"/>
  <c r="F330" i="3"/>
  <c r="H330" i="3"/>
  <c r="J330" i="3"/>
  <c r="I330" i="3"/>
  <c r="J270" i="3"/>
  <c r="I270" i="3"/>
  <c r="F270" i="3"/>
  <c r="H270" i="3"/>
  <c r="K270" i="3"/>
  <c r="K773" i="8"/>
  <c r="J773" i="8"/>
  <c r="K555" i="3"/>
  <c r="J555" i="3"/>
  <c r="I555" i="3"/>
  <c r="H555" i="3"/>
  <c r="F555" i="3"/>
  <c r="H933" i="3"/>
  <c r="I933" i="3"/>
  <c r="F933" i="3"/>
  <c r="K933" i="3"/>
  <c r="J933" i="3"/>
  <c r="J771" i="8"/>
  <c r="K771" i="8"/>
  <c r="H387" i="3"/>
  <c r="F387" i="3"/>
  <c r="J387" i="3"/>
  <c r="K387" i="3"/>
  <c r="I387" i="3"/>
  <c r="F537" i="3"/>
  <c r="H537" i="3"/>
  <c r="K537" i="3"/>
  <c r="J537" i="3"/>
  <c r="I537" i="3"/>
  <c r="K807" i="8"/>
  <c r="J807" i="8"/>
  <c r="I857" i="3"/>
  <c r="F857" i="3"/>
  <c r="K857" i="3"/>
  <c r="H857" i="3"/>
  <c r="J857" i="3"/>
  <c r="F712" i="3"/>
  <c r="K712" i="3"/>
  <c r="H712" i="3"/>
  <c r="J712" i="3"/>
  <c r="I712" i="3"/>
  <c r="J982" i="8"/>
  <c r="K982" i="8"/>
  <c r="K853" i="8"/>
  <c r="J853" i="8"/>
  <c r="I420" i="3"/>
  <c r="H420" i="3"/>
  <c r="J420" i="3"/>
  <c r="F420" i="3"/>
  <c r="K420" i="3"/>
  <c r="J784" i="8"/>
  <c r="K784" i="8"/>
  <c r="J873" i="8"/>
  <c r="K873" i="8"/>
  <c r="I516" i="3"/>
  <c r="J516" i="3"/>
  <c r="H516" i="3"/>
  <c r="F516" i="3"/>
  <c r="K516" i="3"/>
  <c r="H528" i="3"/>
  <c r="I528" i="3"/>
  <c r="K528" i="3"/>
  <c r="J528" i="3"/>
  <c r="F528" i="3"/>
  <c r="K795" i="8"/>
  <c r="J795" i="8"/>
  <c r="I966" i="3"/>
  <c r="H966" i="3"/>
  <c r="F966" i="3"/>
  <c r="K966" i="3"/>
  <c r="J966" i="3"/>
  <c r="K994" i="8"/>
  <c r="J994" i="8"/>
  <c r="H636" i="3"/>
  <c r="K636" i="3"/>
  <c r="F636" i="3"/>
  <c r="I636" i="3"/>
  <c r="J636" i="3"/>
  <c r="J629" i="3"/>
  <c r="H629" i="3"/>
  <c r="K629" i="3"/>
  <c r="F629" i="3"/>
  <c r="I629" i="3"/>
  <c r="J696" i="3"/>
  <c r="H696" i="3"/>
  <c r="K696" i="3"/>
  <c r="I696" i="3"/>
  <c r="F696" i="3"/>
  <c r="F992" i="3"/>
  <c r="K992" i="3"/>
  <c r="H992" i="3"/>
  <c r="I992" i="3"/>
  <c r="J992" i="3"/>
  <c r="F731" i="3"/>
  <c r="H731" i="3"/>
  <c r="K731" i="3"/>
  <c r="I731" i="3"/>
  <c r="J731" i="3"/>
  <c r="H976" i="3"/>
  <c r="F976" i="3"/>
  <c r="K976" i="3"/>
  <c r="I976" i="3"/>
  <c r="J976" i="3"/>
  <c r="K903" i="8"/>
  <c r="J903" i="8"/>
  <c r="J945" i="8"/>
  <c r="K945" i="8"/>
  <c r="J741" i="3"/>
  <c r="F741" i="3"/>
  <c r="I741" i="3"/>
  <c r="K741" i="3"/>
  <c r="H741" i="3"/>
  <c r="J784" i="3"/>
  <c r="F784" i="3"/>
  <c r="K784" i="3"/>
  <c r="H784" i="3"/>
  <c r="I784" i="3"/>
  <c r="J710" i="8"/>
  <c r="K710" i="8"/>
  <c r="K904" i="8"/>
  <c r="J904" i="8"/>
  <c r="K661" i="3"/>
  <c r="J661" i="3"/>
  <c r="I661" i="3"/>
  <c r="H661" i="3"/>
  <c r="F661" i="3"/>
  <c r="I693" i="3"/>
  <c r="J693" i="3"/>
  <c r="F693" i="3"/>
  <c r="H693" i="3"/>
  <c r="K693" i="3"/>
  <c r="I586" i="3"/>
  <c r="F586" i="3"/>
  <c r="H586" i="3"/>
  <c r="J586" i="3"/>
  <c r="K586" i="3"/>
  <c r="J384" i="3"/>
  <c r="H384" i="3"/>
  <c r="F384" i="3"/>
  <c r="I384" i="3"/>
  <c r="K384" i="3"/>
  <c r="H481" i="3"/>
  <c r="I481" i="3"/>
  <c r="K481" i="3"/>
  <c r="J481" i="3"/>
  <c r="F481" i="3"/>
  <c r="J922" i="3"/>
  <c r="I922" i="3"/>
  <c r="H922" i="3"/>
  <c r="F922" i="3"/>
  <c r="K922" i="3"/>
  <c r="H813" i="3"/>
  <c r="J813" i="3"/>
  <c r="I813" i="3"/>
  <c r="K813" i="3"/>
  <c r="F813" i="3"/>
  <c r="K368" i="3"/>
  <c r="I368" i="3"/>
  <c r="J368" i="3"/>
  <c r="H368" i="3"/>
  <c r="F368" i="3"/>
  <c r="I308" i="3"/>
  <c r="H308" i="3"/>
  <c r="F308" i="3"/>
  <c r="J308" i="3"/>
  <c r="K308" i="3"/>
  <c r="J311" i="3"/>
  <c r="H311" i="3"/>
  <c r="I311" i="3"/>
  <c r="F311" i="3"/>
  <c r="K311" i="3"/>
  <c r="J360" i="3"/>
  <c r="F360" i="3"/>
  <c r="H360" i="3"/>
  <c r="K360" i="3"/>
  <c r="I360" i="3"/>
  <c r="I265" i="3"/>
  <c r="J265" i="3"/>
  <c r="F265" i="3"/>
  <c r="K265" i="3"/>
  <c r="H265" i="3"/>
  <c r="F394" i="3"/>
  <c r="J394" i="3"/>
  <c r="I394" i="3"/>
  <c r="H394" i="3"/>
  <c r="K394" i="3"/>
  <c r="H462" i="3"/>
  <c r="J462" i="3"/>
  <c r="I462" i="3"/>
  <c r="K462" i="3"/>
  <c r="F462" i="3"/>
  <c r="K851" i="8"/>
  <c r="J851" i="8"/>
  <c r="J832" i="3"/>
  <c r="I832" i="3"/>
  <c r="F832" i="3"/>
  <c r="K832" i="3"/>
  <c r="H832" i="3"/>
  <c r="K790" i="8"/>
  <c r="J790" i="8"/>
  <c r="I799" i="3"/>
  <c r="H799" i="3"/>
  <c r="F799" i="3"/>
  <c r="K799" i="3"/>
  <c r="J799" i="3"/>
  <c r="K435" i="3"/>
  <c r="F435" i="3"/>
  <c r="J435" i="3"/>
  <c r="H435" i="3"/>
  <c r="I435" i="3"/>
  <c r="K992" i="8"/>
  <c r="J992" i="8"/>
  <c r="K991" i="8"/>
  <c r="J991" i="8"/>
  <c r="J714" i="3"/>
  <c r="I714" i="3"/>
  <c r="F714" i="3"/>
  <c r="H714" i="3"/>
  <c r="K714" i="3"/>
  <c r="I501" i="3"/>
  <c r="H501" i="3"/>
  <c r="K501" i="3"/>
  <c r="F501" i="3"/>
  <c r="J501" i="3"/>
  <c r="F328" i="3"/>
  <c r="J328" i="3"/>
  <c r="H328" i="3"/>
  <c r="K328" i="3"/>
  <c r="I328" i="3"/>
  <c r="K916" i="8"/>
  <c r="J916" i="8"/>
  <c r="F904" i="3"/>
  <c r="K904" i="3"/>
  <c r="H904" i="3"/>
  <c r="J904" i="3"/>
  <c r="I904" i="3"/>
  <c r="K782" i="8"/>
  <c r="J782" i="8"/>
  <c r="H547" i="3"/>
  <c r="F547" i="3"/>
  <c r="K547" i="3"/>
  <c r="J547" i="3"/>
  <c r="I547" i="3"/>
  <c r="K772" i="8"/>
  <c r="J772" i="8"/>
  <c r="J935" i="8"/>
  <c r="K935" i="8"/>
  <c r="F630" i="3"/>
  <c r="J630" i="3"/>
  <c r="I630" i="3"/>
  <c r="H630" i="3"/>
  <c r="K630" i="3"/>
  <c r="K704" i="8"/>
  <c r="J704" i="8"/>
  <c r="H592" i="3"/>
  <c r="F592" i="3"/>
  <c r="K592" i="3"/>
  <c r="J592" i="3"/>
  <c r="I592" i="3"/>
  <c r="J682" i="3"/>
  <c r="I682" i="3"/>
  <c r="K682" i="3"/>
  <c r="F682" i="3"/>
  <c r="H682" i="3"/>
  <c r="J896" i="8"/>
  <c r="K896" i="8"/>
  <c r="H811" i="3"/>
  <c r="J811" i="3"/>
  <c r="K811" i="3"/>
  <c r="F811" i="3"/>
  <c r="I811" i="3"/>
  <c r="K852" i="3"/>
  <c r="F852" i="3"/>
  <c r="H852" i="3"/>
  <c r="J852" i="3"/>
  <c r="I852" i="3"/>
  <c r="H892" i="3"/>
  <c r="J892" i="3"/>
  <c r="K892" i="3"/>
  <c r="I892" i="3"/>
  <c r="F892" i="3"/>
  <c r="K856" i="3"/>
  <c r="H856" i="3"/>
  <c r="J856" i="3"/>
  <c r="F856" i="3"/>
  <c r="I856" i="3"/>
  <c r="F938" i="3"/>
  <c r="I938" i="3"/>
  <c r="J938" i="3"/>
  <c r="K938" i="3"/>
  <c r="H938" i="3"/>
  <c r="J706" i="3"/>
  <c r="F706" i="3"/>
  <c r="H706" i="3"/>
  <c r="K706" i="3"/>
  <c r="I706" i="3"/>
  <c r="J919" i="8"/>
  <c r="K919" i="8"/>
  <c r="J570" i="3"/>
  <c r="I570" i="3"/>
  <c r="H570" i="3"/>
  <c r="F570" i="3"/>
  <c r="K570" i="3"/>
  <c r="K697" i="3"/>
  <c r="F697" i="3"/>
  <c r="H697" i="3"/>
  <c r="J697" i="3"/>
  <c r="I697" i="3"/>
  <c r="J915" i="8"/>
  <c r="K915" i="8"/>
  <c r="J297" i="3"/>
  <c r="F297" i="3"/>
  <c r="I297" i="3"/>
  <c r="K297" i="3"/>
  <c r="H297" i="3"/>
  <c r="K893" i="8"/>
  <c r="J893" i="8"/>
  <c r="I980" i="3"/>
  <c r="K980" i="3"/>
  <c r="J980" i="3"/>
  <c r="F980" i="3"/>
  <c r="H980" i="3"/>
  <c r="K668" i="3"/>
  <c r="H668" i="3"/>
  <c r="J668" i="3"/>
  <c r="I668" i="3"/>
  <c r="F668" i="3"/>
  <c r="K628" i="3"/>
  <c r="J628" i="3"/>
  <c r="F628" i="3"/>
  <c r="I628" i="3"/>
  <c r="H628" i="3"/>
  <c r="J619" i="3"/>
  <c r="F619" i="3"/>
  <c r="K619" i="3"/>
  <c r="H619" i="3"/>
  <c r="I619" i="3"/>
  <c r="K373" i="3"/>
  <c r="I373" i="3"/>
  <c r="F373" i="3"/>
  <c r="H373" i="3"/>
  <c r="J373" i="3"/>
  <c r="F312" i="3"/>
  <c r="H312" i="3"/>
  <c r="I312" i="3"/>
  <c r="J312" i="3"/>
  <c r="K312" i="3"/>
  <c r="J757" i="8"/>
  <c r="K757" i="8"/>
  <c r="K383" i="3"/>
  <c r="H383" i="3"/>
  <c r="I383" i="3"/>
  <c r="F383" i="3"/>
  <c r="J383" i="3"/>
  <c r="F446" i="3"/>
  <c r="I446" i="3"/>
  <c r="H446" i="3"/>
  <c r="J446" i="3"/>
  <c r="K446" i="3"/>
  <c r="F244" i="3"/>
  <c r="H244" i="3"/>
  <c r="K244" i="3"/>
  <c r="I244" i="3"/>
  <c r="J244" i="3"/>
  <c r="I655" i="3"/>
  <c r="J655" i="3"/>
  <c r="F655" i="3"/>
  <c r="K655" i="3"/>
  <c r="H655" i="3"/>
  <c r="K926" i="8"/>
  <c r="J926" i="8"/>
  <c r="J743" i="8"/>
  <c r="K743" i="8"/>
  <c r="H902" i="3"/>
  <c r="F902" i="3"/>
  <c r="J902" i="3"/>
  <c r="I902" i="3"/>
  <c r="K902" i="3"/>
  <c r="J767" i="3"/>
  <c r="K767" i="3"/>
  <c r="I767" i="3"/>
  <c r="F767" i="3"/>
  <c r="H767" i="3"/>
  <c r="K406" i="3"/>
  <c r="H406" i="3"/>
  <c r="J406" i="3"/>
  <c r="F406" i="3"/>
  <c r="I406" i="3"/>
  <c r="K580" i="3"/>
  <c r="I580" i="3"/>
  <c r="F580" i="3"/>
  <c r="H580" i="3"/>
  <c r="J580" i="3"/>
  <c r="F873" i="3"/>
  <c r="J873" i="3"/>
  <c r="K873" i="3"/>
  <c r="I873" i="3"/>
  <c r="H873" i="3"/>
  <c r="K994" i="3"/>
  <c r="H994" i="3"/>
  <c r="F994" i="3"/>
  <c r="I994" i="3"/>
  <c r="J994" i="3"/>
  <c r="H469" i="3"/>
  <c r="I469" i="3"/>
  <c r="F469" i="3"/>
  <c r="J469" i="3"/>
  <c r="K469" i="3"/>
  <c r="J492" i="3"/>
  <c r="K492" i="3"/>
  <c r="F492" i="3"/>
  <c r="H492" i="3"/>
  <c r="I492" i="3"/>
  <c r="J942" i="8"/>
  <c r="K942" i="8"/>
  <c r="K929" i="3"/>
  <c r="I929" i="3"/>
  <c r="H929" i="3"/>
  <c r="J929" i="3"/>
  <c r="F929" i="3"/>
  <c r="J795" i="3"/>
  <c r="H795" i="3"/>
  <c r="K795" i="3"/>
  <c r="I795" i="3"/>
  <c r="F795" i="3"/>
  <c r="I378" i="3"/>
  <c r="J378" i="3"/>
  <c r="H378" i="3"/>
  <c r="F378" i="3"/>
  <c r="K378" i="3"/>
  <c r="H472" i="3"/>
  <c r="K472" i="3"/>
  <c r="F472" i="3"/>
  <c r="I472" i="3"/>
  <c r="J472" i="3"/>
  <c r="J588" i="3"/>
  <c r="F588" i="3"/>
  <c r="I588" i="3"/>
  <c r="H588" i="3"/>
  <c r="K588" i="3"/>
  <c r="J336" i="3"/>
  <c r="K336" i="3"/>
  <c r="I336" i="3"/>
  <c r="F336" i="3"/>
  <c r="H336" i="3"/>
  <c r="K745" i="8"/>
  <c r="J745" i="8"/>
  <c r="F739" i="3"/>
  <c r="I739" i="3"/>
  <c r="K739" i="3"/>
  <c r="J739" i="3"/>
  <c r="H739" i="3"/>
  <c r="K411" i="3"/>
  <c r="F411" i="3"/>
  <c r="H411" i="3"/>
  <c r="I411" i="3"/>
  <c r="J411" i="3"/>
  <c r="K751" i="8"/>
  <c r="J751" i="8"/>
  <c r="H819" i="3"/>
  <c r="K819" i="3"/>
  <c r="J819" i="3"/>
  <c r="F819" i="3"/>
  <c r="I819" i="3"/>
  <c r="I822" i="3"/>
  <c r="H822" i="3"/>
  <c r="K822" i="3"/>
  <c r="F822" i="3"/>
  <c r="J822" i="3"/>
  <c r="K886" i="8"/>
  <c r="J886" i="8"/>
  <c r="J854" i="8"/>
  <c r="K854" i="8"/>
  <c r="K877" i="8"/>
  <c r="J877" i="8"/>
  <c r="J776" i="8"/>
  <c r="K776" i="8"/>
  <c r="K838" i="8"/>
  <c r="J838" i="8"/>
  <c r="J858" i="8"/>
  <c r="K858" i="8"/>
  <c r="F998" i="3"/>
  <c r="H998" i="3"/>
  <c r="J998" i="3"/>
  <c r="K998" i="3"/>
  <c r="I998" i="3"/>
  <c r="J748" i="8"/>
  <c r="K748" i="8"/>
  <c r="K956" i="8"/>
  <c r="J956" i="8"/>
  <c r="J936" i="8"/>
  <c r="K936" i="8"/>
  <c r="K830" i="8"/>
  <c r="J830" i="8"/>
  <c r="J769" i="8"/>
  <c r="K769" i="8"/>
  <c r="J671" i="3"/>
  <c r="I671" i="3"/>
  <c r="F671" i="3"/>
  <c r="H671" i="3"/>
  <c r="K671" i="3"/>
  <c r="I243" i="3"/>
  <c r="K243" i="3"/>
  <c r="F243" i="3"/>
  <c r="J243" i="3"/>
  <c r="H243" i="3"/>
  <c r="J779" i="8"/>
  <c r="K779" i="8"/>
  <c r="K917" i="8"/>
  <c r="J917" i="8"/>
  <c r="J627" i="3"/>
  <c r="H627" i="3"/>
  <c r="K627" i="3"/>
  <c r="F627" i="3"/>
  <c r="I627" i="3"/>
  <c r="K727" i="8"/>
  <c r="J727" i="8"/>
  <c r="J997" i="8"/>
  <c r="K997" i="8"/>
  <c r="K732" i="3"/>
  <c r="H732" i="3"/>
  <c r="J732" i="3"/>
  <c r="I732" i="3"/>
  <c r="F732" i="3"/>
  <c r="F703" i="3"/>
  <c r="J703" i="3"/>
  <c r="K703" i="3"/>
  <c r="I703" i="3"/>
  <c r="H703" i="3"/>
  <c r="I823" i="3"/>
  <c r="K823" i="3"/>
  <c r="J823" i="3"/>
  <c r="H823" i="3"/>
  <c r="F823" i="3"/>
  <c r="I744" i="3"/>
  <c r="H744" i="3"/>
  <c r="K744" i="3"/>
  <c r="F744" i="3"/>
  <c r="J744" i="3"/>
  <c r="J869" i="3"/>
  <c r="F869" i="3"/>
  <c r="K869" i="3"/>
  <c r="H869" i="3"/>
  <c r="I869" i="3"/>
  <c r="I773" i="3"/>
  <c r="J773" i="3"/>
  <c r="K773" i="3"/>
  <c r="H773" i="3"/>
  <c r="F773" i="3"/>
  <c r="F647" i="3"/>
  <c r="J647" i="3"/>
  <c r="I647" i="3"/>
  <c r="H647" i="3"/>
  <c r="K647" i="3"/>
  <c r="H918" i="3"/>
  <c r="F918" i="3"/>
  <c r="I918" i="3"/>
  <c r="K918" i="3"/>
  <c r="J918" i="3"/>
  <c r="I571" i="3"/>
  <c r="F571" i="3"/>
  <c r="K571" i="3"/>
  <c r="H571" i="3"/>
  <c r="J571" i="3"/>
  <c r="J868" i="3"/>
  <c r="I868" i="3"/>
  <c r="H868" i="3"/>
  <c r="F868" i="3"/>
  <c r="K868" i="3"/>
  <c r="F421" i="3"/>
  <c r="I421" i="3"/>
  <c r="J421" i="3"/>
  <c r="H421" i="3"/>
  <c r="K421" i="3"/>
  <c r="K617" i="3"/>
  <c r="H617" i="3"/>
  <c r="I617" i="3"/>
  <c r="J617" i="3"/>
  <c r="F617" i="3"/>
  <c r="K959" i="8"/>
  <c r="J959" i="8"/>
  <c r="J999" i="3"/>
  <c r="O993" i="2"/>
  <c r="H999" i="3"/>
  <c r="K999" i="3"/>
  <c r="I999" i="3"/>
  <c r="F999" i="3"/>
  <c r="N993" i="2"/>
  <c r="K909" i="3"/>
  <c r="H909" i="3"/>
  <c r="J909" i="3"/>
  <c r="F909" i="3"/>
  <c r="I909" i="3"/>
  <c r="F269" i="3"/>
  <c r="J269" i="3"/>
  <c r="I269" i="3"/>
  <c r="H269" i="3"/>
  <c r="K269" i="3"/>
  <c r="K956" i="3"/>
  <c r="I956" i="3"/>
  <c r="F956" i="3"/>
  <c r="J956" i="3"/>
  <c r="H956" i="3"/>
  <c r="K1000" i="8"/>
  <c r="J1000" i="8"/>
  <c r="J917" i="3"/>
  <c r="F917" i="3"/>
  <c r="K917" i="3"/>
  <c r="H917" i="3"/>
  <c r="I917" i="3"/>
  <c r="J803" i="8"/>
  <c r="K803" i="8"/>
  <c r="J494" i="3"/>
  <c r="I494" i="3"/>
  <c r="H494" i="3"/>
  <c r="F494" i="3"/>
  <c r="K494" i="3"/>
  <c r="J535" i="3"/>
  <c r="H535" i="3"/>
  <c r="K535" i="3"/>
  <c r="F535" i="3"/>
  <c r="I535" i="3"/>
  <c r="K301" i="3"/>
  <c r="H301" i="3"/>
  <c r="J301" i="3"/>
  <c r="I301" i="3"/>
  <c r="F301" i="3"/>
  <c r="I735" i="3"/>
  <c r="F735" i="3"/>
  <c r="J735" i="3"/>
  <c r="K735" i="3"/>
  <c r="H735" i="3"/>
  <c r="I780" i="3"/>
  <c r="F780" i="3"/>
  <c r="J780" i="3"/>
  <c r="K780" i="3"/>
  <c r="H780" i="3"/>
  <c r="K822" i="8"/>
  <c r="J822" i="8"/>
  <c r="K755" i="8"/>
  <c r="J755" i="8"/>
  <c r="I506" i="3"/>
  <c r="H506" i="3"/>
  <c r="J506" i="3"/>
  <c r="F506" i="3"/>
  <c r="K506" i="3"/>
  <c r="H519" i="3"/>
  <c r="K519" i="3"/>
  <c r="I519" i="3"/>
  <c r="F519" i="3"/>
  <c r="J519" i="3"/>
  <c r="J541" i="3"/>
  <c r="H541" i="3"/>
  <c r="I541" i="3"/>
  <c r="K541" i="3"/>
  <c r="F541" i="3"/>
  <c r="F755" i="3"/>
  <c r="K755" i="3"/>
  <c r="I755" i="3"/>
  <c r="H755" i="3"/>
  <c r="J755" i="3"/>
  <c r="I581" i="3"/>
  <c r="H581" i="3"/>
  <c r="F581" i="3"/>
  <c r="K581" i="3"/>
  <c r="J581" i="3"/>
  <c r="K770" i="3"/>
  <c r="I770" i="3"/>
  <c r="J770" i="3"/>
  <c r="H770" i="3"/>
  <c r="F770" i="3"/>
  <c r="F365" i="3"/>
  <c r="J365" i="3"/>
  <c r="I365" i="3"/>
  <c r="H365" i="3"/>
  <c r="K365" i="3"/>
  <c r="H513" i="3"/>
  <c r="K513" i="3"/>
  <c r="F513" i="3"/>
  <c r="I513" i="3"/>
  <c r="J513" i="3"/>
  <c r="K951" i="8"/>
  <c r="J951" i="8"/>
  <c r="K839" i="8"/>
  <c r="J839" i="8"/>
  <c r="J709" i="8"/>
  <c r="K709" i="8"/>
  <c r="J699" i="8"/>
  <c r="K699" i="8"/>
  <c r="K695" i="8"/>
  <c r="J695" i="8"/>
  <c r="J797" i="8"/>
  <c r="K797" i="8"/>
  <c r="K653" i="3"/>
  <c r="I653" i="3"/>
  <c r="J653" i="3"/>
  <c r="H653" i="3"/>
  <c r="F653" i="3"/>
  <c r="J948" i="8"/>
  <c r="K948" i="8"/>
  <c r="F439" i="3"/>
  <c r="K439" i="3"/>
  <c r="J439" i="3"/>
  <c r="H439" i="3"/>
  <c r="I439" i="3"/>
  <c r="K737" i="8"/>
  <c r="J737" i="8"/>
  <c r="K861" i="3"/>
  <c r="H861" i="3"/>
  <c r="F861" i="3"/>
  <c r="I861" i="3"/>
  <c r="J861" i="3"/>
  <c r="F493" i="3"/>
  <c r="K493" i="3"/>
  <c r="I493" i="3"/>
  <c r="J493" i="3"/>
  <c r="H493" i="3"/>
  <c r="H662" i="3"/>
  <c r="J662" i="3"/>
  <c r="I662" i="3"/>
  <c r="F662" i="3"/>
  <c r="K662" i="3"/>
  <c r="F249" i="3"/>
  <c r="J249" i="3"/>
  <c r="K249" i="3"/>
  <c r="I249" i="3"/>
  <c r="H249" i="3"/>
  <c r="H725" i="3"/>
  <c r="J725" i="3"/>
  <c r="K725" i="3"/>
  <c r="F725" i="3"/>
  <c r="I725" i="3"/>
  <c r="H972" i="3"/>
  <c r="F972" i="3"/>
  <c r="I972" i="3"/>
  <c r="K972" i="3"/>
  <c r="J972" i="3"/>
  <c r="J785" i="8"/>
  <c r="K785" i="8"/>
  <c r="J843" i="8"/>
  <c r="K843" i="8"/>
  <c r="H789" i="3"/>
  <c r="I789" i="3"/>
  <c r="K789" i="3"/>
  <c r="J789" i="3"/>
  <c r="F789" i="3"/>
  <c r="J557" i="3"/>
  <c r="K557" i="3"/>
  <c r="I557" i="3"/>
  <c r="F557" i="3"/>
  <c r="H557" i="3"/>
  <c r="K708" i="8"/>
  <c r="J708" i="8"/>
  <c r="H804" i="3"/>
  <c r="J804" i="3"/>
  <c r="I804" i="3"/>
  <c r="K804" i="3"/>
  <c r="F804" i="3"/>
  <c r="J410" i="3"/>
  <c r="F410" i="3"/>
  <c r="K410" i="3"/>
  <c r="I410" i="3"/>
  <c r="H410" i="3"/>
  <c r="F847" i="3"/>
  <c r="K847" i="3"/>
  <c r="J847" i="3"/>
  <c r="H847" i="3"/>
  <c r="I847" i="3"/>
  <c r="K911" i="8"/>
  <c r="J911" i="8"/>
  <c r="J870" i="8"/>
  <c r="K870" i="8"/>
  <c r="K433" i="3"/>
  <c r="I433" i="3"/>
  <c r="H433" i="3"/>
  <c r="J433" i="3"/>
  <c r="F433" i="3"/>
  <c r="J691" i="8"/>
  <c r="K691" i="8"/>
  <c r="H946" i="3"/>
  <c r="F946" i="3"/>
  <c r="J946" i="3"/>
  <c r="I946" i="3"/>
  <c r="K946" i="3"/>
  <c r="H727" i="3"/>
  <c r="I727" i="3"/>
  <c r="F727" i="3"/>
  <c r="K727" i="3"/>
  <c r="J727" i="3"/>
  <c r="K888" i="8"/>
  <c r="J888" i="8"/>
  <c r="J750" i="8"/>
  <c r="K750" i="8"/>
  <c r="J855" i="8"/>
  <c r="K855" i="8"/>
  <c r="K986" i="3"/>
  <c r="H986" i="3"/>
  <c r="F986" i="3"/>
  <c r="J986" i="3"/>
  <c r="I986" i="3"/>
  <c r="J921" i="3"/>
  <c r="I921" i="3"/>
  <c r="H921" i="3"/>
  <c r="K921" i="3"/>
  <c r="F921" i="3"/>
  <c r="F886" i="3"/>
  <c r="I886" i="3"/>
  <c r="K886" i="3"/>
  <c r="J886" i="3"/>
  <c r="H886" i="3"/>
  <c r="I889" i="3"/>
  <c r="K889" i="3"/>
  <c r="J889" i="3"/>
  <c r="H889" i="3"/>
  <c r="F889" i="3"/>
  <c r="I645" i="3"/>
  <c r="J645" i="3"/>
  <c r="K645" i="3"/>
  <c r="F645" i="3"/>
  <c r="H645" i="3"/>
  <c r="I625" i="3"/>
  <c r="F625" i="3"/>
  <c r="K625" i="3"/>
  <c r="H625" i="3"/>
  <c r="J625" i="3"/>
  <c r="K842" i="3"/>
  <c r="J842" i="3"/>
  <c r="F842" i="3"/>
  <c r="I842" i="3"/>
  <c r="H842" i="3"/>
  <c r="K889" i="8"/>
  <c r="J889" i="8"/>
  <c r="H967" i="3"/>
  <c r="J967" i="3"/>
  <c r="F967" i="3"/>
  <c r="I967" i="3"/>
  <c r="K967" i="3"/>
  <c r="K944" i="3"/>
  <c r="J944" i="3"/>
  <c r="H944" i="3"/>
  <c r="I944" i="3"/>
  <c r="F944" i="3"/>
  <c r="J731" i="8"/>
  <c r="K731" i="8"/>
  <c r="I657" i="3"/>
  <c r="J657" i="3"/>
  <c r="K657" i="3"/>
  <c r="H657" i="3"/>
  <c r="F657" i="3"/>
  <c r="K750" i="3"/>
  <c r="I750" i="3"/>
  <c r="F750" i="3"/>
  <c r="H750" i="3"/>
  <c r="J750" i="3"/>
  <c r="J562" i="3"/>
  <c r="F562" i="3"/>
  <c r="H562" i="3"/>
  <c r="I562" i="3"/>
  <c r="K562" i="3"/>
  <c r="J556" i="3"/>
  <c r="K556" i="3"/>
  <c r="I556" i="3"/>
  <c r="H556" i="3"/>
  <c r="F556" i="3"/>
  <c r="J821" i="3"/>
  <c r="K821" i="3"/>
  <c r="F821" i="3"/>
  <c r="H821" i="3"/>
  <c r="I821" i="3"/>
  <c r="F885" i="3"/>
  <c r="J885" i="3"/>
  <c r="H885" i="3"/>
  <c r="I885" i="3"/>
  <c r="K885" i="3"/>
  <c r="F255" i="3"/>
  <c r="J255" i="3"/>
  <c r="K255" i="3"/>
  <c r="H255" i="3"/>
  <c r="I255" i="3"/>
  <c r="J450" i="3"/>
  <c r="H450" i="3"/>
  <c r="I450" i="3"/>
  <c r="K450" i="3"/>
  <c r="F450" i="3"/>
  <c r="F830" i="3"/>
  <c r="K830" i="3"/>
  <c r="I830" i="3"/>
  <c r="H830" i="3"/>
  <c r="J830" i="3"/>
  <c r="J940" i="8"/>
  <c r="K940" i="8"/>
  <c r="H512" i="3"/>
  <c r="I512" i="3"/>
  <c r="J512" i="3"/>
  <c r="K512" i="3"/>
  <c r="F512" i="3"/>
  <c r="J792" i="8"/>
  <c r="K792" i="8"/>
  <c r="F983" i="3"/>
  <c r="I983" i="3"/>
  <c r="K983" i="3"/>
  <c r="H983" i="3"/>
  <c r="J983" i="3"/>
  <c r="J702" i="8"/>
  <c r="K702" i="8"/>
  <c r="I665" i="3"/>
  <c r="J665" i="3"/>
  <c r="H665" i="3"/>
  <c r="F665" i="3"/>
  <c r="K665" i="3"/>
  <c r="K488" i="3"/>
  <c r="H488" i="3"/>
  <c r="J488" i="3"/>
  <c r="I488" i="3"/>
  <c r="F488" i="3"/>
  <c r="F523" i="3"/>
  <c r="I523" i="3"/>
  <c r="K523" i="3"/>
  <c r="H523" i="3"/>
  <c r="J523" i="3"/>
  <c r="I771" i="3"/>
  <c r="J771" i="3"/>
  <c r="K771" i="3"/>
  <c r="H771" i="3"/>
  <c r="F771" i="3"/>
  <c r="K987" i="8"/>
  <c r="J987" i="8"/>
  <c r="J726" i="8"/>
  <c r="K726" i="8"/>
  <c r="F615" i="3"/>
  <c r="H615" i="3"/>
  <c r="I615" i="3"/>
  <c r="K615" i="3"/>
  <c r="J615" i="3"/>
  <c r="K718" i="8"/>
  <c r="J718" i="8"/>
  <c r="K778" i="8"/>
  <c r="J778" i="8"/>
  <c r="I465" i="3"/>
  <c r="F465" i="3"/>
  <c r="J465" i="3"/>
  <c r="K465" i="3"/>
  <c r="H465" i="3"/>
  <c r="J777" i="8"/>
  <c r="K777" i="8"/>
  <c r="H711" i="3"/>
  <c r="J711" i="3"/>
  <c r="I711" i="3"/>
  <c r="K711" i="3"/>
  <c r="F711" i="3"/>
  <c r="K762" i="8"/>
  <c r="J762" i="8"/>
  <c r="H722" i="3"/>
  <c r="K722" i="3"/>
  <c r="J722" i="3"/>
  <c r="I722" i="3"/>
  <c r="F722" i="3"/>
  <c r="K754" i="8"/>
  <c r="J754" i="8"/>
  <c r="I362" i="3"/>
  <c r="K362" i="3"/>
  <c r="J362" i="3"/>
  <c r="F362" i="3"/>
  <c r="H362" i="3"/>
  <c r="K950" i="3"/>
  <c r="F950" i="3"/>
  <c r="I950" i="3"/>
  <c r="H950" i="3"/>
  <c r="J950" i="3"/>
  <c r="H525" i="3"/>
  <c r="I525" i="3"/>
  <c r="F525" i="3"/>
  <c r="J525" i="3"/>
  <c r="K525" i="3"/>
  <c r="H371" i="3"/>
  <c r="F371" i="3"/>
  <c r="K371" i="3"/>
  <c r="I371" i="3"/>
  <c r="J371" i="3"/>
  <c r="K568" i="3"/>
  <c r="I568" i="3"/>
  <c r="H568" i="3"/>
  <c r="F568" i="3"/>
  <c r="J568" i="3"/>
  <c r="H840" i="3"/>
  <c r="K840" i="3"/>
  <c r="F840" i="3"/>
  <c r="J840" i="3"/>
  <c r="I840" i="3"/>
  <c r="J763" i="3"/>
  <c r="I763" i="3"/>
  <c r="H763" i="3"/>
  <c r="F763" i="3"/>
  <c r="K763" i="3"/>
  <c r="F250" i="3"/>
  <c r="H250" i="3"/>
  <c r="K250" i="3"/>
  <c r="I250" i="3"/>
  <c r="J250" i="3"/>
  <c r="K840" i="8"/>
  <c r="J840" i="8"/>
  <c r="I737" i="3"/>
  <c r="K737" i="3"/>
  <c r="F737" i="3"/>
  <c r="H737" i="3"/>
  <c r="J737" i="3"/>
  <c r="J486" i="3"/>
  <c r="I486" i="3"/>
  <c r="F486" i="3"/>
  <c r="K486" i="3"/>
  <c r="H486" i="3"/>
  <c r="J978" i="3"/>
  <c r="F978" i="3"/>
  <c r="K978" i="3"/>
  <c r="H978" i="3"/>
  <c r="I978" i="3"/>
  <c r="F803" i="3"/>
  <c r="I803" i="3"/>
  <c r="J803" i="3"/>
  <c r="K803" i="3"/>
  <c r="H803" i="3"/>
  <c r="I919" i="3"/>
  <c r="H919" i="3"/>
  <c r="F919" i="3"/>
  <c r="K919" i="3"/>
  <c r="J919" i="3"/>
  <c r="H396" i="3"/>
  <c r="J396" i="3"/>
  <c r="I396" i="3"/>
  <c r="F396" i="3"/>
  <c r="K396" i="3"/>
  <c r="K730" i="8"/>
  <c r="J730" i="8"/>
  <c r="J936" i="3"/>
  <c r="K936" i="3"/>
  <c r="F936" i="3"/>
  <c r="I936" i="3"/>
  <c r="H936" i="3"/>
  <c r="I640" i="3"/>
  <c r="F640" i="3"/>
  <c r="H640" i="3"/>
  <c r="J640" i="3"/>
  <c r="K640" i="3"/>
  <c r="K895" i="8"/>
  <c r="J895" i="8"/>
  <c r="J845" i="3"/>
  <c r="F845" i="3"/>
  <c r="K845" i="3"/>
  <c r="H845" i="3"/>
  <c r="I845" i="3"/>
  <c r="K530" i="3"/>
  <c r="J530" i="3"/>
  <c r="F530" i="3"/>
  <c r="I530" i="3"/>
  <c r="H530" i="3"/>
  <c r="H500" i="3"/>
  <c r="J500" i="3"/>
  <c r="K500" i="3"/>
  <c r="I500" i="3"/>
  <c r="F500" i="3"/>
  <c r="J683" i="3"/>
  <c r="K683" i="3"/>
  <c r="F683" i="3"/>
  <c r="H683" i="3"/>
  <c r="I683" i="3"/>
  <c r="I758" i="3"/>
  <c r="J758" i="3"/>
  <c r="K758" i="3"/>
  <c r="H758" i="3"/>
  <c r="F758" i="3"/>
  <c r="K998" i="8"/>
  <c r="J998" i="8"/>
  <c r="J842" i="8"/>
  <c r="K842" i="8"/>
  <c r="J470" i="3"/>
  <c r="H470" i="3"/>
  <c r="F470" i="3"/>
  <c r="K470" i="3"/>
  <c r="I470" i="3"/>
  <c r="J487" i="3"/>
  <c r="K487" i="3"/>
  <c r="I487" i="3"/>
  <c r="H487" i="3"/>
  <c r="F487" i="3"/>
  <c r="I810" i="3"/>
  <c r="K810" i="3"/>
  <c r="H810" i="3"/>
  <c r="J810" i="3"/>
  <c r="F810" i="3"/>
  <c r="J815" i="8"/>
  <c r="K815" i="8"/>
  <c r="H690" i="3"/>
  <c r="J690" i="3"/>
  <c r="K690" i="3"/>
  <c r="I690" i="3"/>
  <c r="F690" i="3"/>
  <c r="H473" i="3"/>
  <c r="K473" i="3"/>
  <c r="J473" i="3"/>
  <c r="F473" i="3"/>
  <c r="I473" i="3"/>
  <c r="J787" i="8"/>
  <c r="K787" i="8"/>
  <c r="K952" i="8"/>
  <c r="J952" i="8"/>
  <c r="K777" i="3"/>
  <c r="H777" i="3"/>
  <c r="I777" i="3"/>
  <c r="F777" i="3"/>
  <c r="J777" i="3"/>
  <c r="I785" i="3"/>
  <c r="F785" i="3"/>
  <c r="K785" i="3"/>
  <c r="J785" i="3"/>
  <c r="H785" i="3"/>
  <c r="K687" i="3"/>
  <c r="F687" i="3"/>
  <c r="H687" i="3"/>
  <c r="J687" i="3"/>
  <c r="I687" i="3"/>
  <c r="K878" i="3"/>
  <c r="F878" i="3"/>
  <c r="I878" i="3"/>
  <c r="H878" i="3"/>
  <c r="J878" i="3"/>
  <c r="J725" i="8"/>
  <c r="K725" i="8"/>
  <c r="J532" i="3"/>
  <c r="F532" i="3"/>
  <c r="K532" i="3"/>
  <c r="H532" i="3"/>
  <c r="I532" i="3"/>
  <c r="H584" i="3"/>
  <c r="J584" i="3"/>
  <c r="K584" i="3"/>
  <c r="I584" i="3"/>
  <c r="F584" i="3"/>
  <c r="F974" i="3"/>
  <c r="J974" i="3"/>
  <c r="H974" i="3"/>
  <c r="K974" i="3"/>
  <c r="I974" i="3"/>
  <c r="J747" i="8"/>
  <c r="K747" i="8"/>
  <c r="J835" i="8"/>
  <c r="K835" i="8"/>
  <c r="H591" i="3"/>
  <c r="I591" i="3"/>
  <c r="K591" i="3"/>
  <c r="F591" i="3"/>
  <c r="J591" i="3"/>
  <c r="K718" i="3"/>
  <c r="F718" i="3"/>
  <c r="J718" i="3"/>
  <c r="H718" i="3"/>
  <c r="I718" i="3"/>
  <c r="J649" i="3"/>
  <c r="F649" i="3"/>
  <c r="K649" i="3"/>
  <c r="I649" i="3"/>
  <c r="H649" i="3"/>
  <c r="I717" i="3"/>
  <c r="K717" i="3"/>
  <c r="F717" i="3"/>
  <c r="J717" i="3"/>
  <c r="H717" i="3"/>
  <c r="I728" i="3"/>
  <c r="F728" i="3"/>
  <c r="H728" i="3"/>
  <c r="K728" i="3"/>
  <c r="J728" i="3"/>
  <c r="F951" i="3"/>
  <c r="J951" i="3"/>
  <c r="H951" i="3"/>
  <c r="I951" i="3"/>
  <c r="K951" i="3"/>
  <c r="K834" i="3"/>
  <c r="H834" i="3"/>
  <c r="J834" i="3"/>
  <c r="I834" i="3"/>
  <c r="F834" i="3"/>
  <c r="F654" i="3"/>
  <c r="K654" i="3"/>
  <c r="J654" i="3"/>
  <c r="I654" i="3"/>
  <c r="H654" i="3"/>
  <c r="J844" i="8"/>
  <c r="K844" i="8"/>
  <c r="I495" i="3"/>
  <c r="H495" i="3"/>
  <c r="J495" i="3"/>
  <c r="F495" i="3"/>
  <c r="K495" i="3"/>
  <c r="K967" i="8"/>
  <c r="J967" i="8"/>
  <c r="I793" i="3"/>
  <c r="F793" i="3"/>
  <c r="K793" i="3"/>
  <c r="H793" i="3"/>
  <c r="J793" i="3"/>
  <c r="J938" i="8"/>
  <c r="K938" i="8"/>
  <c r="H511" i="3"/>
  <c r="F511" i="3"/>
  <c r="K511" i="3"/>
  <c r="I511" i="3"/>
  <c r="J511" i="3"/>
  <c r="I943" i="3"/>
  <c r="F943" i="3"/>
  <c r="H943" i="3"/>
  <c r="J943" i="3"/>
  <c r="K943" i="3"/>
  <c r="J787" i="3"/>
  <c r="H787" i="3"/>
  <c r="I787" i="3"/>
  <c r="K787" i="3"/>
  <c r="F787" i="3"/>
  <c r="J821" i="8"/>
  <c r="K821" i="8"/>
  <c r="F905" i="3"/>
  <c r="I905" i="3"/>
  <c r="K905" i="3"/>
  <c r="H905" i="3"/>
  <c r="J905" i="3"/>
  <c r="I618" i="3"/>
  <c r="H618" i="3"/>
  <c r="F618" i="3"/>
  <c r="K618" i="3"/>
  <c r="J618" i="3"/>
  <c r="K801" i="8"/>
  <c r="J801" i="8"/>
  <c r="K950" i="8"/>
  <c r="J950" i="8"/>
  <c r="K553" i="3"/>
  <c r="H553" i="3"/>
  <c r="F553" i="3"/>
  <c r="J553" i="3"/>
  <c r="I553" i="3"/>
  <c r="K878" i="8"/>
  <c r="J878" i="8"/>
  <c r="K780" i="8"/>
  <c r="J780" i="8"/>
  <c r="F814" i="3"/>
  <c r="K814" i="3"/>
  <c r="I814" i="3"/>
  <c r="H814" i="3"/>
  <c r="J814" i="3"/>
  <c r="H990" i="3"/>
  <c r="K990" i="3"/>
  <c r="J990" i="3"/>
  <c r="F990" i="3"/>
  <c r="I990" i="3"/>
  <c r="F768" i="3"/>
  <c r="J768" i="3"/>
  <c r="K768" i="3"/>
  <c r="H768" i="3"/>
  <c r="I768" i="3"/>
  <c r="K900" i="8"/>
  <c r="J900" i="8"/>
  <c r="K633" i="3"/>
  <c r="J633" i="3"/>
  <c r="H633" i="3"/>
  <c r="F633" i="3"/>
  <c r="I633" i="3"/>
  <c r="H623" i="3"/>
  <c r="K623" i="3"/>
  <c r="J623" i="3"/>
  <c r="F623" i="3"/>
  <c r="I623" i="3"/>
  <c r="K772" i="3"/>
  <c r="I772" i="3"/>
  <c r="J772" i="3"/>
  <c r="H772" i="3"/>
  <c r="F772" i="3"/>
  <c r="F533" i="3"/>
  <c r="J533" i="3"/>
  <c r="H533" i="3"/>
  <c r="I533" i="3"/>
  <c r="K533" i="3"/>
  <c r="J738" i="8"/>
  <c r="K738" i="8"/>
  <c r="H424" i="3"/>
  <c r="K424" i="3"/>
  <c r="I424" i="3"/>
  <c r="J424" i="3"/>
  <c r="F424" i="3"/>
  <c r="H509" i="3"/>
  <c r="K509" i="3"/>
  <c r="F509" i="3"/>
  <c r="J509" i="3"/>
  <c r="I509" i="3"/>
  <c r="F658" i="3"/>
  <c r="I658" i="3"/>
  <c r="H658" i="3"/>
  <c r="J658" i="3"/>
  <c r="K658" i="3"/>
  <c r="J639" i="3"/>
  <c r="I639" i="3"/>
  <c r="K639" i="3"/>
  <c r="F639" i="3"/>
  <c r="H639" i="3"/>
  <c r="K759" i="8"/>
  <c r="J759" i="8"/>
  <c r="I549" i="3"/>
  <c r="J549" i="3"/>
  <c r="F549" i="3"/>
  <c r="H549" i="3"/>
  <c r="K549" i="3"/>
  <c r="I955" i="3"/>
  <c r="H955" i="3"/>
  <c r="J955" i="3"/>
  <c r="K955" i="3"/>
  <c r="F955" i="3"/>
  <c r="F759" i="3"/>
  <c r="I759" i="3"/>
  <c r="K759" i="3"/>
  <c r="J759" i="3"/>
  <c r="H759" i="3"/>
  <c r="J963" i="8"/>
  <c r="K963" i="8"/>
  <c r="J975" i="3"/>
  <c r="H975" i="3"/>
  <c r="F975" i="3"/>
  <c r="K975" i="3"/>
  <c r="I975" i="3"/>
  <c r="K692" i="8"/>
  <c r="J692" i="8"/>
  <c r="H566" i="3"/>
  <c r="F566" i="3"/>
  <c r="I566" i="3"/>
  <c r="J566" i="3"/>
  <c r="K566" i="3"/>
  <c r="F934" i="3"/>
  <c r="H934" i="3"/>
  <c r="I934" i="3"/>
  <c r="K934" i="3"/>
  <c r="J934" i="3"/>
  <c r="F985" i="3"/>
  <c r="J985" i="3"/>
  <c r="K985" i="3"/>
  <c r="I985" i="3"/>
  <c r="H985" i="3"/>
  <c r="K720" i="8"/>
  <c r="J720" i="8"/>
  <c r="K717" i="8"/>
  <c r="J717" i="8"/>
  <c r="H672" i="3"/>
  <c r="J672" i="3"/>
  <c r="F672" i="3"/>
  <c r="I672" i="3"/>
  <c r="K672" i="3"/>
  <c r="J997" i="3"/>
  <c r="I997" i="3"/>
  <c r="K997" i="3"/>
  <c r="F997" i="3"/>
  <c r="H997" i="3"/>
  <c r="F599" i="3"/>
  <c r="J599" i="3"/>
  <c r="H599" i="3"/>
  <c r="K599" i="3"/>
  <c r="I599" i="3"/>
  <c r="K536" i="3"/>
  <c r="H536" i="3"/>
  <c r="I536" i="3"/>
  <c r="F536" i="3"/>
  <c r="J536" i="3"/>
  <c r="J709" i="3"/>
  <c r="H709" i="3"/>
  <c r="I709" i="3"/>
  <c r="K709" i="3"/>
  <c r="F709" i="3"/>
  <c r="K931" i="3"/>
  <c r="J931" i="3"/>
  <c r="F931" i="3"/>
  <c r="H931" i="3"/>
  <c r="I931" i="3"/>
  <c r="K793" i="8"/>
  <c r="J793" i="8"/>
  <c r="F882" i="3"/>
  <c r="I882" i="3"/>
  <c r="J882" i="3"/>
  <c r="H882" i="3"/>
  <c r="K882" i="3"/>
  <c r="J522" i="3"/>
  <c r="H522" i="3"/>
  <c r="K522" i="3"/>
  <c r="F522" i="3"/>
  <c r="I522" i="3"/>
  <c r="J971" i="8"/>
  <c r="K971" i="8"/>
  <c r="I730" i="3"/>
  <c r="H730" i="3"/>
  <c r="F730" i="3"/>
  <c r="J730" i="3"/>
  <c r="K730" i="3"/>
  <c r="K921" i="8"/>
  <c r="J921" i="8"/>
  <c r="F664" i="3"/>
  <c r="I664" i="3"/>
  <c r="J664" i="3"/>
  <c r="K664" i="3"/>
  <c r="H664" i="3"/>
  <c r="K753" i="3"/>
  <c r="H753" i="3"/>
  <c r="I753" i="3"/>
  <c r="F753" i="3"/>
  <c r="J753" i="3"/>
  <c r="H612" i="3"/>
  <c r="J612" i="3"/>
  <c r="I612" i="3"/>
  <c r="K612" i="3"/>
  <c r="F612" i="3"/>
  <c r="K916" i="3"/>
  <c r="F916" i="3"/>
  <c r="I916" i="3"/>
  <c r="H916" i="3"/>
  <c r="J916" i="3"/>
  <c r="J242" i="3"/>
  <c r="I242" i="3"/>
  <c r="H242" i="3"/>
  <c r="F242" i="3"/>
  <c r="K242" i="3"/>
  <c r="K565" i="3"/>
  <c r="I565" i="3"/>
  <c r="J565" i="3"/>
  <c r="F565" i="3"/>
  <c r="H565" i="3"/>
  <c r="H910" i="3"/>
  <c r="K910" i="3"/>
  <c r="J910" i="3"/>
  <c r="F910" i="3"/>
  <c r="I910" i="3"/>
  <c r="J778" i="3"/>
  <c r="H778" i="3"/>
  <c r="F778" i="3"/>
  <c r="I778" i="3"/>
  <c r="K778" i="3"/>
  <c r="J875" i="8"/>
  <c r="K875" i="8"/>
  <c r="K507" i="3"/>
  <c r="I507" i="3"/>
  <c r="H507" i="3"/>
  <c r="J507" i="3"/>
  <c r="F507" i="3"/>
  <c r="J939" i="8"/>
  <c r="K939" i="8"/>
  <c r="F569" i="3"/>
  <c r="K569" i="3"/>
  <c r="I569" i="3"/>
  <c r="J569" i="3"/>
  <c r="H569" i="3"/>
  <c r="J624" i="3"/>
  <c r="H624" i="3"/>
  <c r="F624" i="3"/>
  <c r="I624" i="3"/>
  <c r="K624" i="3"/>
  <c r="J981" i="8"/>
  <c r="K981" i="8"/>
  <c r="F564" i="3"/>
  <c r="K564" i="3"/>
  <c r="I564" i="3"/>
  <c r="J564" i="3"/>
  <c r="H564" i="3"/>
  <c r="K887" i="3"/>
  <c r="J887" i="3"/>
  <c r="F887" i="3"/>
  <c r="H887" i="3"/>
  <c r="I887" i="3"/>
  <c r="K975" i="8"/>
  <c r="J975" i="8"/>
  <c r="F807" i="3"/>
  <c r="H807" i="3"/>
  <c r="I807" i="3"/>
  <c r="J807" i="3"/>
  <c r="K807" i="3"/>
  <c r="K894" i="8"/>
  <c r="J894" i="8"/>
  <c r="K898" i="3"/>
  <c r="H898" i="3"/>
  <c r="F898" i="3"/>
  <c r="J898" i="3"/>
  <c r="I898" i="3"/>
  <c r="J768" i="8"/>
  <c r="K768" i="8"/>
  <c r="I524" i="3"/>
  <c r="J524" i="3"/>
  <c r="F524" i="3"/>
  <c r="K524" i="3"/>
  <c r="H524" i="3"/>
  <c r="K968" i="3"/>
  <c r="F968" i="3"/>
  <c r="I968" i="3"/>
  <c r="H968" i="3"/>
  <c r="J968" i="3"/>
  <c r="H729" i="3"/>
  <c r="K729" i="3"/>
  <c r="I729" i="3"/>
  <c r="F729" i="3"/>
  <c r="J729" i="3"/>
  <c r="K781" i="8"/>
  <c r="J781" i="8"/>
  <c r="K560" i="3"/>
  <c r="H560" i="3"/>
  <c r="F560" i="3"/>
  <c r="I560" i="3"/>
  <c r="J560" i="3"/>
  <c r="H579" i="3"/>
  <c r="F579" i="3"/>
  <c r="I579" i="3"/>
  <c r="J579" i="3"/>
  <c r="K579" i="3"/>
  <c r="J742" i="8"/>
  <c r="K742" i="8"/>
  <c r="J802" i="8"/>
  <c r="K802" i="8"/>
  <c r="J931" i="8"/>
  <c r="K931" i="8"/>
  <c r="K899" i="3"/>
  <c r="F899" i="3"/>
  <c r="H899" i="3"/>
  <c r="I899" i="3"/>
  <c r="J899" i="3"/>
  <c r="J984" i="3"/>
  <c r="K984" i="3"/>
  <c r="I984" i="3"/>
  <c r="F984" i="3"/>
  <c r="H984" i="3"/>
  <c r="K993" i="3"/>
  <c r="H993" i="3"/>
  <c r="F993" i="3"/>
  <c r="I993" i="3"/>
  <c r="J993" i="3"/>
  <c r="K766" i="8"/>
  <c r="J766" i="8"/>
  <c r="F812" i="3"/>
  <c r="I812" i="3"/>
  <c r="J812" i="3"/>
  <c r="K812" i="3"/>
  <c r="H812" i="3"/>
  <c r="J836" i="8"/>
  <c r="K836" i="8"/>
  <c r="K828" i="8"/>
  <c r="J828" i="8"/>
  <c r="K715" i="8"/>
  <c r="J715" i="8"/>
  <c r="K554" i="3"/>
  <c r="J554" i="3"/>
  <c r="H554" i="3"/>
  <c r="F554" i="3"/>
  <c r="I554" i="3"/>
  <c r="J814" i="8"/>
  <c r="K814" i="8"/>
  <c r="H637" i="3"/>
  <c r="J637" i="3"/>
  <c r="F637" i="3"/>
  <c r="K637" i="3"/>
  <c r="I637" i="3"/>
  <c r="I848" i="3"/>
  <c r="J848" i="3"/>
  <c r="F848" i="3"/>
  <c r="H848" i="3"/>
  <c r="K848" i="3"/>
  <c r="K999" i="8"/>
  <c r="J999" i="8"/>
  <c r="J751" i="3"/>
  <c r="I751" i="3"/>
  <c r="F751" i="3"/>
  <c r="H751" i="3"/>
  <c r="K751" i="3"/>
  <c r="K973" i="3"/>
  <c r="I973" i="3"/>
  <c r="F973" i="3"/>
  <c r="H973" i="3"/>
  <c r="J973" i="3"/>
  <c r="F888" i="3"/>
  <c r="I888" i="3"/>
  <c r="H888" i="3"/>
  <c r="K888" i="3"/>
  <c r="J888" i="3"/>
  <c r="J761" i="8"/>
  <c r="K761" i="8"/>
  <c r="J824" i="8"/>
  <c r="K824" i="8"/>
  <c r="K996" i="8"/>
  <c r="J996" i="8"/>
  <c r="F296" i="3"/>
  <c r="K296" i="3"/>
  <c r="I296" i="3"/>
  <c r="J296" i="3"/>
  <c r="H296" i="3"/>
  <c r="K887" i="8"/>
  <c r="J887" i="8"/>
  <c r="J892" i="8"/>
  <c r="K892" i="8"/>
  <c r="J753" i="8"/>
  <c r="K753" i="8"/>
  <c r="H824" i="3"/>
  <c r="I824" i="3"/>
  <c r="J824" i="3"/>
  <c r="K824" i="3"/>
  <c r="F824" i="3"/>
  <c r="H913" i="3"/>
  <c r="I913" i="3"/>
  <c r="K913" i="3"/>
  <c r="J913" i="3"/>
  <c r="F913" i="3"/>
  <c r="J590" i="3"/>
  <c r="I590" i="3"/>
  <c r="H590" i="3"/>
  <c r="F590" i="3"/>
  <c r="K590" i="3"/>
  <c r="F686" i="3"/>
  <c r="H686" i="3"/>
  <c r="K686" i="3"/>
  <c r="I686" i="3"/>
  <c r="J686" i="3"/>
  <c r="H561" i="3"/>
  <c r="K561" i="3"/>
  <c r="I561" i="3"/>
  <c r="J561" i="3"/>
  <c r="F561" i="3"/>
  <c r="K464" i="3"/>
  <c r="H464" i="3"/>
  <c r="I464" i="3"/>
  <c r="F464" i="3"/>
  <c r="J464" i="3"/>
  <c r="H567" i="3"/>
  <c r="K567" i="3"/>
  <c r="F567" i="3"/>
  <c r="I567" i="3"/>
  <c r="J567" i="3"/>
  <c r="K594" i="3"/>
  <c r="I594" i="3"/>
  <c r="H594" i="3"/>
  <c r="J594" i="3"/>
  <c r="F594" i="3"/>
  <c r="H468" i="3"/>
  <c r="K468" i="3"/>
  <c r="F468" i="3"/>
  <c r="I468" i="3"/>
  <c r="J468" i="3"/>
  <c r="K508" i="3"/>
  <c r="F508" i="3"/>
  <c r="J508" i="3"/>
  <c r="H508" i="3"/>
  <c r="I508" i="3"/>
  <c r="F518" i="3"/>
  <c r="H518" i="3"/>
  <c r="J518" i="3"/>
  <c r="I518" i="3"/>
  <c r="K518" i="3"/>
  <c r="F606" i="3"/>
  <c r="H606" i="3"/>
  <c r="I606" i="3"/>
  <c r="J606" i="3"/>
  <c r="K606" i="3"/>
  <c r="K922" i="8"/>
  <c r="J922" i="8"/>
  <c r="K955" i="8"/>
  <c r="J955" i="8"/>
  <c r="K736" i="8"/>
  <c r="J736" i="8"/>
  <c r="J866" i="8"/>
  <c r="K866" i="8"/>
  <c r="I866" i="3"/>
  <c r="J866" i="3"/>
  <c r="K866" i="3"/>
  <c r="H866" i="3"/>
  <c r="F866" i="3"/>
  <c r="J801" i="3"/>
  <c r="H801" i="3"/>
  <c r="I801" i="3"/>
  <c r="F801" i="3"/>
  <c r="K801" i="3"/>
  <c r="F700" i="3"/>
  <c r="H700" i="3"/>
  <c r="I700" i="3"/>
  <c r="J700" i="3"/>
  <c r="K700" i="3"/>
  <c r="F515" i="3"/>
  <c r="I515" i="3"/>
  <c r="H515" i="3"/>
  <c r="K515" i="3"/>
  <c r="J515" i="3"/>
  <c r="H598" i="3"/>
  <c r="J598" i="3"/>
  <c r="F598" i="3"/>
  <c r="K598" i="3"/>
  <c r="I598" i="3"/>
  <c r="H779" i="3"/>
  <c r="K779" i="3"/>
  <c r="F779" i="3"/>
  <c r="I779" i="3"/>
  <c r="J779" i="3"/>
  <c r="H478" i="3"/>
  <c r="J478" i="3"/>
  <c r="I478" i="3"/>
  <c r="K478" i="3"/>
  <c r="F478" i="3"/>
  <c r="H422" i="3"/>
  <c r="F422" i="3"/>
  <c r="K422" i="3"/>
  <c r="I422" i="3"/>
  <c r="J422" i="3"/>
  <c r="I843" i="3"/>
  <c r="H843" i="3"/>
  <c r="F843" i="3"/>
  <c r="K843" i="3"/>
  <c r="J843" i="3"/>
  <c r="H550" i="3"/>
  <c r="F550" i="3"/>
  <c r="I550" i="3"/>
  <c r="J550" i="3"/>
  <c r="K550" i="3"/>
  <c r="J471" i="3"/>
  <c r="H471" i="3"/>
  <c r="I471" i="3"/>
  <c r="F471" i="3"/>
  <c r="K471" i="3"/>
  <c r="J514" i="3"/>
  <c r="F514" i="3"/>
  <c r="K514" i="3"/>
  <c r="H514" i="3"/>
  <c r="I514" i="3"/>
  <c r="J826" i="3"/>
  <c r="K826" i="3"/>
  <c r="I826" i="3"/>
  <c r="H826" i="3"/>
  <c r="F826" i="3"/>
  <c r="J988" i="8"/>
  <c r="K988" i="8"/>
  <c r="H669" i="3"/>
  <c r="I669" i="3"/>
  <c r="K669" i="3"/>
  <c r="J669" i="3"/>
  <c r="F669" i="3"/>
  <c r="J984" i="8"/>
  <c r="K984" i="8"/>
  <c r="J914" i="3"/>
  <c r="H914" i="3"/>
  <c r="K914" i="3"/>
  <c r="I914" i="3"/>
  <c r="F914" i="3"/>
  <c r="K876" i="3"/>
  <c r="I876" i="3"/>
  <c r="J876" i="3"/>
  <c r="F876" i="3"/>
  <c r="H876" i="3"/>
  <c r="K648" i="3"/>
  <c r="F648" i="3"/>
  <c r="H648" i="3"/>
  <c r="J648" i="3"/>
  <c r="I648" i="3"/>
  <c r="F694" i="3"/>
  <c r="K694" i="3"/>
  <c r="I694" i="3"/>
  <c r="J694" i="3"/>
  <c r="H694" i="3"/>
  <c r="K761" i="3"/>
  <c r="J761" i="3"/>
  <c r="H761" i="3"/>
  <c r="F761" i="3"/>
  <c r="I761" i="3"/>
  <c r="K953" i="3"/>
  <c r="J953" i="3"/>
  <c r="I953" i="3"/>
  <c r="F953" i="3"/>
  <c r="H953" i="3"/>
  <c r="K841" i="3"/>
  <c r="J841" i="3"/>
  <c r="F841" i="3"/>
  <c r="H841" i="3"/>
  <c r="I841" i="3"/>
  <c r="J867" i="8"/>
  <c r="K867" i="8"/>
  <c r="I853" i="3"/>
  <c r="K853" i="3"/>
  <c r="F853" i="3"/>
  <c r="H853" i="3"/>
  <c r="J853" i="3"/>
  <c r="F631" i="3"/>
  <c r="H631" i="3"/>
  <c r="I631" i="3"/>
  <c r="K631" i="3"/>
  <c r="J631" i="3"/>
  <c r="N994" i="2"/>
  <c r="O994" i="2"/>
  <c r="F1000" i="3"/>
  <c r="H1000" i="3"/>
  <c r="I1000" i="3"/>
  <c r="K1000" i="3"/>
  <c r="J1000" i="3"/>
  <c r="H879" i="3"/>
  <c r="F879" i="3"/>
  <c r="K879" i="3"/>
  <c r="J879" i="3"/>
  <c r="I879" i="3"/>
  <c r="J882" i="8"/>
  <c r="K882" i="8"/>
  <c r="H792" i="3"/>
  <c r="F792" i="3"/>
  <c r="I792" i="3"/>
  <c r="J792" i="3"/>
  <c r="K792" i="3"/>
  <c r="J934" i="8"/>
  <c r="K934" i="8"/>
  <c r="I585" i="3"/>
  <c r="K585" i="3"/>
  <c r="H585" i="3"/>
  <c r="F585" i="3"/>
  <c r="J585" i="3"/>
  <c r="K607" i="3"/>
  <c r="J607" i="3"/>
  <c r="H607" i="3"/>
  <c r="I607" i="3"/>
  <c r="F607" i="3"/>
  <c r="K802" i="3"/>
  <c r="F802" i="3"/>
  <c r="J802" i="3"/>
  <c r="I802" i="3"/>
  <c r="H802" i="3"/>
  <c r="I467" i="3"/>
  <c r="J467" i="3"/>
  <c r="K467" i="3"/>
  <c r="F467" i="3"/>
  <c r="H467" i="3"/>
  <c r="J855" i="3"/>
  <c r="I855" i="3"/>
  <c r="H855" i="3"/>
  <c r="K855" i="3"/>
  <c r="F855" i="3"/>
  <c r="I884" i="3"/>
  <c r="K884" i="3"/>
  <c r="J884" i="3"/>
  <c r="F884" i="3"/>
  <c r="H884" i="3"/>
  <c r="F736" i="3"/>
  <c r="H736" i="3"/>
  <c r="I736" i="3"/>
  <c r="J736" i="3"/>
  <c r="K736" i="3"/>
  <c r="F542" i="3"/>
  <c r="I542" i="3"/>
  <c r="H542" i="3"/>
  <c r="K542" i="3"/>
  <c r="J542" i="3"/>
  <c r="J540" i="3"/>
  <c r="I540" i="3"/>
  <c r="F540" i="3"/>
  <c r="K540" i="3"/>
  <c r="H540" i="3"/>
  <c r="J816" i="3"/>
  <c r="K816" i="3"/>
  <c r="F816" i="3"/>
  <c r="I816" i="3"/>
  <c r="H816" i="3"/>
  <c r="F666" i="3"/>
  <c r="J666" i="3"/>
  <c r="I666" i="3"/>
  <c r="K666" i="3"/>
  <c r="H666" i="3"/>
  <c r="I808" i="3"/>
  <c r="J808" i="3"/>
  <c r="K808" i="3"/>
  <c r="H808" i="3"/>
  <c r="F808" i="3"/>
  <c r="J961" i="8"/>
  <c r="K961" i="8"/>
  <c r="J490" i="3"/>
  <c r="F490" i="3"/>
  <c r="H490" i="3"/>
  <c r="K490" i="3"/>
  <c r="I490" i="3"/>
  <c r="I705" i="3"/>
  <c r="F705" i="3"/>
  <c r="K705" i="3"/>
  <c r="J705" i="3"/>
  <c r="H705" i="3"/>
  <c r="H667" i="3"/>
  <c r="I667" i="3"/>
  <c r="J667" i="3"/>
  <c r="K667" i="3"/>
  <c r="F667" i="3"/>
  <c r="I828" i="3"/>
  <c r="J828" i="3"/>
  <c r="F828" i="3"/>
  <c r="K828" i="3"/>
  <c r="H828" i="3"/>
  <c r="K577" i="3"/>
  <c r="H577" i="3"/>
  <c r="J577" i="3"/>
  <c r="I577" i="3"/>
  <c r="F577" i="3"/>
  <c r="F839" i="3"/>
  <c r="H839" i="3"/>
  <c r="I839" i="3"/>
  <c r="J839" i="3"/>
  <c r="K839" i="3"/>
  <c r="J988" i="3"/>
  <c r="F988" i="3"/>
  <c r="I988" i="3"/>
  <c r="K988" i="3"/>
  <c r="H988" i="3"/>
  <c r="K996" i="3"/>
  <c r="J996" i="3"/>
  <c r="F996" i="3"/>
  <c r="I996" i="3"/>
  <c r="H996" i="3"/>
  <c r="K676" i="3"/>
  <c r="J676" i="3"/>
  <c r="F676" i="3"/>
  <c r="I676" i="3"/>
  <c r="H676" i="3"/>
  <c r="F609" i="3"/>
  <c r="I609" i="3"/>
  <c r="J609" i="3"/>
  <c r="H609" i="3"/>
  <c r="K609" i="3"/>
  <c r="J941" i="3"/>
  <c r="K941" i="3"/>
  <c r="I941" i="3"/>
  <c r="F941" i="3"/>
  <c r="H941" i="3"/>
  <c r="K721" i="8"/>
  <c r="J721" i="8"/>
  <c r="H781" i="3"/>
  <c r="J781" i="3"/>
  <c r="K781" i="3"/>
  <c r="I781" i="3"/>
  <c r="F781" i="3"/>
  <c r="F740" i="3"/>
  <c r="I740" i="3"/>
  <c r="H740" i="3"/>
  <c r="K740" i="3"/>
  <c r="J740" i="3"/>
  <c r="K558" i="3"/>
  <c r="F558" i="3"/>
  <c r="I558" i="3"/>
  <c r="H558" i="3"/>
  <c r="J558" i="3"/>
  <c r="K642" i="3"/>
  <c r="J642" i="3"/>
  <c r="H642" i="3"/>
  <c r="F642" i="3"/>
  <c r="I642" i="3"/>
  <c r="J719" i="3"/>
  <c r="F719" i="3"/>
  <c r="K719" i="3"/>
  <c r="I719" i="3"/>
  <c r="H719" i="3"/>
  <c r="H483" i="3"/>
  <c r="J483" i="3"/>
  <c r="I483" i="3"/>
  <c r="K483" i="3"/>
  <c r="F483" i="3"/>
  <c r="I573" i="3"/>
  <c r="F573" i="3"/>
  <c r="K573" i="3"/>
  <c r="H573" i="3"/>
  <c r="J573" i="3"/>
  <c r="H604" i="3"/>
  <c r="J604" i="3"/>
  <c r="F604" i="3"/>
  <c r="I604" i="3"/>
  <c r="K604" i="3"/>
  <c r="K847" i="8"/>
  <c r="J847" i="8"/>
  <c r="J723" i="3"/>
  <c r="K723" i="3"/>
  <c r="I723" i="3"/>
  <c r="F723" i="3"/>
  <c r="H723" i="3"/>
  <c r="K852" i="8"/>
  <c r="J852" i="8"/>
  <c r="J484" i="3"/>
  <c r="K484" i="3"/>
  <c r="F484" i="3"/>
  <c r="H484" i="3"/>
  <c r="I484" i="3"/>
  <c r="J869" i="8"/>
  <c r="K869" i="8"/>
  <c r="J881" i="3"/>
  <c r="F881" i="3"/>
  <c r="I881" i="3"/>
  <c r="H881" i="3"/>
  <c r="K881" i="3"/>
  <c r="H960" i="3"/>
  <c r="F960" i="3"/>
  <c r="I960" i="3"/>
  <c r="J960" i="3"/>
  <c r="K960" i="3"/>
  <c r="H698" i="3"/>
  <c r="I698" i="3"/>
  <c r="K698" i="3"/>
  <c r="J698" i="3"/>
  <c r="F698" i="3"/>
  <c r="I959" i="3"/>
  <c r="J959" i="3"/>
  <c r="F959" i="3"/>
  <c r="H959" i="3"/>
  <c r="K959" i="3"/>
  <c r="J688" i="3"/>
  <c r="I688" i="3"/>
  <c r="F688" i="3"/>
  <c r="H688" i="3"/>
  <c r="K688" i="3"/>
  <c r="J1002" i="8"/>
  <c r="K1002" i="8"/>
  <c r="H510" i="3"/>
  <c r="I510" i="3"/>
  <c r="K510" i="3"/>
  <c r="J510" i="3"/>
  <c r="F510" i="3"/>
  <c r="I961" i="3"/>
  <c r="H961" i="3"/>
  <c r="J961" i="3"/>
  <c r="K961" i="3"/>
  <c r="F961" i="3"/>
  <c r="F517" i="3"/>
  <c r="J517" i="3"/>
  <c r="I517" i="3"/>
  <c r="H517" i="3"/>
  <c r="K517" i="3"/>
  <c r="K809" i="8"/>
  <c r="J809" i="8"/>
  <c r="I775" i="3"/>
  <c r="H775" i="3"/>
  <c r="J775" i="3"/>
  <c r="K775" i="3"/>
  <c r="F775" i="3"/>
  <c r="J531" i="3"/>
  <c r="K531" i="3"/>
  <c r="I531" i="3"/>
  <c r="H531" i="3"/>
  <c r="F531" i="3"/>
  <c r="H874" i="3"/>
  <c r="F874" i="3"/>
  <c r="I874" i="3"/>
  <c r="J874" i="3"/>
  <c r="K874" i="3"/>
  <c r="I782" i="3"/>
  <c r="J782" i="3"/>
  <c r="K782" i="3"/>
  <c r="F782" i="3"/>
  <c r="H782" i="3"/>
  <c r="F766" i="3"/>
  <c r="H766" i="3"/>
  <c r="K766" i="3"/>
  <c r="I766" i="3"/>
  <c r="J766" i="3"/>
  <c r="F764" i="3"/>
  <c r="J764" i="3"/>
  <c r="I764" i="3"/>
  <c r="K764" i="3"/>
  <c r="H764" i="3"/>
  <c r="I480" i="3"/>
  <c r="J480" i="3"/>
  <c r="F480" i="3"/>
  <c r="K480" i="3"/>
  <c r="H480" i="3"/>
  <c r="J991" i="3"/>
  <c r="H991" i="3"/>
  <c r="I991" i="3"/>
  <c r="F991" i="3"/>
  <c r="K991" i="3"/>
  <c r="K696" i="8"/>
  <c r="J696" i="8"/>
  <c r="J747" i="3"/>
  <c r="H747" i="3"/>
  <c r="F747" i="3"/>
  <c r="K747" i="3"/>
  <c r="I747" i="3"/>
  <c r="H563" i="3"/>
  <c r="J563" i="3"/>
  <c r="F563" i="3"/>
  <c r="K563" i="3"/>
  <c r="I563" i="3"/>
  <c r="K862" i="8"/>
  <c r="J862" i="8"/>
  <c r="K969" i="8"/>
  <c r="J969" i="8"/>
  <c r="I865" i="3"/>
  <c r="J865" i="3"/>
  <c r="H865" i="3"/>
  <c r="K865" i="3"/>
  <c r="F865" i="3"/>
  <c r="J932" i="8"/>
  <c r="K932" i="8"/>
  <c r="H485" i="3"/>
  <c r="I485" i="3"/>
  <c r="F485" i="3"/>
  <c r="J485" i="3"/>
  <c r="K485" i="3"/>
  <c r="F765" i="3"/>
  <c r="I765" i="3"/>
  <c r="K765" i="3"/>
  <c r="H765" i="3"/>
  <c r="J765" i="3"/>
  <c r="H497" i="3"/>
  <c r="F497" i="3"/>
  <c r="J497" i="3"/>
  <c r="K497" i="3"/>
  <c r="I497" i="3"/>
  <c r="K969" i="3"/>
  <c r="F969" i="3"/>
  <c r="H969" i="3"/>
  <c r="J969" i="3"/>
  <c r="I969" i="3"/>
  <c r="I825" i="3"/>
  <c r="H825" i="3"/>
  <c r="J825" i="3"/>
  <c r="K825" i="3"/>
  <c r="F825" i="3"/>
  <c r="J798" i="8"/>
  <c r="K798" i="8"/>
  <c r="J943" i="8"/>
  <c r="K943" i="8"/>
  <c r="K945" i="3"/>
  <c r="F945" i="3"/>
  <c r="J945" i="3"/>
  <c r="H945" i="3"/>
  <c r="I945" i="3"/>
  <c r="H720" i="3"/>
  <c r="J720" i="3"/>
  <c r="F720" i="3"/>
  <c r="I720" i="3"/>
  <c r="K720" i="3"/>
  <c r="K805" i="3"/>
  <c r="F805" i="3"/>
  <c r="I805" i="3"/>
  <c r="J805" i="3"/>
  <c r="H805" i="3"/>
  <c r="H724" i="3"/>
  <c r="K724" i="3"/>
  <c r="J724" i="3"/>
  <c r="F724" i="3"/>
  <c r="I724" i="3"/>
  <c r="K912" i="3"/>
  <c r="F912" i="3"/>
  <c r="I912" i="3"/>
  <c r="H912" i="3"/>
  <c r="J912" i="3"/>
  <c r="K844" i="3"/>
  <c r="H844" i="3"/>
  <c r="J844" i="3"/>
  <c r="I844" i="3"/>
  <c r="F844" i="3"/>
  <c r="H948" i="3"/>
  <c r="K948" i="3"/>
  <c r="J948" i="3"/>
  <c r="I948" i="3"/>
  <c r="F948" i="3"/>
  <c r="J915" i="3"/>
  <c r="K915" i="3"/>
  <c r="I915" i="3"/>
  <c r="F915" i="3"/>
  <c r="H915" i="3"/>
  <c r="K925" i="3"/>
  <c r="I925" i="3"/>
  <c r="H925" i="3"/>
  <c r="J925" i="3"/>
  <c r="F925" i="3"/>
  <c r="K479" i="3"/>
  <c r="I479" i="3"/>
  <c r="H479" i="3"/>
  <c r="F479" i="3"/>
  <c r="J479" i="3"/>
  <c r="J749" i="8"/>
  <c r="K749" i="8"/>
  <c r="J800" i="3"/>
  <c r="H800" i="3"/>
  <c r="K800" i="3"/>
  <c r="F800" i="3"/>
  <c r="I800" i="3"/>
  <c r="J745" i="3"/>
  <c r="K745" i="3"/>
  <c r="H745" i="3"/>
  <c r="I745" i="3"/>
  <c r="F745" i="3"/>
  <c r="K702" i="3"/>
  <c r="H702" i="3"/>
  <c r="J702" i="3"/>
  <c r="I702" i="3"/>
  <c r="F702" i="3"/>
  <c r="J877" i="3"/>
  <c r="K877" i="3"/>
  <c r="F877" i="3"/>
  <c r="I877" i="3"/>
  <c r="H877" i="3"/>
  <c r="J865" i="8"/>
  <c r="K865" i="8"/>
  <c r="K808" i="8"/>
  <c r="J808" i="8"/>
  <c r="J944" i="8"/>
  <c r="K944" i="8"/>
  <c r="H911" i="3"/>
  <c r="J911" i="3"/>
  <c r="K911" i="3"/>
  <c r="F911" i="3"/>
  <c r="I911" i="3"/>
  <c r="J976" i="8"/>
  <c r="K976" i="8"/>
  <c r="K903" i="3"/>
  <c r="F903" i="3"/>
  <c r="J903" i="3"/>
  <c r="I903" i="3"/>
  <c r="H903" i="3"/>
  <c r="H689" i="3"/>
  <c r="F689" i="3"/>
  <c r="K689" i="3"/>
  <c r="I689" i="3"/>
  <c r="J689" i="3"/>
  <c r="K614" i="3"/>
  <c r="F614" i="3"/>
  <c r="H614" i="3"/>
  <c r="J614" i="3"/>
  <c r="I614" i="3"/>
  <c r="K974" i="8"/>
  <c r="J974" i="8"/>
  <c r="H742" i="3"/>
  <c r="I742" i="3"/>
  <c r="J742" i="3"/>
  <c r="K742" i="3"/>
  <c r="F742" i="3"/>
  <c r="K721" i="3"/>
  <c r="J721" i="3"/>
  <c r="F721" i="3"/>
  <c r="I721" i="3"/>
  <c r="H721" i="3"/>
  <c r="H582" i="3"/>
  <c r="J582" i="3"/>
  <c r="F582" i="3"/>
  <c r="I582" i="3"/>
  <c r="K582" i="3"/>
  <c r="I939" i="3"/>
  <c r="F939" i="3"/>
  <c r="H939" i="3"/>
  <c r="J939" i="3"/>
  <c r="K939" i="3"/>
  <c r="J475" i="3"/>
  <c r="K475" i="3"/>
  <c r="I475" i="3"/>
  <c r="H475" i="3"/>
  <c r="F475" i="3"/>
  <c r="K746" i="3"/>
  <c r="I746" i="3"/>
  <c r="J746" i="3"/>
  <c r="F746" i="3"/>
  <c r="H746" i="3"/>
  <c r="J714" i="8"/>
  <c r="K714" i="8"/>
  <c r="K574" i="3"/>
  <c r="F574" i="3"/>
  <c r="J574" i="3"/>
  <c r="I574" i="3"/>
  <c r="H574" i="3"/>
  <c r="I829" i="3"/>
  <c r="J829" i="3"/>
  <c r="K829" i="3"/>
  <c r="F829" i="3"/>
  <c r="H829" i="3"/>
  <c r="J526" i="3"/>
  <c r="F526" i="3"/>
  <c r="H526" i="3"/>
  <c r="K526" i="3"/>
  <c r="I526" i="3"/>
  <c r="K572" i="3"/>
  <c r="F572" i="3"/>
  <c r="I572" i="3"/>
  <c r="H572" i="3"/>
  <c r="J572" i="3"/>
  <c r="J595" i="3"/>
  <c r="F595" i="3"/>
  <c r="H595" i="3"/>
  <c r="I595" i="3"/>
  <c r="K595" i="3"/>
  <c r="K856" i="8"/>
  <c r="J856" i="8"/>
  <c r="O995" i="2"/>
  <c r="H1001" i="3"/>
  <c r="N995" i="2"/>
  <c r="F1001" i="3"/>
  <c r="I1001" i="3"/>
  <c r="K1001" i="3"/>
  <c r="J1001" i="3"/>
  <c r="K834" i="8"/>
  <c r="J834" i="8"/>
  <c r="K576" i="3"/>
  <c r="J576" i="3"/>
  <c r="I576" i="3"/>
  <c r="F576" i="3"/>
  <c r="H576" i="3"/>
  <c r="K791" i="8"/>
  <c r="J791" i="8"/>
  <c r="F482" i="3"/>
  <c r="J482" i="3"/>
  <c r="H482" i="3"/>
  <c r="K482" i="3"/>
  <c r="I482" i="3"/>
  <c r="K678" i="3"/>
  <c r="I678" i="3"/>
  <c r="H678" i="3"/>
  <c r="J678" i="3"/>
  <c r="F678" i="3"/>
  <c r="J883" i="8"/>
  <c r="K883" i="8"/>
  <c r="K893" i="3"/>
  <c r="F893" i="3"/>
  <c r="I893" i="3"/>
  <c r="J893" i="3"/>
  <c r="H893" i="3"/>
  <c r="K770" i="8"/>
  <c r="J770" i="8"/>
  <c r="J854" i="3"/>
  <c r="H854" i="3"/>
  <c r="K854" i="3"/>
  <c r="F854" i="3"/>
  <c r="I854" i="3"/>
  <c r="J685" i="3"/>
  <c r="K685" i="3"/>
  <c r="F685" i="3"/>
  <c r="H685" i="3"/>
  <c r="I685" i="3"/>
  <c r="F875" i="3"/>
  <c r="H875" i="3"/>
  <c r="K875" i="3"/>
  <c r="J875" i="3"/>
  <c r="I875" i="3"/>
  <c r="H379" i="3"/>
  <c r="F379" i="3"/>
  <c r="J379" i="3"/>
  <c r="I379" i="3"/>
  <c r="K379" i="3"/>
  <c r="F864" i="3"/>
  <c r="J864" i="3"/>
  <c r="K864" i="3"/>
  <c r="H864" i="3"/>
  <c r="I864" i="3"/>
  <c r="J972" i="8"/>
  <c r="K972" i="8"/>
  <c r="I940" i="3"/>
  <c r="K940" i="3"/>
  <c r="J940" i="3"/>
  <c r="H940" i="3"/>
  <c r="F940" i="3"/>
  <c r="I498" i="3"/>
  <c r="H498" i="3"/>
  <c r="F498" i="3"/>
  <c r="K498" i="3"/>
  <c r="J498" i="3"/>
  <c r="H835" i="3"/>
  <c r="I835" i="3"/>
  <c r="F835" i="3"/>
  <c r="K835" i="3"/>
  <c r="J835" i="3"/>
  <c r="J989" i="3"/>
  <c r="K989" i="3"/>
  <c r="H989" i="3"/>
  <c r="I989" i="3"/>
  <c r="F989" i="3"/>
  <c r="I583" i="3"/>
  <c r="K583" i="3"/>
  <c r="H583" i="3"/>
  <c r="F583" i="3"/>
  <c r="J583" i="3"/>
  <c r="I626" i="3"/>
  <c r="F626" i="3"/>
  <c r="J626" i="3"/>
  <c r="K626" i="3"/>
  <c r="H626" i="3"/>
  <c r="J995" i="8"/>
  <c r="K995" i="8"/>
  <c r="F924" i="3"/>
  <c r="H924" i="3"/>
  <c r="I924" i="3"/>
  <c r="J924" i="3"/>
  <c r="K924" i="3"/>
  <c r="I838" i="3"/>
  <c r="F838" i="3"/>
  <c r="H838" i="3"/>
  <c r="J838" i="3"/>
  <c r="K838" i="3"/>
  <c r="I634" i="3"/>
  <c r="K634" i="3"/>
  <c r="F634" i="3"/>
  <c r="H634" i="3"/>
  <c r="J634" i="3"/>
  <c r="J952" i="3"/>
  <c r="K952" i="3"/>
  <c r="F952" i="3"/>
  <c r="I952" i="3"/>
  <c r="H952" i="3"/>
  <c r="F850" i="3"/>
  <c r="K850" i="3"/>
  <c r="J850" i="3"/>
  <c r="I850" i="3"/>
  <c r="H850" i="3"/>
  <c r="H942" i="3"/>
  <c r="F942" i="3"/>
  <c r="I942" i="3"/>
  <c r="J942" i="3"/>
  <c r="K942" i="3"/>
  <c r="I679" i="3"/>
  <c r="F679" i="3"/>
  <c r="K679" i="3"/>
  <c r="H679" i="3"/>
  <c r="J679" i="3"/>
  <c r="K937" i="3"/>
  <c r="H937" i="3"/>
  <c r="I937" i="3"/>
  <c r="F937" i="3"/>
  <c r="J937" i="3"/>
  <c r="F783" i="3"/>
  <c r="K783" i="3"/>
  <c r="I783" i="3"/>
  <c r="J783" i="3"/>
  <c r="H783" i="3"/>
  <c r="K632" i="3"/>
  <c r="F632" i="3"/>
  <c r="J632" i="3"/>
  <c r="H632" i="3"/>
  <c r="I632" i="3"/>
  <c r="H474" i="3"/>
  <c r="I474" i="3"/>
  <c r="J474" i="3"/>
  <c r="F474" i="3"/>
  <c r="K474" i="3"/>
  <c r="I635" i="3"/>
  <c r="K635" i="3"/>
  <c r="J635" i="3"/>
  <c r="H635" i="3"/>
  <c r="F635" i="3"/>
  <c r="I798" i="3"/>
  <c r="J798" i="3"/>
  <c r="H798" i="3"/>
  <c r="K798" i="3"/>
  <c r="F798" i="3"/>
  <c r="H476" i="3"/>
  <c r="F476" i="3"/>
  <c r="I476" i="3"/>
  <c r="K476" i="3"/>
  <c r="J476" i="3"/>
  <c r="K603" i="3"/>
  <c r="H603" i="3"/>
  <c r="I603" i="3"/>
  <c r="J603" i="3"/>
  <c r="F603" i="3"/>
  <c r="H863" i="3"/>
  <c r="J863" i="3"/>
  <c r="K863" i="3"/>
  <c r="I863" i="3"/>
  <c r="F863" i="3"/>
  <c r="J817" i="3"/>
  <c r="H817" i="3"/>
  <c r="I817" i="3"/>
  <c r="K817" i="3"/>
  <c r="F817" i="3"/>
  <c r="I907" i="3"/>
  <c r="F907" i="3"/>
  <c r="K907" i="3"/>
  <c r="H907" i="3"/>
  <c r="J907" i="3"/>
  <c r="J791" i="3"/>
  <c r="I791" i="3"/>
  <c r="H791" i="3"/>
  <c r="F791" i="3"/>
  <c r="K791" i="3"/>
  <c r="J977" i="8"/>
  <c r="K977" i="8"/>
  <c r="F860" i="3"/>
  <c r="I860" i="3"/>
  <c r="H860" i="3"/>
  <c r="K860" i="3"/>
  <c r="J860" i="3"/>
  <c r="K823" i="8"/>
  <c r="J823" i="8"/>
  <c r="F551" i="3"/>
  <c r="H551" i="3"/>
  <c r="K551" i="3"/>
  <c r="I551" i="3"/>
  <c r="J551" i="3"/>
  <c r="F748" i="3"/>
  <c r="K748" i="3"/>
  <c r="J748" i="3"/>
  <c r="I748" i="3"/>
  <c r="H748" i="3"/>
  <c r="K716" i="8"/>
  <c r="J716" i="8"/>
  <c r="K774" i="8"/>
  <c r="J774" i="8"/>
  <c r="I947" i="3"/>
  <c r="J947" i="3"/>
  <c r="K947" i="3"/>
  <c r="H947" i="3"/>
  <c r="F947" i="3"/>
  <c r="I858" i="3"/>
  <c r="J858" i="3"/>
  <c r="F858" i="3"/>
  <c r="K858" i="3"/>
  <c r="H858" i="3"/>
  <c r="J652" i="3"/>
  <c r="K652" i="3"/>
  <c r="F652" i="3"/>
  <c r="H652" i="3"/>
  <c r="I652" i="3"/>
  <c r="J752" i="3"/>
  <c r="K752" i="3"/>
  <c r="H752" i="3"/>
  <c r="F752" i="3"/>
  <c r="I752" i="3"/>
  <c r="K746" i="8"/>
  <c r="J746" i="8"/>
  <c r="J849" i="8"/>
  <c r="K849" i="8"/>
  <c r="H608" i="3"/>
  <c r="F608" i="3"/>
  <c r="J608" i="3"/>
  <c r="K608" i="3"/>
  <c r="I608" i="3"/>
  <c r="D179" i="3"/>
  <c r="D176" i="3"/>
  <c r="D177" i="3"/>
  <c r="D180" i="3"/>
  <c r="D178" i="3"/>
  <c r="D181" i="3"/>
  <c r="D175" i="3"/>
  <c r="D174" i="3"/>
  <c r="D170" i="3"/>
  <c r="D171" i="3"/>
  <c r="D173" i="3"/>
  <c r="D172" i="3"/>
  <c r="D158" i="3"/>
  <c r="D163" i="3"/>
  <c r="D91" i="3"/>
  <c r="D150" i="3"/>
  <c r="D77" i="3"/>
  <c r="D81" i="3"/>
  <c r="D123" i="3"/>
  <c r="D84" i="3"/>
  <c r="D113" i="3"/>
  <c r="D139" i="3"/>
  <c r="D62" i="3"/>
  <c r="D137" i="3"/>
  <c r="D140" i="3"/>
  <c r="D105" i="3"/>
  <c r="D161" i="3"/>
  <c r="D164" i="3"/>
  <c r="D99" i="3"/>
  <c r="D148" i="3"/>
  <c r="D101" i="3"/>
  <c r="D117" i="3"/>
  <c r="D56" i="3"/>
  <c r="D100" i="3"/>
  <c r="D151" i="3"/>
  <c r="D78" i="3"/>
  <c r="D90" i="3"/>
  <c r="D152" i="3"/>
  <c r="D83" i="3"/>
  <c r="D155" i="3"/>
  <c r="D58" i="3"/>
  <c r="D168" i="3"/>
  <c r="D119" i="3"/>
  <c r="D141" i="3"/>
  <c r="D55" i="3"/>
  <c r="D125" i="3"/>
  <c r="D72" i="3"/>
  <c r="D115" i="3"/>
  <c r="D127" i="3"/>
  <c r="D61" i="3"/>
  <c r="D80" i="3"/>
  <c r="D134" i="3"/>
  <c r="D111" i="3"/>
  <c r="D112" i="3"/>
  <c r="D159" i="3"/>
  <c r="D166" i="3"/>
  <c r="D135" i="3"/>
  <c r="D85" i="3"/>
  <c r="D122" i="3"/>
  <c r="D79" i="3"/>
  <c r="D75" i="3"/>
  <c r="D145" i="3"/>
  <c r="D87" i="3"/>
  <c r="D89" i="3"/>
  <c r="D144" i="3"/>
  <c r="D104" i="3"/>
  <c r="D154" i="3"/>
  <c r="D66" i="3"/>
  <c r="D121" i="3"/>
  <c r="D86" i="3"/>
  <c r="D29" i="3"/>
  <c r="D51" i="3"/>
  <c r="D16" i="3"/>
  <c r="D37" i="3"/>
  <c r="D31" i="3"/>
  <c r="D30" i="3"/>
  <c r="D5" i="3"/>
  <c r="D11" i="3"/>
  <c r="D46" i="3"/>
  <c r="D26" i="3"/>
  <c r="D13" i="3"/>
  <c r="D39" i="3"/>
  <c r="D52" i="3"/>
  <c r="D20" i="3"/>
  <c r="D36" i="3"/>
  <c r="D32" i="3"/>
  <c r="D9" i="3"/>
  <c r="D43" i="3"/>
  <c r="D45" i="3"/>
  <c r="D15" i="3"/>
  <c r="D48" i="3"/>
  <c r="D35" i="3"/>
  <c r="D14" i="3"/>
  <c r="D44" i="3"/>
  <c r="D18" i="3"/>
  <c r="D162" i="3"/>
  <c r="D133" i="3"/>
  <c r="D59" i="3"/>
  <c r="D98" i="3"/>
  <c r="D157" i="3"/>
  <c r="D114" i="3"/>
  <c r="D120" i="3"/>
  <c r="D132" i="3"/>
  <c r="D96" i="3"/>
  <c r="D136" i="3"/>
  <c r="D63" i="3"/>
  <c r="D106" i="3"/>
  <c r="D124" i="3"/>
  <c r="D169" i="3"/>
  <c r="D165" i="3"/>
  <c r="D128" i="3"/>
  <c r="D102" i="3"/>
  <c r="D76" i="3"/>
  <c r="D146" i="3"/>
  <c r="D94" i="3"/>
  <c r="D138" i="3"/>
  <c r="D153" i="3"/>
  <c r="D74" i="3"/>
  <c r="D156" i="3"/>
  <c r="D68" i="3"/>
  <c r="D95" i="3"/>
  <c r="D60" i="3"/>
  <c r="D93" i="3"/>
  <c r="D107" i="3"/>
  <c r="D130" i="3"/>
  <c r="D92" i="3"/>
  <c r="D126" i="3"/>
  <c r="D71" i="3"/>
  <c r="D70" i="3"/>
  <c r="D118" i="3"/>
  <c r="D108" i="3"/>
  <c r="D65" i="3"/>
  <c r="D143" i="3"/>
  <c r="D110" i="3"/>
  <c r="D109" i="3"/>
  <c r="D149" i="3"/>
  <c r="D57" i="3"/>
  <c r="D167" i="3"/>
  <c r="D160" i="3"/>
  <c r="D116" i="3"/>
  <c r="D69" i="3"/>
  <c r="D88" i="3"/>
  <c r="D131" i="3"/>
  <c r="D103" i="3"/>
  <c r="D97" i="3"/>
  <c r="D129" i="3"/>
  <c r="D73" i="3"/>
  <c r="D82" i="3"/>
  <c r="D147" i="3"/>
  <c r="D64" i="3"/>
  <c r="D142" i="3"/>
  <c r="D67" i="3"/>
  <c r="D28" i="3"/>
  <c r="D54" i="3"/>
  <c r="D25" i="3"/>
  <c r="D8" i="3"/>
  <c r="D27" i="3"/>
  <c r="D23" i="3"/>
  <c r="D50" i="3"/>
  <c r="D6" i="3"/>
  <c r="D24" i="3"/>
  <c r="D40" i="3"/>
  <c r="D49" i="3"/>
  <c r="D19" i="3"/>
  <c r="D33" i="3"/>
  <c r="D12" i="3"/>
  <c r="D42" i="3"/>
  <c r="D41" i="3"/>
  <c r="D47" i="3"/>
  <c r="D17" i="3"/>
  <c r="D34" i="3"/>
  <c r="D53" i="3"/>
  <c r="D4" i="3"/>
  <c r="D22" i="3"/>
  <c r="D38" i="3"/>
  <c r="D7" i="3"/>
  <c r="D21" i="3"/>
  <c r="D10" i="3"/>
  <c r="F31" i="3" l="1"/>
  <c r="H31" i="3"/>
  <c r="K31" i="3"/>
  <c r="I31" i="3"/>
  <c r="J31" i="3"/>
  <c r="F5" i="3"/>
  <c r="H5" i="3"/>
  <c r="I5" i="3"/>
  <c r="J5" i="3"/>
  <c r="K5" i="3"/>
  <c r="H66" i="3"/>
  <c r="F66" i="3"/>
  <c r="J66" i="3"/>
  <c r="I66" i="3"/>
  <c r="K66" i="3"/>
  <c r="F43" i="3"/>
  <c r="J43" i="3"/>
  <c r="H43" i="3"/>
  <c r="I43" i="3"/>
  <c r="K43" i="3"/>
  <c r="J22" i="3"/>
  <c r="K22" i="3"/>
  <c r="F22" i="3"/>
  <c r="H22" i="3"/>
  <c r="I22" i="3"/>
  <c r="J13" i="3"/>
  <c r="H13" i="3"/>
  <c r="F13" i="3"/>
  <c r="I13" i="3"/>
  <c r="K13" i="3"/>
  <c r="J48" i="3"/>
  <c r="H48" i="3"/>
  <c r="F48" i="3"/>
  <c r="K48" i="3"/>
  <c r="I48" i="3"/>
  <c r="F60" i="3"/>
  <c r="I60" i="3"/>
  <c r="J60" i="3"/>
  <c r="K60" i="3"/>
  <c r="H60" i="3"/>
  <c r="I8" i="3"/>
  <c r="F8" i="3"/>
  <c r="H8" i="3"/>
  <c r="K8" i="3"/>
  <c r="J8" i="3"/>
  <c r="K33" i="3"/>
  <c r="I33" i="3"/>
  <c r="F33" i="3"/>
  <c r="J33" i="3"/>
  <c r="H33" i="3"/>
  <c r="J39" i="3"/>
  <c r="I39" i="3"/>
  <c r="F39" i="3"/>
  <c r="K39" i="3"/>
  <c r="H39" i="3"/>
  <c r="I49" i="3"/>
  <c r="F49" i="3"/>
  <c r="J49" i="3"/>
  <c r="K49" i="3"/>
  <c r="H49" i="3"/>
  <c r="K55" i="3"/>
  <c r="J55" i="3"/>
  <c r="H55" i="3"/>
  <c r="F55" i="3"/>
  <c r="I55" i="3"/>
  <c r="K46" i="3"/>
  <c r="I46" i="3"/>
  <c r="F46" i="3"/>
  <c r="H46" i="3"/>
  <c r="J46" i="3"/>
  <c r="H12" i="3"/>
  <c r="F12" i="3"/>
  <c r="J12" i="3"/>
  <c r="I12" i="3"/>
  <c r="K12" i="3"/>
  <c r="K37" i="3"/>
  <c r="J37" i="3"/>
  <c r="H37" i="3"/>
  <c r="F37" i="3"/>
  <c r="I37" i="3"/>
  <c r="K73" i="3"/>
  <c r="F73" i="3"/>
  <c r="H73" i="3"/>
  <c r="I73" i="3"/>
  <c r="J73" i="3"/>
  <c r="J51" i="3"/>
  <c r="F51" i="3"/>
  <c r="H51" i="3"/>
  <c r="K51" i="3"/>
  <c r="I51" i="3"/>
  <c r="J79" i="3"/>
  <c r="K79" i="3"/>
  <c r="I79" i="3"/>
  <c r="H79" i="3"/>
  <c r="F79" i="3"/>
  <c r="H105" i="3"/>
  <c r="J105" i="3"/>
  <c r="K105" i="3"/>
  <c r="I105" i="3"/>
  <c r="F105" i="3"/>
  <c r="F133" i="3"/>
  <c r="K133" i="3"/>
  <c r="I133" i="3"/>
  <c r="J133" i="3"/>
  <c r="H133" i="3"/>
  <c r="I164" i="3"/>
  <c r="J164" i="3"/>
  <c r="K164" i="3"/>
  <c r="F164" i="3"/>
  <c r="H164" i="3"/>
  <c r="F84" i="3"/>
  <c r="J84" i="3"/>
  <c r="I84" i="3"/>
  <c r="K84" i="3"/>
  <c r="H84" i="3"/>
  <c r="J88" i="3"/>
  <c r="I88" i="3"/>
  <c r="F88" i="3"/>
  <c r="K88" i="3"/>
  <c r="H88" i="3"/>
  <c r="F143" i="3"/>
  <c r="K143" i="3"/>
  <c r="I143" i="3"/>
  <c r="H143" i="3"/>
  <c r="J143" i="3"/>
  <c r="I38" i="3"/>
  <c r="H38" i="3"/>
  <c r="F38" i="3"/>
  <c r="J38" i="3"/>
  <c r="K38" i="3"/>
  <c r="J4" i="3"/>
  <c r="H4" i="3"/>
  <c r="I4" i="3"/>
  <c r="F4" i="3"/>
  <c r="K4" i="3"/>
  <c r="H27" i="3"/>
  <c r="J27" i="3"/>
  <c r="I27" i="3"/>
  <c r="K27" i="3"/>
  <c r="F27" i="3"/>
  <c r="F56" i="3"/>
  <c r="I56" i="3"/>
  <c r="J56" i="3"/>
  <c r="K56" i="3"/>
  <c r="H56" i="3"/>
  <c r="J77" i="3"/>
  <c r="I77" i="3"/>
  <c r="F77" i="3"/>
  <c r="H77" i="3"/>
  <c r="K77" i="3"/>
  <c r="H17" i="3"/>
  <c r="I17" i="3"/>
  <c r="J17" i="3"/>
  <c r="K17" i="3"/>
  <c r="F17" i="3"/>
  <c r="J20" i="3"/>
  <c r="I20" i="3"/>
  <c r="H20" i="3"/>
  <c r="K20" i="3"/>
  <c r="F20" i="3"/>
  <c r="I52" i="3"/>
  <c r="J52" i="3"/>
  <c r="F52" i="3"/>
  <c r="H52" i="3"/>
  <c r="K52" i="3"/>
  <c r="J67" i="3"/>
  <c r="K67" i="3"/>
  <c r="H67" i="3"/>
  <c r="I67" i="3"/>
  <c r="F67" i="3"/>
  <c r="J40" i="3"/>
  <c r="I40" i="3"/>
  <c r="K40" i="3"/>
  <c r="F40" i="3"/>
  <c r="H40" i="3"/>
  <c r="H7" i="3"/>
  <c r="I7" i="3"/>
  <c r="K7" i="3"/>
  <c r="J7" i="3"/>
  <c r="F7" i="3"/>
  <c r="J62" i="3"/>
  <c r="F62" i="3"/>
  <c r="H62" i="3"/>
  <c r="I62" i="3"/>
  <c r="K62" i="3"/>
  <c r="K54" i="3"/>
  <c r="H54" i="3"/>
  <c r="J54" i="3"/>
  <c r="I54" i="3"/>
  <c r="F54" i="3"/>
  <c r="H69" i="3"/>
  <c r="K69" i="3"/>
  <c r="F69" i="3"/>
  <c r="J69" i="3"/>
  <c r="I69" i="3"/>
  <c r="F59" i="3"/>
  <c r="H59" i="3"/>
  <c r="K59" i="3"/>
  <c r="J59" i="3"/>
  <c r="I59" i="3"/>
  <c r="K35" i="3"/>
  <c r="F35" i="3"/>
  <c r="I35" i="3"/>
  <c r="H35" i="3"/>
  <c r="J35" i="3"/>
  <c r="H24" i="3"/>
  <c r="K24" i="3"/>
  <c r="I24" i="3"/>
  <c r="F24" i="3"/>
  <c r="J24" i="3"/>
  <c r="I68" i="3"/>
  <c r="J68" i="3"/>
  <c r="H68" i="3"/>
  <c r="F68" i="3"/>
  <c r="K68" i="3"/>
  <c r="H71" i="3"/>
  <c r="K71" i="3"/>
  <c r="F71" i="3"/>
  <c r="I71" i="3"/>
  <c r="J71" i="3"/>
  <c r="J151" i="3"/>
  <c r="I151" i="3"/>
  <c r="K151" i="3"/>
  <c r="F151" i="3"/>
  <c r="H151" i="3"/>
  <c r="F96" i="3"/>
  <c r="I96" i="3"/>
  <c r="K96" i="3"/>
  <c r="J96" i="3"/>
  <c r="H96" i="3"/>
  <c r="K157" i="3"/>
  <c r="J157" i="3"/>
  <c r="I157" i="3"/>
  <c r="H157" i="3"/>
  <c r="F157" i="3"/>
  <c r="H116" i="3"/>
  <c r="I116" i="3"/>
  <c r="F116" i="3"/>
  <c r="K116" i="3"/>
  <c r="J116" i="3"/>
  <c r="J126" i="3"/>
  <c r="F126" i="3"/>
  <c r="H126" i="3"/>
  <c r="I126" i="3"/>
  <c r="K126" i="3"/>
  <c r="I99" i="3"/>
  <c r="J99" i="3"/>
  <c r="H99" i="3"/>
  <c r="K99" i="3"/>
  <c r="F99" i="3"/>
  <c r="H93" i="3"/>
  <c r="K93" i="3"/>
  <c r="F93" i="3"/>
  <c r="I93" i="3"/>
  <c r="J93" i="3"/>
  <c r="H95" i="3"/>
  <c r="F95" i="3"/>
  <c r="K95" i="3"/>
  <c r="J95" i="3"/>
  <c r="I95" i="3"/>
  <c r="I91" i="3"/>
  <c r="K91" i="3"/>
  <c r="H91" i="3"/>
  <c r="J91" i="3"/>
  <c r="F91" i="3"/>
  <c r="J149" i="3"/>
  <c r="F149" i="3"/>
  <c r="I149" i="3"/>
  <c r="H149" i="3"/>
  <c r="K149" i="3"/>
  <c r="K154" i="3"/>
  <c r="F154" i="3"/>
  <c r="I154" i="3"/>
  <c r="H154" i="3"/>
  <c r="J154" i="3"/>
  <c r="I132" i="3"/>
  <c r="K132" i="3"/>
  <c r="F132" i="3"/>
  <c r="J132" i="3"/>
  <c r="H132" i="3"/>
  <c r="H118" i="3"/>
  <c r="J118" i="3"/>
  <c r="I118" i="3"/>
  <c r="K118" i="3"/>
  <c r="F118" i="3"/>
  <c r="J121" i="3"/>
  <c r="F121" i="3"/>
  <c r="K121" i="3"/>
  <c r="H121" i="3"/>
  <c r="I121" i="3"/>
  <c r="K148" i="3"/>
  <c r="F148" i="3"/>
  <c r="H148" i="3"/>
  <c r="J148" i="3"/>
  <c r="I148" i="3"/>
  <c r="F112" i="3"/>
  <c r="K112" i="3"/>
  <c r="H112" i="3"/>
  <c r="J112" i="3"/>
  <c r="I112" i="3"/>
  <c r="F86" i="3"/>
  <c r="K86" i="3"/>
  <c r="H86" i="3"/>
  <c r="I86" i="3"/>
  <c r="J86" i="3"/>
  <c r="F181" i="3"/>
  <c r="I181" i="3"/>
  <c r="K181" i="3"/>
  <c r="H181" i="3"/>
  <c r="J181" i="3"/>
  <c r="I178" i="3"/>
  <c r="H178" i="3"/>
  <c r="K178" i="3"/>
  <c r="J178" i="3"/>
  <c r="F178" i="3"/>
  <c r="I168" i="3"/>
  <c r="F168" i="3"/>
  <c r="H168" i="3"/>
  <c r="K168" i="3"/>
  <c r="J168" i="3"/>
  <c r="F180" i="3"/>
  <c r="H180" i="3"/>
  <c r="J180" i="3"/>
  <c r="K180" i="3"/>
  <c r="I180" i="3"/>
  <c r="F94" i="3"/>
  <c r="K94" i="3"/>
  <c r="I94" i="3"/>
  <c r="H94" i="3"/>
  <c r="J94" i="3"/>
  <c r="F136" i="3"/>
  <c r="I136" i="3"/>
  <c r="J136" i="3"/>
  <c r="K136" i="3"/>
  <c r="H136" i="3"/>
  <c r="F134" i="3"/>
  <c r="K134" i="3"/>
  <c r="J134" i="3"/>
  <c r="I134" i="3"/>
  <c r="H134" i="3"/>
  <c r="H125" i="3"/>
  <c r="J125" i="3"/>
  <c r="I125" i="3"/>
  <c r="K125" i="3"/>
  <c r="F125" i="3"/>
  <c r="K103" i="3"/>
  <c r="F103" i="3"/>
  <c r="H103" i="3"/>
  <c r="I103" i="3"/>
  <c r="J103" i="3"/>
  <c r="K104" i="3"/>
  <c r="H104" i="3"/>
  <c r="F104" i="3"/>
  <c r="J104" i="3"/>
  <c r="I104" i="3"/>
  <c r="F92" i="3"/>
  <c r="K92" i="3"/>
  <c r="H92" i="3"/>
  <c r="J92" i="3"/>
  <c r="I92" i="3"/>
  <c r="J114" i="3"/>
  <c r="H114" i="3"/>
  <c r="I114" i="3"/>
  <c r="K114" i="3"/>
  <c r="F114" i="3"/>
  <c r="J145" i="3"/>
  <c r="I145" i="3"/>
  <c r="F145" i="3"/>
  <c r="K145" i="3"/>
  <c r="H145" i="3"/>
  <c r="K120" i="3"/>
  <c r="I120" i="3"/>
  <c r="H120" i="3"/>
  <c r="J120" i="3"/>
  <c r="F120" i="3"/>
  <c r="I135" i="3"/>
  <c r="F135" i="3"/>
  <c r="J135" i="3"/>
  <c r="K135" i="3"/>
  <c r="H135" i="3"/>
  <c r="J119" i="3"/>
  <c r="I119" i="3"/>
  <c r="K119" i="3"/>
  <c r="F119" i="3"/>
  <c r="H119" i="3"/>
  <c r="H144" i="3"/>
  <c r="F144" i="3"/>
  <c r="J144" i="3"/>
  <c r="K144" i="3"/>
  <c r="I144" i="3"/>
  <c r="F122" i="3"/>
  <c r="J122" i="3"/>
  <c r="H122" i="3"/>
  <c r="I122" i="3"/>
  <c r="K122" i="3"/>
  <c r="J146" i="3"/>
  <c r="K146" i="3"/>
  <c r="I146" i="3"/>
  <c r="F146" i="3"/>
  <c r="H146" i="3"/>
  <c r="J137" i="3"/>
  <c r="K137" i="3"/>
  <c r="I137" i="3"/>
  <c r="F137" i="3"/>
  <c r="H137" i="3"/>
  <c r="F110" i="3"/>
  <c r="I110" i="3"/>
  <c r="K110" i="3"/>
  <c r="H110" i="3"/>
  <c r="J110" i="3"/>
  <c r="I160" i="3"/>
  <c r="F160" i="3"/>
  <c r="K160" i="3"/>
  <c r="J160" i="3"/>
  <c r="H160" i="3"/>
  <c r="F82" i="3"/>
  <c r="K82" i="3"/>
  <c r="I82" i="3"/>
  <c r="J82" i="3"/>
  <c r="H82" i="3"/>
  <c r="H124" i="3"/>
  <c r="F124" i="3"/>
  <c r="J124" i="3"/>
  <c r="I124" i="3"/>
  <c r="K124" i="3"/>
  <c r="K153" i="3"/>
  <c r="J153" i="3"/>
  <c r="I153" i="3"/>
  <c r="F153" i="3"/>
  <c r="H153" i="3"/>
  <c r="F174" i="3"/>
  <c r="I174" i="3"/>
  <c r="J174" i="3"/>
  <c r="H174" i="3"/>
  <c r="K174" i="3"/>
  <c r="J167" i="3"/>
  <c r="H167" i="3"/>
  <c r="F167" i="3"/>
  <c r="K167" i="3"/>
  <c r="I167" i="3"/>
  <c r="J177" i="3"/>
  <c r="H177" i="3"/>
  <c r="I177" i="3"/>
  <c r="F177" i="3"/>
  <c r="K177" i="3"/>
  <c r="F6" i="3"/>
  <c r="K6" i="3"/>
  <c r="H6" i="3"/>
  <c r="J6" i="3"/>
  <c r="I6" i="3"/>
  <c r="H10" i="3"/>
  <c r="K10" i="3"/>
  <c r="I10" i="3"/>
  <c r="J10" i="3"/>
  <c r="F10" i="3"/>
  <c r="F30" i="3"/>
  <c r="H30" i="3"/>
  <c r="I30" i="3"/>
  <c r="K30" i="3"/>
  <c r="J30" i="3"/>
  <c r="K36" i="3"/>
  <c r="J36" i="3"/>
  <c r="I36" i="3"/>
  <c r="H36" i="3"/>
  <c r="F36" i="3"/>
  <c r="H32" i="3"/>
  <c r="I32" i="3"/>
  <c r="F32" i="3"/>
  <c r="J32" i="3"/>
  <c r="K32" i="3"/>
  <c r="J65" i="3"/>
  <c r="H65" i="3"/>
  <c r="I65" i="3"/>
  <c r="F65" i="3"/>
  <c r="K65" i="3"/>
  <c r="I70" i="3"/>
  <c r="J70" i="3"/>
  <c r="F70" i="3"/>
  <c r="H70" i="3"/>
  <c r="K70" i="3"/>
  <c r="K72" i="3"/>
  <c r="I72" i="3"/>
  <c r="H72" i="3"/>
  <c r="F72" i="3"/>
  <c r="J72" i="3"/>
  <c r="F21" i="3"/>
  <c r="H21" i="3"/>
  <c r="K21" i="3"/>
  <c r="I21" i="3"/>
  <c r="J21" i="3"/>
  <c r="K9" i="3"/>
  <c r="F9" i="3"/>
  <c r="J9" i="3"/>
  <c r="I9" i="3"/>
  <c r="H9" i="3"/>
  <c r="I19" i="3"/>
  <c r="H19" i="3"/>
  <c r="K19" i="3"/>
  <c r="F19" i="3"/>
  <c r="J19" i="3"/>
  <c r="I29" i="3"/>
  <c r="F29" i="3"/>
  <c r="H29" i="3"/>
  <c r="K29" i="3"/>
  <c r="J29" i="3"/>
  <c r="J14" i="3"/>
  <c r="H14" i="3"/>
  <c r="K14" i="3"/>
  <c r="I14" i="3"/>
  <c r="F14" i="3"/>
  <c r="I58" i="3"/>
  <c r="F58" i="3"/>
  <c r="K58" i="3"/>
  <c r="J58" i="3"/>
  <c r="H58" i="3"/>
  <c r="J50" i="3"/>
  <c r="F50" i="3"/>
  <c r="I50" i="3"/>
  <c r="H50" i="3"/>
  <c r="K50" i="3"/>
  <c r="H41" i="3"/>
  <c r="K41" i="3"/>
  <c r="J41" i="3"/>
  <c r="F41" i="3"/>
  <c r="I41" i="3"/>
  <c r="K42" i="3"/>
  <c r="F42" i="3"/>
  <c r="J42" i="3"/>
  <c r="H42" i="3"/>
  <c r="I42" i="3"/>
  <c r="F23" i="3"/>
  <c r="J23" i="3"/>
  <c r="K23" i="3"/>
  <c r="I23" i="3"/>
  <c r="H23" i="3"/>
  <c r="I15" i="3"/>
  <c r="K15" i="3"/>
  <c r="J15" i="3"/>
  <c r="H15" i="3"/>
  <c r="F15" i="3"/>
  <c r="F16" i="3"/>
  <c r="K16" i="3"/>
  <c r="H16" i="3"/>
  <c r="J16" i="3"/>
  <c r="I16" i="3"/>
  <c r="F28" i="3"/>
  <c r="I28" i="3"/>
  <c r="J28" i="3"/>
  <c r="K28" i="3"/>
  <c r="H28" i="3"/>
  <c r="J74" i="3"/>
  <c r="I74" i="3"/>
  <c r="H74" i="3"/>
  <c r="K74" i="3"/>
  <c r="F74" i="3"/>
  <c r="J44" i="3"/>
  <c r="F44" i="3"/>
  <c r="K44" i="3"/>
  <c r="H44" i="3"/>
  <c r="I44" i="3"/>
  <c r="F75" i="3"/>
  <c r="H75" i="3"/>
  <c r="I75" i="3"/>
  <c r="K75" i="3"/>
  <c r="J75" i="3"/>
  <c r="F53" i="3"/>
  <c r="J53" i="3"/>
  <c r="I53" i="3"/>
  <c r="K53" i="3"/>
  <c r="H53" i="3"/>
  <c r="H47" i="3"/>
  <c r="F47" i="3"/>
  <c r="J47" i="3"/>
  <c r="I47" i="3"/>
  <c r="K47" i="3"/>
  <c r="F57" i="3"/>
  <c r="K57" i="3"/>
  <c r="I57" i="3"/>
  <c r="H57" i="3"/>
  <c r="J57" i="3"/>
  <c r="J45" i="3"/>
  <c r="K45" i="3"/>
  <c r="I45" i="3"/>
  <c r="F45" i="3"/>
  <c r="H45" i="3"/>
  <c r="F18" i="3"/>
  <c r="K18" i="3"/>
  <c r="J18" i="3"/>
  <c r="I18" i="3"/>
  <c r="H18" i="3"/>
  <c r="I25" i="3"/>
  <c r="J25" i="3"/>
  <c r="K25" i="3"/>
  <c r="H25" i="3"/>
  <c r="F25" i="3"/>
  <c r="J11" i="3"/>
  <c r="I11" i="3"/>
  <c r="F11" i="3"/>
  <c r="H11" i="3"/>
  <c r="K11" i="3"/>
  <c r="K26" i="3"/>
  <c r="F26" i="3"/>
  <c r="H26" i="3"/>
  <c r="J26" i="3"/>
  <c r="I26" i="3"/>
  <c r="I34" i="3"/>
  <c r="J34" i="3"/>
  <c r="K34" i="3"/>
  <c r="F34" i="3"/>
  <c r="H34" i="3"/>
  <c r="J61" i="3"/>
  <c r="K61" i="3"/>
  <c r="H61" i="3"/>
  <c r="I61" i="3"/>
  <c r="F61" i="3"/>
  <c r="J76" i="3"/>
  <c r="I76" i="3"/>
  <c r="F76" i="3"/>
  <c r="H76" i="3"/>
  <c r="K76" i="3"/>
  <c r="F63" i="3"/>
  <c r="I63" i="3"/>
  <c r="K63" i="3"/>
  <c r="H63" i="3"/>
  <c r="J63" i="3"/>
  <c r="H64" i="3"/>
  <c r="F64" i="3"/>
  <c r="K64" i="3"/>
  <c r="I64" i="3"/>
  <c r="J64" i="3"/>
  <c r="J147" i="3"/>
  <c r="K147" i="3"/>
  <c r="F147" i="3"/>
  <c r="I147" i="3"/>
  <c r="H147" i="3"/>
  <c r="K127" i="3"/>
  <c r="J127" i="3"/>
  <c r="I127" i="3"/>
  <c r="H127" i="3"/>
  <c r="F127" i="3"/>
  <c r="K142" i="3"/>
  <c r="J142" i="3"/>
  <c r="I142" i="3"/>
  <c r="F142" i="3"/>
  <c r="H142" i="3"/>
  <c r="F156" i="3"/>
  <c r="I156" i="3"/>
  <c r="H156" i="3"/>
  <c r="K156" i="3"/>
  <c r="J156" i="3"/>
  <c r="H162" i="3"/>
  <c r="I162" i="3"/>
  <c r="J162" i="3"/>
  <c r="F162" i="3"/>
  <c r="K162" i="3"/>
  <c r="K109" i="3"/>
  <c r="H109" i="3"/>
  <c r="F109" i="3"/>
  <c r="J109" i="3"/>
  <c r="I109" i="3"/>
  <c r="J90" i="3"/>
  <c r="I90" i="3"/>
  <c r="H90" i="3"/>
  <c r="K90" i="3"/>
  <c r="F90" i="3"/>
  <c r="K106" i="3"/>
  <c r="I106" i="3"/>
  <c r="F106" i="3"/>
  <c r="J106" i="3"/>
  <c r="H106" i="3"/>
  <c r="J131" i="3"/>
  <c r="I131" i="3"/>
  <c r="H131" i="3"/>
  <c r="F131" i="3"/>
  <c r="K131" i="3"/>
  <c r="I141" i="3"/>
  <c r="F141" i="3"/>
  <c r="H141" i="3"/>
  <c r="J141" i="3"/>
  <c r="K141" i="3"/>
  <c r="J117" i="3"/>
  <c r="H117" i="3"/>
  <c r="K117" i="3"/>
  <c r="I117" i="3"/>
  <c r="F117" i="3"/>
  <c r="F89" i="3"/>
  <c r="H89" i="3"/>
  <c r="I89" i="3"/>
  <c r="K89" i="3"/>
  <c r="J89" i="3"/>
  <c r="F161" i="3"/>
  <c r="K161" i="3"/>
  <c r="I161" i="3"/>
  <c r="H161" i="3"/>
  <c r="J161" i="3"/>
  <c r="J80" i="3"/>
  <c r="I80" i="3"/>
  <c r="H80" i="3"/>
  <c r="F80" i="3"/>
  <c r="K80" i="3"/>
  <c r="K113" i="3"/>
  <c r="J113" i="3"/>
  <c r="I113" i="3"/>
  <c r="H113" i="3"/>
  <c r="F113" i="3"/>
  <c r="J85" i="3"/>
  <c r="F85" i="3"/>
  <c r="I85" i="3"/>
  <c r="H85" i="3"/>
  <c r="K85" i="3"/>
  <c r="J87" i="3"/>
  <c r="K87" i="3"/>
  <c r="F87" i="3"/>
  <c r="I87" i="3"/>
  <c r="H87" i="3"/>
  <c r="F158" i="3"/>
  <c r="K158" i="3"/>
  <c r="I158" i="3"/>
  <c r="J158" i="3"/>
  <c r="H158" i="3"/>
  <c r="K128" i="3"/>
  <c r="H128" i="3"/>
  <c r="F128" i="3"/>
  <c r="I128" i="3"/>
  <c r="J128" i="3"/>
  <c r="H102" i="3"/>
  <c r="I102" i="3"/>
  <c r="F102" i="3"/>
  <c r="K102" i="3"/>
  <c r="J102" i="3"/>
  <c r="H123" i="3"/>
  <c r="J123" i="3"/>
  <c r="I123" i="3"/>
  <c r="F123" i="3"/>
  <c r="K123" i="3"/>
  <c r="F163" i="3"/>
  <c r="H163" i="3"/>
  <c r="J163" i="3"/>
  <c r="K163" i="3"/>
  <c r="I163" i="3"/>
  <c r="J78" i="3"/>
  <c r="F78" i="3"/>
  <c r="K78" i="3"/>
  <c r="I78" i="3"/>
  <c r="H78" i="3"/>
  <c r="H176" i="3"/>
  <c r="F176" i="3"/>
  <c r="J176" i="3"/>
  <c r="K176" i="3"/>
  <c r="I176" i="3"/>
  <c r="F170" i="3"/>
  <c r="J170" i="3"/>
  <c r="H170" i="3"/>
  <c r="I170" i="3"/>
  <c r="K170" i="3"/>
  <c r="J179" i="3"/>
  <c r="I179" i="3"/>
  <c r="K179" i="3"/>
  <c r="F179" i="3"/>
  <c r="H179" i="3"/>
  <c r="F138" i="3"/>
  <c r="K138" i="3"/>
  <c r="H138" i="3"/>
  <c r="I138" i="3"/>
  <c r="J138" i="3"/>
  <c r="I107" i="3"/>
  <c r="F107" i="3"/>
  <c r="J107" i="3"/>
  <c r="H107" i="3"/>
  <c r="K107" i="3"/>
  <c r="H130" i="3"/>
  <c r="J130" i="3"/>
  <c r="F130" i="3"/>
  <c r="K130" i="3"/>
  <c r="I130" i="3"/>
  <c r="J129" i="3"/>
  <c r="K129" i="3"/>
  <c r="H129" i="3"/>
  <c r="F129" i="3"/>
  <c r="I129" i="3"/>
  <c r="K83" i="3"/>
  <c r="J83" i="3"/>
  <c r="I83" i="3"/>
  <c r="F83" i="3"/>
  <c r="H83" i="3"/>
  <c r="J139" i="3"/>
  <c r="I139" i="3"/>
  <c r="K139" i="3"/>
  <c r="F139" i="3"/>
  <c r="H139" i="3"/>
  <c r="J108" i="3"/>
  <c r="H108" i="3"/>
  <c r="K108" i="3"/>
  <c r="F108" i="3"/>
  <c r="I108" i="3"/>
  <c r="K150" i="3"/>
  <c r="H150" i="3"/>
  <c r="F150" i="3"/>
  <c r="J150" i="3"/>
  <c r="I150" i="3"/>
  <c r="J166" i="3"/>
  <c r="I166" i="3"/>
  <c r="H166" i="3"/>
  <c r="K166" i="3"/>
  <c r="F166" i="3"/>
  <c r="J152" i="3"/>
  <c r="F152" i="3"/>
  <c r="H152" i="3"/>
  <c r="I152" i="3"/>
  <c r="K152" i="3"/>
  <c r="F97" i="3"/>
  <c r="H97" i="3"/>
  <c r="K97" i="3"/>
  <c r="J97" i="3"/>
  <c r="I97" i="3"/>
  <c r="H115" i="3"/>
  <c r="I115" i="3"/>
  <c r="K115" i="3"/>
  <c r="J115" i="3"/>
  <c r="F115" i="3"/>
  <c r="H100" i="3"/>
  <c r="F100" i="3"/>
  <c r="I100" i="3"/>
  <c r="K100" i="3"/>
  <c r="J100" i="3"/>
  <c r="K140" i="3"/>
  <c r="H140" i="3"/>
  <c r="J140" i="3"/>
  <c r="F140" i="3"/>
  <c r="I140" i="3"/>
  <c r="I98" i="3"/>
  <c r="H98" i="3"/>
  <c r="F98" i="3"/>
  <c r="J98" i="3"/>
  <c r="K98" i="3"/>
  <c r="K155" i="3"/>
  <c r="H155" i="3"/>
  <c r="F155" i="3"/>
  <c r="I155" i="3"/>
  <c r="J155" i="3"/>
  <c r="H81" i="3"/>
  <c r="K81" i="3"/>
  <c r="I81" i="3"/>
  <c r="J81" i="3"/>
  <c r="F81" i="3"/>
  <c r="I111" i="3"/>
  <c r="J111" i="3"/>
  <c r="F111" i="3"/>
  <c r="K111" i="3"/>
  <c r="H111" i="3"/>
  <c r="K101" i="3"/>
  <c r="H101" i="3"/>
  <c r="F101" i="3"/>
  <c r="I101" i="3"/>
  <c r="J101" i="3"/>
  <c r="F159" i="3"/>
  <c r="H159" i="3"/>
  <c r="I159" i="3"/>
  <c r="J159" i="3"/>
  <c r="K159" i="3"/>
  <c r="J165" i="3"/>
  <c r="I165" i="3"/>
  <c r="K165" i="3"/>
  <c r="F165" i="3"/>
  <c r="H165" i="3"/>
  <c r="J172" i="3"/>
  <c r="K172" i="3"/>
  <c r="F172" i="3"/>
  <c r="I172" i="3"/>
  <c r="H172" i="3"/>
  <c r="I171" i="3"/>
  <c r="F171" i="3"/>
  <c r="H171" i="3"/>
  <c r="K171" i="3"/>
  <c r="J171" i="3"/>
  <c r="F173" i="3"/>
  <c r="H173" i="3"/>
  <c r="I173" i="3"/>
  <c r="K173" i="3"/>
  <c r="J173" i="3"/>
  <c r="K169" i="3"/>
  <c r="F169" i="3"/>
  <c r="H169" i="3"/>
  <c r="J169" i="3"/>
  <c r="I169" i="3"/>
  <c r="J175" i="3"/>
  <c r="H175" i="3"/>
  <c r="F175" i="3"/>
  <c r="I175" i="3"/>
  <c r="K175" i="3"/>
</calcChain>
</file>

<file path=xl/sharedStrings.xml><?xml version="1.0" encoding="utf-8"?>
<sst xmlns="http://schemas.openxmlformats.org/spreadsheetml/2006/main" count="610" uniqueCount="204">
  <si>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</si>
  <si>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</si>
  <si>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</si>
  <si>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</si>
  <si>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</si>
  <si>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</si>
  <si>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</si>
  <si>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</si>
  <si>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</si>
  <si>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</si>
  <si>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</si>
  <si>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</si>
  <si>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</si>
  <si>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</si>
  <si>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</si>
  <si>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</si>
  <si>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</si>
  <si>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</si>
  <si>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</si>
  <si>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</si>
  <si>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</si>
  <si>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</si>
  <si>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</si>
  <si>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</si>
  <si>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</si>
  <si>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</si>
  <si>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</si>
  <si>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</si>
  <si>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</si>
  <si>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</si>
  <si>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</si>
  <si>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</si>
  <si>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</si>
  <si>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</si>
  <si>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</si>
  <si>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</si>
  <si>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</si>
  <si>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</si>
  <si>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</si>
  <si>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</si>
  <si>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</si>
  <si>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</si>
  <si>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</si>
  <si>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</si>
  <si>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</si>
  <si>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</si>
  <si>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</si>
  <si>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</si>
  <si>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</si>
  <si>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</si>
  <si>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</si>
  <si>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</si>
  <si>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</si>
  <si>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</si>
  <si>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</si>
  <si>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</si>
  <si>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</si>
  <si>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</si>
  <si>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</si>
  <si>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</si>
  <si>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</si>
  <si>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</si>
  <si>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</si>
  <si>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</si>
  <si>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</si>
  <si>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</si>
  <si>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</si>
  <si>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</si>
  <si>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EC</t>
  </si>
  <si>
    <t>Solihull</t>
  </si>
  <si>
    <t>Caen</t>
  </si>
  <si>
    <t>Oxford</t>
  </si>
  <si>
    <t>Barrow</t>
  </si>
  <si>
    <t>Salford</t>
  </si>
  <si>
    <t>Carlisle</t>
  </si>
  <si>
    <t>Stockport</t>
  </si>
  <si>
    <t>Boreham Wood</t>
  </si>
  <si>
    <t>Notts County</t>
  </si>
  <si>
    <t>E1</t>
  </si>
  <si>
    <t>F2</t>
  </si>
  <si>
    <t>P1</t>
  </si>
  <si>
    <t>SP1</t>
  </si>
  <si>
    <t>E2</t>
  </si>
  <si>
    <t>E3</t>
  </si>
  <si>
    <t>Metz</t>
  </si>
  <si>
    <t>Barnsley</t>
  </si>
  <si>
    <t>Luton</t>
  </si>
  <si>
    <t>Cardiff</t>
  </si>
  <si>
    <t>Crewe</t>
  </si>
  <si>
    <t>Walsall</t>
  </si>
  <si>
    <t>Woking</t>
  </si>
  <si>
    <t>Birmingham</t>
  </si>
  <si>
    <t>West Brom</t>
  </si>
  <si>
    <t>Arsenal</t>
  </si>
  <si>
    <t>Blackpool</t>
  </si>
  <si>
    <t>Rotherham</t>
  </si>
  <si>
    <t>Bristol City</t>
  </si>
  <si>
    <t>Norwich</t>
  </si>
  <si>
    <t>Burnley</t>
  </si>
  <si>
    <t>Preston</t>
  </si>
  <si>
    <t>Middlesbrough</t>
  </si>
  <si>
    <t>Coventry</t>
  </si>
  <si>
    <t>QPR</t>
  </si>
  <si>
    <t>Millwall</t>
  </si>
  <si>
    <t>Sheffield United</t>
  </si>
  <si>
    <t>Swansea</t>
  </si>
  <si>
    <t>Stoke</t>
  </si>
  <si>
    <t>Hull</t>
  </si>
  <si>
    <t>Sunderland</t>
  </si>
  <si>
    <t>Reading</t>
  </si>
  <si>
    <t>Watford</t>
  </si>
  <si>
    <t>Blackburn</t>
  </si>
  <si>
    <t>Wigan</t>
  </si>
  <si>
    <t>Huddersfield</t>
  </si>
  <si>
    <t>Cambridge</t>
  </si>
  <si>
    <t>Burton</t>
  </si>
  <si>
    <t>Exeter</t>
  </si>
  <si>
    <t>Charlton</t>
  </si>
  <si>
    <t>Fleetwood Town</t>
  </si>
  <si>
    <t>Cheltenham</t>
  </si>
  <si>
    <t>Accrington</t>
  </si>
  <si>
    <t>Ipswich</t>
  </si>
  <si>
    <t>Sheffield Weds</t>
  </si>
  <si>
    <t>Lincoln</t>
  </si>
  <si>
    <t>Bristol Rvs</t>
  </si>
  <si>
    <t>Milton Keynes Dons</t>
  </si>
  <si>
    <t>Morecambe</t>
  </si>
  <si>
    <t>Forest Green</t>
  </si>
  <si>
    <t>Peterboro</t>
  </si>
  <si>
    <t>Bolton</t>
  </si>
  <si>
    <t>Plymouth</t>
  </si>
  <si>
    <t>Portsmouth</t>
  </si>
  <si>
    <t>Shrewsbury</t>
  </si>
  <si>
    <t>Port Vale</t>
  </si>
  <si>
    <t>Wycombe</t>
  </si>
  <si>
    <t>Derby</t>
  </si>
  <si>
    <t>AFC Wimbledon</t>
  </si>
  <si>
    <t>Newport County</t>
  </si>
  <si>
    <t>Crawley Town</t>
  </si>
  <si>
    <t>Grimsby</t>
  </si>
  <si>
    <t>Colchester</t>
  </si>
  <si>
    <t>Harrogate</t>
  </si>
  <si>
    <t>Hartlepool</t>
  </si>
  <si>
    <t>Sutton</t>
  </si>
  <si>
    <t>Mansfield</t>
  </si>
  <si>
    <t>Gillingham</t>
  </si>
  <si>
    <t>Rochdale</t>
  </si>
  <si>
    <t>Northampton</t>
  </si>
  <si>
    <t>Stevenage</t>
  </si>
  <si>
    <t>Bradford</t>
  </si>
  <si>
    <t>Swindon</t>
  </si>
  <si>
    <t>Doncaster</t>
  </si>
  <si>
    <t>Tranmere</t>
  </si>
  <si>
    <t>Leyton Orient</t>
  </si>
  <si>
    <t>Dag and Red</t>
  </si>
  <si>
    <t>Wrexham</t>
  </si>
  <si>
    <t>Chesterfield</t>
  </si>
  <si>
    <t>Bonnyrigg Rose</t>
  </si>
  <si>
    <t>Man City</t>
  </si>
  <si>
    <t>Liverpool</t>
  </si>
  <si>
    <t>Everton</t>
  </si>
  <si>
    <t>Lamia</t>
  </si>
  <si>
    <t>OFI Crete</t>
  </si>
  <si>
    <t>Asteras Tripolis</t>
  </si>
  <si>
    <t>PAOK</t>
  </si>
  <si>
    <t>AEK</t>
  </si>
  <si>
    <t>Levadeiakos</t>
  </si>
  <si>
    <t>Olympiakos</t>
  </si>
  <si>
    <t>Panetolikos</t>
  </si>
  <si>
    <t>Verona</t>
  </si>
  <si>
    <t>Salernitana</t>
  </si>
  <si>
    <t>Sampdoria</t>
  </si>
  <si>
    <t>Inter</t>
  </si>
  <si>
    <t>Rio Ave</t>
  </si>
  <si>
    <t>Estoril</t>
  </si>
  <si>
    <t>Boavista</t>
  </si>
  <si>
    <t>Casa Pia</t>
  </si>
  <si>
    <t>Espanol</t>
  </si>
  <si>
    <t>Sociedad</t>
  </si>
  <si>
    <t>Santander</t>
  </si>
  <si>
    <t>Leganes</t>
  </si>
  <si>
    <t>13/02/2023</t>
  </si>
  <si>
    <t>I1</t>
  </si>
  <si>
    <t>SP2</t>
  </si>
  <si>
    <t>E0</t>
  </si>
  <si>
    <t>G1</t>
  </si>
  <si>
    <t>SC3</t>
  </si>
  <si>
    <t>Aldershot</t>
  </si>
  <si>
    <t>Altrincham</t>
  </si>
  <si>
    <t>Bromley</t>
  </si>
  <si>
    <t>Eastleigh</t>
  </si>
  <si>
    <t>Barnet</t>
  </si>
  <si>
    <t>Oldham</t>
  </si>
  <si>
    <t>Gateshead</t>
  </si>
  <si>
    <t>Southend</t>
  </si>
  <si>
    <t>Halifax</t>
  </si>
  <si>
    <t>Stirling</t>
  </si>
  <si>
    <t>Motherwell</t>
  </si>
  <si>
    <t>St Mirren</t>
  </si>
  <si>
    <t>Real Madrid</t>
  </si>
  <si>
    <t>Elche</t>
  </si>
  <si>
    <t>14/02/2023</t>
  </si>
  <si>
    <t>15/02/2023</t>
  </si>
  <si>
    <t>SC0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</si>
</sst>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1.0419581736699886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1.0494628052164887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1.0878710535898715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1.0859251315395799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1.0953099595392677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1.0940467908881624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1.0362637658896696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1.0399586640868308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1.0602395532056077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1.0611303767406881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1.0435904275699541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1.0869223554243399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1.0512150176064545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1.0543819242504819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1.0437075600663159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1.0404319501157899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1.0524934496338532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1.0501502456550436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1.0502857379813271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1.0518980699471303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1.0611497315460385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1.0480730539288112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1.0600632093526758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1.0505862061664459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1.0502857379813271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1.0505862061664459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1.0580097445486314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1.0513726059103246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1.066245568108602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1.0605174007793741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1.0626784802592908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1.0602395532056077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1.0535792336879053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1.0568116952111755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1.0569028949649302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1.0611497315460385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1.0567687035951574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1.0631431028595957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1.0518980699471303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1.0550761118040843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1.0571615895212632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1.0741642971961383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1.0637206832523536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1.0655103519273617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1.0625792095626894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1.0864964460681739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1.0669478732554383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1.0717975665577553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1.0688052819193437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1.1295849979001094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1.0356850891989859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1.0484438729518561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1.0511989710920113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1.0502439111838868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1.0449864577049268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1.042106143326367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1.042106143326367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1.0524934496338532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1.0581225564953149</v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1.0278895797997698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39.613253430563091</v>
      </c>
      <c r="I2" s="6">
        <f>IF('Log_working_3-way'!$D2="","",'True_Odds_Calculator_3-way'!O3/'True_Odds_Calculator_3-way'!B3-1)</f>
        <v>3.8615543968694102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2.4870098728572154E-2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1.0914216111304484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17.870113298016314</v>
      </c>
      <c r="I3" s="6">
        <f>IF('Log_working_3-way'!$D3="","",'True_Odds_Calculator_3-way'!O4/'True_Odds_Calculator_3-way'!B4-1)</f>
        <v>8.8179358626604678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9.4914307004470899E-2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1.0506575758504775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12.92383252961196</v>
      </c>
      <c r="I4" s="6">
        <f>IF('Log_working_3-way'!$D4="","",'True_Odds_Calculator_3-way'!O5/'True_Odds_Calculator_3-way'!B5-1)</f>
        <v>9.6095613667598343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5.429025968756096E-2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1.0617225612546493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3.2499385395587561</v>
      </c>
      <c r="I5" s="6">
        <f>IF('Log_working_3-way'!$D5="","",'True_Odds_Calculator_3-way'!O6/'True_Odds_Calculator_3-way'!B6-1)</f>
        <v>7.2526050869564624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6.065840106406295E-2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1.1379360001926109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74.192854484691708</v>
      </c>
      <c r="I6" s="6">
        <f>IF('Log_working_3-way'!$D6="","",'True_Odds_Calculator_3-way'!O7/'True_Odds_Calculator_3-way'!B7-1)</f>
        <v>0.43054182134966457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6.0198981690898101E-2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1.1530725831079198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75.263990993769312</v>
      </c>
      <c r="I7" s="6">
        <f>IF('Log_working_3-way'!$D7="","",'True_Odds_Calculator_3-way'!O8/'True_Odds_Calculator_3-way'!B8-1)</f>
        <v>0.3222401396951684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6.4227589807571928E-2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1.0245097329171668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26.911346575708727</v>
      </c>
      <c r="I8" s="6">
        <f>IF('Log_working_3-way'!$D8="","",'True_Odds_Calculator_3-way'!O9/'True_Odds_Calculator_3-way'!B9-1)</f>
        <v>7.1059711350975299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2.4556699554922234E-2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1.0321774383489486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0.41433193850646166</v>
      </c>
      <c r="I9" s="6">
        <f>IF('Log_working_3-way'!$D9="","",'True_Odds_Calculator_3-way'!O10/'True_Odds_Calculator_3-way'!B10-1)</f>
        <v>3.3549708461446723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2.6342862641545617E-2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1.030398751390994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16.389536918890233</v>
      </c>
      <c r="I10" s="6">
        <f>IF('Log_working_3-way'!$D10="","",'True_Odds_Calculator_3-way'!O11/'True_Odds_Calculator_3-way'!B11-1)</f>
        <v>9.2096437872587114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3.2495047325555859E-2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1.0296167773498761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15.413322292931209</v>
      </c>
      <c r="I11" s="6">
        <f>IF('Log_working_3-way'!$D11="","",'True_Odds_Calculator_3-way'!O12/'True_Odds_Calculator_3-way'!B12-1)</f>
        <v>9.4186000330588016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3.1789147022585951E-2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1.0214287179937602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6.2978605270192514</v>
      </c>
      <c r="I12" s="6">
        <f>IF('Log_working_3-way'!$D12="","",'True_Odds_Calculator_3-way'!O13/'True_Odds_Calculator_3-way'!B13-1)</f>
        <v>9.0426549634018603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2.2921413584890526E-2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1.0413319769078426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11.038384436893914</v>
      </c>
      <c r="I13" s="6">
        <f>IF('Log_working_3-way'!$D13="","",'True_Odds_Calculator_3-way'!O14/'True_Odds_Calculator_3-way'!B14-1)</f>
        <v>10.869426750143219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4.4560442972190195E-2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1.0263552438580998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17.227012751934051</v>
      </c>
      <c r="I14" s="6">
        <f>IF('Log_working_3-way'!$D14="","",'True_Odds_Calculator_3-way'!O15/'True_Odds_Calculator_3-way'!B15-1)</f>
        <v>7.7185953911573861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2.8159618670903885E-2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1.0256412572390783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13.732109310872852</v>
      </c>
      <c r="I15" s="6">
        <f>IF('Log_working_3-way'!$D15="","",'True_Odds_Calculator_3-way'!O16/'True_Odds_Calculator_3-way'!B16-1)</f>
        <v>7.9351798702832053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2.7705831194719588E-2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1.0290847438424442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27.391147349736045</v>
      </c>
      <c r="I16" s="6">
        <f>IF('Log_working_3-way'!$D16="","",'True_Odds_Calculator_3-way'!O17/'True_Odds_Calculator_3-way'!B17-1)</f>
        <v>6.0216717109255136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2.9137964621835488E-2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1.0256236407092043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14.95068135588083</v>
      </c>
      <c r="I17" s="6">
        <f>IF('Log_working_3-way'!$D17="","",'True_Odds_Calculator_3-way'!O18/'True_Odds_Calculator_3-way'!B18-1)</f>
        <v>7.8287044458641848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2.7606527232378664E-2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1.0349709125337243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33.294260891170545</v>
      </c>
      <c r="I18" s="6">
        <f>IF('Log_working_3-way'!$D18="","",'True_Odds_Calculator_3-way'!O19/'True_Odds_Calculator_3-way'!B19-1)</f>
        <v>5.3312067516067883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3.3141933418651348E-2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1.0277753361181936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23.303375295494323</v>
      </c>
      <c r="I19" s="6">
        <f>IF('Log_working_3-way'!$D19="","",'True_Odds_Calculator_3-way'!O20/'True_Odds_Calculator_3-way'!B20-1)</f>
        <v>6.9813385096983831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2.8663701894725113E-2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1.0325753555469259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6.4203440065923152</v>
      </c>
      <c r="I20" s="6">
        <f>IF('Log_working_3-way'!$D20="","",'True_Odds_Calculator_3-way'!O21/'True_Odds_Calculator_3-way'!B21-1)</f>
        <v>6.6302443763659635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3.4097662844278176E-2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1.0378231481134836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32.797549159953846</v>
      </c>
      <c r="I21" s="6">
        <f>IF('Log_working_3-way'!$D21="","",'True_Odds_Calculator_3-way'!O22/'True_Odds_Calculator_3-way'!B22-1)</f>
        <v>5.5463039927669389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3.595617240979232E-2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1.0408781661009521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2.1727320598780429</v>
      </c>
      <c r="I22" s="6">
        <f>IF('Log_working_3-way'!$D22="","",'True_Odds_Calculator_3-way'!O23/'True_Odds_Calculator_3-way'!B23-1)</f>
        <v>4.872547636708024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3.8157881074676769E-2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1.0307363866316812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14.24225712334291</v>
      </c>
      <c r="I23" s="6">
        <f>IF('Log_working_3-way'!$D23="","",'True_Odds_Calculator_3-way'!O24/'True_Odds_Calculator_3-way'!B24-1)</f>
        <v>8.3355223212913074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3.311730205937824E-2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1.0435582694485961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43.64766052935574</v>
      </c>
      <c r="I24" s="6">
        <f>IF('Log_working_3-way'!$D24="","",'True_Odds_Calculator_3-way'!O25/'True_Odds_Calculator_3-way'!B25-1)</f>
        <v>4.0520833034620711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3.649359582046463E-2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1.0314881478242224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17.131290046037382</v>
      </c>
      <c r="I25" s="6">
        <f>IF('Log_working_3-way'!$D25="","",'True_Odds_Calculator_3-way'!O26/'True_Odds_Calculator_3-way'!B26-1)</f>
        <v>7.9384222997440972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3.358770572609826E-2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1.032000743549788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6.6330548395042692</v>
      </c>
      <c r="I26" s="6">
        <f>IF('Log_working_3-way'!$D26="","",'True_Odds_Calculator_3-way'!O27/'True_Odds_Calculator_3-way'!B27-1)</f>
        <v>7.127560076785656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3.3716911831225271E-2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1.0307594477164048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9.2052415100633542</v>
      </c>
      <c r="I27" s="6">
        <f>IF('Log_working_3-way'!$D27="","",'True_Odds_Calculator_3-way'!O28/'True_Odds_Calculator_3-way'!B28-1)</f>
        <v>7.133669654363791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3.2940438980096909E-2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1.0298700901127786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11.904603608828682</v>
      </c>
      <c r="I28" s="6">
        <f>IF('Log_working_3-way'!$D28="","",'True_Odds_Calculator_3-way'!O29/'True_Odds_Calculator_3-way'!B29-1)</f>
        <v>7.1396851126773537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3.217706667944098E-2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1.0313676104046754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8.0488419169114032</v>
      </c>
      <c r="I29" s="6">
        <f>IF('Log_working_3-way'!$D29="","",'True_Odds_Calculator_3-way'!O30/'True_Odds_Calculator_3-way'!B30-1)</f>
        <v>7.6218188223071461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3.3502409596307015E-2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1.0349510996161264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29.512516832970611</v>
      </c>
      <c r="I30" s="6">
        <f>IF('Log_working_3-way'!$D30="","",'True_Odds_Calculator_3-way'!O31/'True_Odds_Calculator_3-way'!B31-1)</f>
        <v>5.3887932496866968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3.4384402928659075E-2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1.0722846697183861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61.204864183679121</v>
      </c>
      <c r="I31" s="6">
        <f>IF('Log_working_3-way'!$D31="","",'True_Odds_Calculator_3-way'!O32/'True_Odds_Calculator_3-way'!B32-1)</f>
        <v>1.4642889134495234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4.5519852006770334E-2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1.0304739662742841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13.773054017700494</v>
      </c>
      <c r="I32" s="6">
        <f>IF('Log_working_3-way'!$D32="","",'True_Odds_Calculator_3-way'!O33/'True_Odds_Calculator_3-way'!B33-1)</f>
        <v>8.634555703649351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3.2879798870126375E-2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1.0302030522909562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15.004664933371487</v>
      </c>
      <c r="I33" s="6">
        <f>IF('Log_working_3-way'!$D33="","",'True_Odds_Calculator_3-way'!O34/'True_Odds_Calculator_3-way'!B34-1)</f>
        <v>8.5177750130984258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3.248368886510189E-2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1.0299344377575617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12.690349422543187</v>
      </c>
      <c r="I34" s="6">
        <f>IF('Log_working_3-way'!$D34="","",'True_Odds_Calculator_3-way'!O35/'True_Odds_Calculator_3-way'!B35-1)</f>
        <v>8.1147047662827525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3.2338665532078537E-2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1.0319891973892081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15.926671159960343</v>
      </c>
      <c r="I35" s="6">
        <f>IF('Log_working_3-way'!$D35="","",'True_Odds_Calculator_3-way'!O36/'True_Odds_Calculator_3-way'!B36-1)</f>
        <v>7.6671123321748258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3.426693564832628E-2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1.0320425508004847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16.508182792120838</v>
      </c>
      <c r="I36" s="6">
        <f>IF('Log_working_3-way'!$D36="","",'True_Odds_Calculator_3-way'!O37/'True_Odds_Calculator_3-way'!B37-1)</f>
        <v>8.6218431340233597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3.4244460107637709E-2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1.0311534115886634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12.77613280248938</v>
      </c>
      <c r="I37" s="6">
        <f>IF('Log_working_3-way'!$D37="","",'True_Odds_Calculator_3-way'!O38/'True_Odds_Calculator_3-way'!B38-1)</f>
        <v>8.8120504488500178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3.3667665983493578E-2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1.0393057799883811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34.003896231492902</v>
      </c>
      <c r="I38" s="6">
        <f>IF('Log_working_3-way'!$D38="","",'True_Odds_Calculator_3-way'!O39/'True_Odds_Calculator_3-way'!B39-1)</f>
        <v>5.8958746643814397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3.6734225878902294E-2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1.0312713992513893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8.8125278294930727</v>
      </c>
      <c r="I39" s="6">
        <f>IF('Log_working_3-way'!$D39="","",'True_Odds_Calculator_3-way'!O40/'True_Odds_Calculator_3-way'!B40-1)</f>
        <v>8.21616363622827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3.3617377928910175E-2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1.0318274978478461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20.947321732510307</v>
      </c>
      <c r="I40" s="6">
        <f>IF('Log_working_3-way'!$D40="","",'True_Odds_Calculator_3-way'!O41/'True_Odds_Calculator_3-way'!B41-1)</f>
        <v>8.4519227383174265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3.3189253696588761E-2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1.0351004809032938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25.749040287998419</v>
      </c>
      <c r="I41" s="6">
        <f>IF('Log_working_3-way'!$D41="","",'True_Odds_Calculator_3-way'!O42/'True_Odds_Calculator_3-way'!B42-1)</f>
        <v>5.8302990210272112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3.5582238715284875E-2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1.0465256277327124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48.929456560115149</v>
      </c>
      <c r="I42" s="6">
        <f>IF('Log_working_3-way'!$D42="","",'True_Odds_Calculator_3-way'!O43/'True_Odds_Calculator_3-way'!B43-1)</f>
        <v>2.665656024068126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3.6605623063853177E-2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1.0303467103495934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18.308022485988584</v>
      </c>
      <c r="I43" s="6">
        <f>IF('Log_working_3-way'!$D43="","",'True_Odds_Calculator_3-way'!O44/'True_Odds_Calculator_3-way'!B44-1)</f>
        <v>8.00505034444679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3.2205496613553652E-2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1.0443759102513781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5.4890149024764412</v>
      </c>
      <c r="I44" s="6">
        <f>IF('Log_working_3-way'!$D44="","",'True_Odds_Calculator_3-way'!O45/'True_Odds_Calculator_3-way'!B45-1)</f>
        <v>5.6613583966942995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4.5102242744063492E-2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1.0433976294926308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19.309753432467105</v>
      </c>
      <c r="I45" s="6">
        <f>IF('Log_working_3-way'!$D45="","",'True_Odds_Calculator_3-way'!O46/'True_Odds_Calculator_3-way'!B46-1)</f>
        <v>7.176584071863509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4.5624814724984475E-2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1.0432498184930699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20.286995952740384</v>
      </c>
      <c r="I46" s="6">
        <f>IF('Log_working_3-way'!$D46="","",'True_Odds_Calculator_3-way'!O47/'True_Odds_Calculator_3-way'!B47-1)</f>
        <v>7.3250471724050783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4.5234895978436551E-2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1.0414894682081337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16.794806300553432</v>
      </c>
      <c r="I47" s="6">
        <f>IF('Log_working_3-way'!$D47="","",'True_Odds_Calculator_3-way'!O48/'True_Odds_Calculator_3-way'!B48-1)</f>
        <v>6.7300785634118965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4.4072760270582378E-2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1.0655231681884518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50.478879854268563</v>
      </c>
      <c r="I48" s="6">
        <f>IF('Log_working_3-way'!$D48="","",'True_Odds_Calculator_3-way'!O49/'True_Odds_Calculator_3-way'!B49-1)</f>
        <v>2.3265904857526483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5.0250978608921804E-2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1.040486700379019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16.212034429399544</v>
      </c>
      <c r="I49" s="6">
        <f>IF('Log_working_3-way'!$D49="","",'True_Odds_Calculator_3-way'!O50/'True_Odds_Calculator_3-way'!B50-1)</f>
        <v>7.1483180441808845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4.3142855522711798E-2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1.0533767399879126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32.730714267533067</v>
      </c>
      <c r="I50" s="6">
        <f>IF('Log_working_3-way'!$D50="","",'True_Odds_Calculator_3-way'!O51/'True_Odds_Calculator_3-way'!B51-1)</f>
        <v>5.9918381877839701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5.0402867880296798E-2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1.0626046519878294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44.203509568877259</v>
      </c>
      <c r="I51" s="6">
        <f>IF('Log_working_3-way'!$D51="","",'True_Odds_Calculator_3-way'!O52/'True_Odds_Calculator_3-way'!B52-1)</f>
        <v>3.4915112886845208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5.2184357748557009E-2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1.1107789170832711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4.7330224000697729</v>
      </c>
      <c r="I52" s="6">
        <f>IF('Log_working_3-way'!$D52="","",'True_Odds_Calculator_3-way'!O53/'True_Odds_Calculator_3-way'!B53-1)</f>
        <v>6.0897059015966937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0.10671385726183114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1.0216262811451071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10.229693256668103</v>
      </c>
      <c r="I53" s="6">
        <f>IF('Log_working_3-way'!$D53="","",'True_Odds_Calculator_3-way'!O54/'True_Odds_Calculator_3-way'!B54-1)</f>
        <v>6.5406177134378218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2.3264893665885911E-2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1.0270136637338163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22.373665654363943</v>
      </c>
      <c r="I54" s="6">
        <f>IF('Log_working_3-way'!$D54="","",'True_Odds_Calculator_3-way'!O55/'True_Odds_Calculator_3-way'!B55-1)</f>
        <v>7.2679705723976404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2.8046686654957576E-2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1.0254464187719377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10.182593189867088</v>
      </c>
      <c r="I55" s="6">
        <f>IF('Log_working_3-way'!$D55="","",'True_Odds_Calculator_3-way'!O56/'True_Odds_Calculator_3-way'!B56-1)</f>
        <v>8.6842955183968726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2.7574792454877928E-2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1.028385661026566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26.510354218577532</v>
      </c>
      <c r="I56" s="6">
        <f>IF('Log_working_3-way'!$D56="","",'True_Odds_Calculator_3-way'!O57/'True_Odds_Calculator_3-way'!B57-1)</f>
        <v>7.4111242171401752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2.8461690473415624E-2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1.0332531523279873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34.18727738441239</v>
      </c>
      <c r="I57" s="6">
        <f>IF('Log_working_3-way'!$D57="","",'True_Odds_Calculator_3-way'!O58/'True_Odds_Calculator_3-way'!B58-1)</f>
        <v>4.8248066585259721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3.1331207181667819E-2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1.0277500549751133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21.90284161106327</v>
      </c>
      <c r="I58" s="6">
        <f>IF('Log_working_3-way'!$D58="","",'True_Odds_Calculator_3-way'!O59/'True_Odds_Calculator_3-way'!B59-1)</f>
        <v>7.1184218200330847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2.8907160452997349E-2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1.0326113186560377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32.960366591740964</v>
      </c>
      <c r="I59" s="6">
        <f>IF('Log_working_3-way'!$D59="","",'True_Odds_Calculator_3-way'!O60/'True_Odds_Calculator_3-way'!B60-1)</f>
        <v>5.5437141523138056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3.0989449716144923E-2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1.0252111139927611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12.86155861057631</v>
      </c>
      <c r="I60" s="6">
        <f>IF('Log_working_3-way'!$D60="","",'True_Odds_Calculator_3-way'!O61/'True_Odds_Calculator_3-way'!B61-1)</f>
        <v>8.2728619248944639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2.7297394202324687E-2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1.0591838698236713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66.178005039276712</v>
      </c>
      <c r="I61" s="6">
        <f>IF('Log_working_3-way'!$D61="","",'True_Odds_Calculator_3-way'!O62/'True_Odds_Calculator_3-way'!B62-1)</f>
        <v>0.79066735631558127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3.3737819452105189E-2</v>
      </c>
    </row>
    <row r="62" spans="4:11" x14ac:dyDescent="0.25">
      <c r="D62" t="str">
        <f>solve_for_c('True_Odds_Calculator_3-way'!A63,'True_Odds_Calculator_3-way'!B63,'True_Odds_Calculator_3-way'!C63,'Log_working_3-way'!B$1,'Log_working_3-way'!B$2)</f>
        <v/>
      </c>
      <c r="F62" s="6" t="str">
        <f>IF('Log_working_3-way'!D62="","",1/'True_Odds_Calculator_3-way'!N63+1/'True_Odds_Calculator_3-way'!O63+1/'True_Odds_Calculator_3-way'!#REF!-1)</f>
        <v/>
      </c>
      <c r="H62" s="6" t="str">
        <f>IF('Log_working_3-way'!$D62="","",'True_Odds_Calculator_3-way'!N63/'True_Odds_Calculator_3-way'!A63-1)</f>
        <v/>
      </c>
      <c r="I62" s="6" t="str">
        <f>IF('Log_working_3-way'!$D62="","",'True_Odds_Calculator_3-way'!O63/'True_Odds_Calculator_3-way'!B63-1)</f>
        <v/>
      </c>
      <c r="J62" s="6" t="str">
        <f>IF('Log_working_3-way'!$D62="","",'True_Odds_Calculator_3-way'!#REF!/'True_Odds_Calculator_3-way'!C63-1)</f>
        <v/>
      </c>
      <c r="K62" s="6" t="str">
        <f>IF('Log_working_3-way'!$D62="","",1/'True_Odds_Calculator_3-way'!A63+1/'True_Odds_Calculator_3-way'!B63+1/'True_Odds_Calculator_3-way'!C63-1)</f>
        <v/>
      </c>
    </row>
    <row r="63" spans="4:11" x14ac:dyDescent="0.25">
      <c r="D63" t="str">
        <f>solve_for_c('True_Odds_Calculator_3-way'!A64,'True_Odds_Calculator_3-way'!B64,'True_Odds_Calculator_3-way'!C64,'Log_working_3-way'!B$1,'Log_working_3-way'!B$2)</f>
        <v/>
      </c>
      <c r="F63" s="6" t="str">
        <f>IF('Log_working_3-way'!D63="","",1/'True_Odds_Calculator_3-way'!N64+1/'True_Odds_Calculator_3-way'!O64+1/'True_Odds_Calculator_3-way'!#REF!-1)</f>
        <v/>
      </c>
      <c r="H63" s="6" t="str">
        <f>IF('Log_working_3-way'!$D63="","",'True_Odds_Calculator_3-way'!N64/'True_Odds_Calculator_3-way'!A64-1)</f>
        <v/>
      </c>
      <c r="I63" s="6" t="str">
        <f>IF('Log_working_3-way'!$D63="","",'True_Odds_Calculator_3-way'!O64/'True_Odds_Calculator_3-way'!B64-1)</f>
        <v/>
      </c>
      <c r="J63" s="6" t="str">
        <f>IF('Log_working_3-way'!$D63="","",'True_Odds_Calculator_3-way'!#REF!/'True_Odds_Calculator_3-way'!C64-1)</f>
        <v/>
      </c>
      <c r="K63" s="6" t="str">
        <f>IF('Log_working_3-way'!$D63="","",1/'True_Odds_Calculator_3-way'!A64+1/'True_Odds_Calculator_3-way'!B64+1/'True_Odds_Calculator_3-way'!C64-1)</f>
        <v/>
      </c>
    </row>
    <row r="64" spans="4:11" x14ac:dyDescent="0.25">
      <c r="D64" t="str">
        <f>solve_for_c('True_Odds_Calculator_3-way'!A65,'True_Odds_Calculator_3-way'!B65,'True_Odds_Calculator_3-way'!C65,'Log_working_3-way'!B$1,'Log_working_3-way'!B$2)</f>
        <v/>
      </c>
      <c r="F64" s="6" t="str">
        <f>IF('Log_working_3-way'!D64="","",1/'True_Odds_Calculator_3-way'!N65+1/'True_Odds_Calculator_3-way'!O65+1/'True_Odds_Calculator_3-way'!#REF!-1)</f>
        <v/>
      </c>
      <c r="H64" s="6" t="str">
        <f>IF('Log_working_3-way'!$D64="","",'True_Odds_Calculator_3-way'!N65/'True_Odds_Calculator_3-way'!A65-1)</f>
        <v/>
      </c>
      <c r="I64" s="6" t="str">
        <f>IF('Log_working_3-way'!$D64="","",'True_Odds_Calculator_3-way'!O65/'True_Odds_Calculator_3-way'!B65-1)</f>
        <v/>
      </c>
      <c r="J64" s="6" t="str">
        <f>IF('Log_working_3-way'!$D64="","",'True_Odds_Calculator_3-way'!#REF!/'True_Odds_Calculator_3-way'!C65-1)</f>
        <v/>
      </c>
      <c r="K64" s="6" t="str">
        <f>IF('Log_working_3-way'!$D64="","",1/'True_Odds_Calculator_3-way'!A65+1/'True_Odds_Calculator_3-way'!B65+1/'True_Odds_Calculator_3-way'!C65-1)</f>
        <v/>
      </c>
    </row>
    <row r="65" spans="4:11" x14ac:dyDescent="0.25">
      <c r="D65" t="str">
        <f>solve_for_c('True_Odds_Calculator_3-way'!A66,'True_Odds_Calculator_3-way'!B66,'True_Odds_Calculator_3-way'!C66,'Log_working_3-way'!B$1,'Log_working_3-way'!B$2)</f>
        <v/>
      </c>
      <c r="F65" s="6" t="str">
        <f>IF('Log_working_3-way'!D65="","",1/'True_Odds_Calculator_3-way'!N66+1/'True_Odds_Calculator_3-way'!O66+1/'True_Odds_Calculator_3-way'!#REF!-1)</f>
        <v/>
      </c>
      <c r="H65" s="6" t="str">
        <f>IF('Log_working_3-way'!$D65="","",'True_Odds_Calculator_3-way'!N66/'True_Odds_Calculator_3-way'!A66-1)</f>
        <v/>
      </c>
      <c r="I65" s="6" t="str">
        <f>IF('Log_working_3-way'!$D65="","",'True_Odds_Calculator_3-way'!O66/'True_Odds_Calculator_3-way'!B66-1)</f>
        <v/>
      </c>
      <c r="J65" s="6" t="str">
        <f>IF('Log_working_3-way'!$D65="","",'True_Odds_Calculator_3-way'!#REF!/'True_Odds_Calculator_3-way'!C66-1)</f>
        <v/>
      </c>
      <c r="K65" s="6" t="str">
        <f>IF('Log_working_3-way'!$D65="","",1/'True_Odds_Calculator_3-way'!A66+1/'True_Odds_Calculator_3-way'!B66+1/'True_Odds_Calculator_3-way'!C66-1)</f>
        <v/>
      </c>
    </row>
    <row r="66" spans="4:11" x14ac:dyDescent="0.25">
      <c r="D66" t="str">
        <f>solve_for_c('True_Odds_Calculator_3-way'!A67,'True_Odds_Calculator_3-way'!B67,'True_Odds_Calculator_3-way'!C67,'Log_working_3-way'!B$1,'Log_working_3-way'!B$2)</f>
        <v/>
      </c>
      <c r="F66" s="6" t="str">
        <f>IF('Log_working_3-way'!D66="","",1/'True_Odds_Calculator_3-way'!N67+1/'True_Odds_Calculator_3-way'!O67+1/'True_Odds_Calculator_3-way'!#REF!-1)</f>
        <v/>
      </c>
      <c r="H66" s="6" t="str">
        <f>IF('Log_working_3-way'!$D66="","",'True_Odds_Calculator_3-way'!N67/'True_Odds_Calculator_3-way'!A67-1)</f>
        <v/>
      </c>
      <c r="I66" s="6" t="str">
        <f>IF('Log_working_3-way'!$D66="","",'True_Odds_Calculator_3-way'!O67/'True_Odds_Calculator_3-way'!B67-1)</f>
        <v/>
      </c>
      <c r="J66" s="6" t="str">
        <f>IF('Log_working_3-way'!$D66="","",'True_Odds_Calculator_3-way'!#REF!/'True_Odds_Calculator_3-way'!C67-1)</f>
        <v/>
      </c>
      <c r="K66" s="6" t="str">
        <f>IF('Log_working_3-way'!$D66="","",1/'True_Odds_Calculator_3-way'!A67+1/'True_Odds_Calculator_3-way'!B67+1/'True_Odds_Calculator_3-way'!C67-1)</f>
        <v/>
      </c>
    </row>
    <row r="67" spans="4:11" x14ac:dyDescent="0.25">
      <c r="D67" t="str">
        <f>solve_for_c('True_Odds_Calculator_3-way'!A68,'True_Odds_Calculator_3-way'!B68,'True_Odds_Calculator_3-way'!C68,'Log_working_3-way'!B$1,'Log_working_3-way'!B$2)</f>
        <v/>
      </c>
      <c r="F67" s="6" t="str">
        <f>IF('Log_working_3-way'!D67="","",1/'True_Odds_Calculator_3-way'!N68+1/'True_Odds_Calculator_3-way'!O68+1/'True_Odds_Calculator_3-way'!#REF!-1)</f>
        <v/>
      </c>
      <c r="H67" s="6" t="str">
        <f>IF('Log_working_3-way'!$D67="","",'True_Odds_Calculator_3-way'!N68/'True_Odds_Calculator_3-way'!A68-1)</f>
        <v/>
      </c>
      <c r="I67" s="6" t="str">
        <f>IF('Log_working_3-way'!$D67="","",'True_Odds_Calculator_3-way'!O68/'True_Odds_Calculator_3-way'!B68-1)</f>
        <v/>
      </c>
      <c r="J67" s="6" t="str">
        <f>IF('Log_working_3-way'!$D67="","",'True_Odds_Calculator_3-way'!#REF!/'True_Odds_Calculator_3-way'!C68-1)</f>
        <v/>
      </c>
      <c r="K67" s="6" t="str">
        <f>IF('Log_working_3-way'!$D67="","",1/'True_Odds_Calculator_3-way'!A68+1/'True_Odds_Calculator_3-way'!B68+1/'True_Odds_Calculator_3-way'!C68-1)</f>
        <v/>
      </c>
    </row>
    <row r="68" spans="4:11" x14ac:dyDescent="0.25">
      <c r="D68" t="str">
        <f>solve_for_c('True_Odds_Calculator_3-way'!A69,'True_Odds_Calculator_3-way'!B69,'True_Odds_Calculator_3-way'!C69,'Log_working_3-way'!B$1,'Log_working_3-way'!B$2)</f>
        <v/>
      </c>
      <c r="F68" s="6" t="str">
        <f>IF('Log_working_3-way'!D68="","",1/'True_Odds_Calculator_3-way'!N69+1/'True_Odds_Calculator_3-way'!O69+1/'True_Odds_Calculator_3-way'!#REF!-1)</f>
        <v/>
      </c>
      <c r="H68" s="6" t="str">
        <f>IF('Log_working_3-way'!$D68="","",'True_Odds_Calculator_3-way'!N69/'True_Odds_Calculator_3-way'!A69-1)</f>
        <v/>
      </c>
      <c r="I68" s="6" t="str">
        <f>IF('Log_working_3-way'!$D68="","",'True_Odds_Calculator_3-way'!O69/'True_Odds_Calculator_3-way'!B69-1)</f>
        <v/>
      </c>
      <c r="J68" s="6" t="str">
        <f>IF('Log_working_3-way'!$D68="","",'True_Odds_Calculator_3-way'!#REF!/'True_Odds_Calculator_3-way'!C69-1)</f>
        <v/>
      </c>
      <c r="K68" s="6" t="str">
        <f>IF('Log_working_3-way'!$D68="","",1/'True_Odds_Calculator_3-way'!A69+1/'True_Odds_Calculator_3-way'!B69+1/'True_Odds_Calculator_3-way'!C69-1)</f>
        <v/>
      </c>
    </row>
    <row r="69" spans="4:11" x14ac:dyDescent="0.25">
      <c r="D69" t="str">
        <f>solve_for_c('True_Odds_Calculator_3-way'!A70,'True_Odds_Calculator_3-way'!B70,'True_Odds_Calculator_3-way'!C70,'Log_working_3-way'!B$1,'Log_working_3-way'!B$2)</f>
        <v/>
      </c>
      <c r="F69" s="6" t="str">
        <f>IF('Log_working_3-way'!D69="","",1/'True_Odds_Calculator_3-way'!N70+1/'True_Odds_Calculator_3-way'!O70+1/'True_Odds_Calculator_3-way'!#REF!-1)</f>
        <v/>
      </c>
      <c r="H69" s="6" t="str">
        <f>IF('Log_working_3-way'!$D69="","",'True_Odds_Calculator_3-way'!N70/'True_Odds_Calculator_3-way'!A70-1)</f>
        <v/>
      </c>
      <c r="I69" s="6" t="str">
        <f>IF('Log_working_3-way'!$D69="","",'True_Odds_Calculator_3-way'!O70/'True_Odds_Calculator_3-way'!B70-1)</f>
        <v/>
      </c>
      <c r="J69" s="6" t="str">
        <f>IF('Log_working_3-way'!$D69="","",'True_Odds_Calculator_3-way'!#REF!/'True_Odds_Calculator_3-way'!C70-1)</f>
        <v/>
      </c>
      <c r="K69" s="6" t="str">
        <f>IF('Log_working_3-way'!$D69="","",1/'True_Odds_Calculator_3-way'!A70+1/'True_Odds_Calculator_3-way'!B70+1/'True_Odds_Calculator_3-way'!C70-1)</f>
        <v/>
      </c>
    </row>
    <row r="70" spans="4:11" x14ac:dyDescent="0.25">
      <c r="D70" t="str">
        <f>solve_for_c('True_Odds_Calculator_3-way'!A71,'True_Odds_Calculator_3-way'!B71,'True_Odds_Calculator_3-way'!C71,'Log_working_3-way'!B$1,'Log_working_3-way'!B$2)</f>
        <v/>
      </c>
      <c r="F70" s="6" t="str">
        <f>IF('Log_working_3-way'!D70="","",1/'True_Odds_Calculator_3-way'!N71+1/'True_Odds_Calculator_3-way'!O71+1/'True_Odds_Calculator_3-way'!#REF!-1)</f>
        <v/>
      </c>
      <c r="H70" s="6" t="str">
        <f>IF('Log_working_3-way'!$D70="","",'True_Odds_Calculator_3-way'!N71/'True_Odds_Calculator_3-way'!A71-1)</f>
        <v/>
      </c>
      <c r="I70" s="6" t="str">
        <f>IF('Log_working_3-way'!$D70="","",'True_Odds_Calculator_3-way'!O71/'True_Odds_Calculator_3-way'!B71-1)</f>
        <v/>
      </c>
      <c r="J70" s="6" t="str">
        <f>IF('Log_working_3-way'!$D70="","",'True_Odds_Calculator_3-way'!#REF!/'True_Odds_Calculator_3-way'!C71-1)</f>
        <v/>
      </c>
      <c r="K70" s="6" t="str">
        <f>IF('Log_working_3-way'!$D70="","",1/'True_Odds_Calculator_3-way'!A71+1/'True_Odds_Calculator_3-way'!B71+1/'True_Odds_Calculator_3-way'!C71-1)</f>
        <v/>
      </c>
    </row>
    <row r="71" spans="4:11" x14ac:dyDescent="0.25">
      <c r="D71" t="str">
        <f>solve_for_c('True_Odds_Calculator_3-way'!A72,'True_Odds_Calculator_3-way'!B72,'True_Odds_Calculator_3-way'!C72,'Log_working_3-way'!B$1,'Log_working_3-way'!B$2)</f>
        <v/>
      </c>
      <c r="F71" s="6" t="str">
        <f>IF('Log_working_3-way'!D71="","",1/'True_Odds_Calculator_3-way'!N72+1/'True_Odds_Calculator_3-way'!O72+1/'True_Odds_Calculator_3-way'!#REF!-1)</f>
        <v/>
      </c>
      <c r="H71" s="6" t="str">
        <f>IF('Log_working_3-way'!$D71="","",'True_Odds_Calculator_3-way'!N72/'True_Odds_Calculator_3-way'!A72-1)</f>
        <v/>
      </c>
      <c r="I71" s="6" t="str">
        <f>IF('Log_working_3-way'!$D71="","",'True_Odds_Calculator_3-way'!O72/'True_Odds_Calculator_3-way'!B72-1)</f>
        <v/>
      </c>
      <c r="J71" s="6" t="str">
        <f>IF('Log_working_3-way'!$D71="","",'True_Odds_Calculator_3-way'!#REF!/'True_Odds_Calculator_3-way'!C72-1)</f>
        <v/>
      </c>
      <c r="K71" s="6" t="str">
        <f>IF('Log_working_3-way'!$D71="","",1/'True_Odds_Calculator_3-way'!A72+1/'True_Odds_Calculator_3-way'!B72+1/'True_Odds_Calculator_3-way'!C72-1)</f>
        <v/>
      </c>
    </row>
    <row r="72" spans="4:11" x14ac:dyDescent="0.25">
      <c r="D72" t="str">
        <f>solve_for_c('True_Odds_Calculator_3-way'!A73,'True_Odds_Calculator_3-way'!B73,'True_Odds_Calculator_3-way'!C73,'Log_working_3-way'!B$1,'Log_working_3-way'!B$2)</f>
        <v/>
      </c>
      <c r="F72" s="6" t="str">
        <f>IF('Log_working_3-way'!D72="","",1/'True_Odds_Calculator_3-way'!N73+1/'True_Odds_Calculator_3-way'!O73+1/'True_Odds_Calculator_3-way'!#REF!-1)</f>
        <v/>
      </c>
      <c r="H72" s="6" t="str">
        <f>IF('Log_working_3-way'!$D72="","",'True_Odds_Calculator_3-way'!N73/'True_Odds_Calculator_3-way'!A73-1)</f>
        <v/>
      </c>
      <c r="I72" s="6" t="str">
        <f>IF('Log_working_3-way'!$D72="","",'True_Odds_Calculator_3-way'!O73/'True_Odds_Calculator_3-way'!B73-1)</f>
        <v/>
      </c>
      <c r="J72" s="6" t="str">
        <f>IF('Log_working_3-way'!$D72="","",'True_Odds_Calculator_3-way'!#REF!/'True_Odds_Calculator_3-way'!C73-1)</f>
        <v/>
      </c>
      <c r="K72" s="6" t="str">
        <f>IF('Log_working_3-way'!$D72="","",1/'True_Odds_Calculator_3-way'!A73+1/'True_Odds_Calculator_3-way'!B73+1/'True_Odds_Calculator_3-way'!C73-1)</f>
        <v/>
      </c>
    </row>
    <row r="73" spans="4:11" x14ac:dyDescent="0.25">
      <c r="D73" t="str">
        <f>solve_for_c('True_Odds_Calculator_3-way'!A74,'True_Odds_Calculator_3-way'!B74,'True_Odds_Calculator_3-way'!C74,'Log_working_3-way'!B$1,'Log_working_3-way'!B$2)</f>
        <v/>
      </c>
      <c r="F73" s="6" t="str">
        <f>IF('Log_working_3-way'!D73="","",1/'True_Odds_Calculator_3-way'!N74+1/'True_Odds_Calculator_3-way'!O74+1/'True_Odds_Calculator_3-way'!#REF!-1)</f>
        <v/>
      </c>
      <c r="H73" s="6" t="str">
        <f>IF('Log_working_3-way'!$D73="","",'True_Odds_Calculator_3-way'!N74/'True_Odds_Calculator_3-way'!A74-1)</f>
        <v/>
      </c>
      <c r="I73" s="6" t="str">
        <f>IF('Log_working_3-way'!$D73="","",'True_Odds_Calculator_3-way'!O74/'True_Odds_Calculator_3-way'!B74-1)</f>
        <v/>
      </c>
      <c r="J73" s="6" t="str">
        <f>IF('Log_working_3-way'!$D73="","",'True_Odds_Calculator_3-way'!#REF!/'True_Odds_Calculator_3-way'!C74-1)</f>
        <v/>
      </c>
      <c r="K73" s="6" t="str">
        <f>IF('Log_working_3-way'!$D73="","",1/'True_Odds_Calculator_3-way'!A74+1/'True_Odds_Calculator_3-way'!B74+1/'True_Odds_Calculator_3-way'!C74-1)</f>
        <v/>
      </c>
    </row>
    <row r="74" spans="4:11" x14ac:dyDescent="0.25">
      <c r="D74" t="str">
        <f>solve_for_c('True_Odds_Calculator_3-way'!A75,'True_Odds_Calculator_3-way'!B75,'True_Odds_Calculator_3-way'!C75,'Log_working_3-way'!B$1,'Log_working_3-way'!B$2)</f>
        <v/>
      </c>
      <c r="F74" s="6" t="str">
        <f>IF('Log_working_3-way'!D74="","",1/'True_Odds_Calculator_3-way'!N75+1/'True_Odds_Calculator_3-way'!O75+1/'True_Odds_Calculator_3-way'!#REF!-1)</f>
        <v/>
      </c>
      <c r="H74" s="6" t="str">
        <f>IF('Log_working_3-way'!$D74="","",'True_Odds_Calculator_3-way'!N75/'True_Odds_Calculator_3-way'!A75-1)</f>
        <v/>
      </c>
      <c r="I74" s="6" t="str">
        <f>IF('Log_working_3-way'!$D74="","",'True_Odds_Calculator_3-way'!O75/'True_Odds_Calculator_3-way'!B75-1)</f>
        <v/>
      </c>
      <c r="J74" s="6" t="str">
        <f>IF('Log_working_3-way'!$D74="","",'True_Odds_Calculator_3-way'!#REF!/'True_Odds_Calculator_3-way'!C75-1)</f>
        <v/>
      </c>
      <c r="K74" s="6" t="str">
        <f>IF('Log_working_3-way'!$D74="","",1/'True_Odds_Calculator_3-way'!A75+1/'True_Odds_Calculator_3-way'!B75+1/'True_Odds_Calculator_3-way'!C75-1)</f>
        <v/>
      </c>
    </row>
    <row r="75" spans="4:11" x14ac:dyDescent="0.25">
      <c r="D75" t="str">
        <f>solve_for_c('True_Odds_Calculator_3-way'!A76,'True_Odds_Calculator_3-way'!B76,'True_Odds_Calculator_3-way'!C76,'Log_working_3-way'!B$1,'Log_working_3-way'!B$2)</f>
        <v/>
      </c>
      <c r="F75" s="6" t="str">
        <f>IF('Log_working_3-way'!D75="","",1/'True_Odds_Calculator_3-way'!N76+1/'True_Odds_Calculator_3-way'!O76+1/'True_Odds_Calculator_3-way'!#REF!-1)</f>
        <v/>
      </c>
      <c r="H75" s="6" t="str">
        <f>IF('Log_working_3-way'!$D75="","",'True_Odds_Calculator_3-way'!N76/'True_Odds_Calculator_3-way'!A76-1)</f>
        <v/>
      </c>
      <c r="I75" s="6" t="str">
        <f>IF('Log_working_3-way'!$D75="","",'True_Odds_Calculator_3-way'!O76/'True_Odds_Calculator_3-way'!B76-1)</f>
        <v/>
      </c>
      <c r="J75" s="6" t="str">
        <f>IF('Log_working_3-way'!$D75="","",'True_Odds_Calculator_3-way'!#REF!/'True_Odds_Calculator_3-way'!C76-1)</f>
        <v/>
      </c>
      <c r="K75" s="6" t="str">
        <f>IF('Log_working_3-way'!$D75="","",1/'True_Odds_Calculator_3-way'!A76+1/'True_Odds_Calculator_3-way'!B76+1/'True_Odds_Calculator_3-way'!C76-1)</f>
        <v/>
      </c>
    </row>
    <row r="76" spans="4:11" x14ac:dyDescent="0.25">
      <c r="D76" t="str">
        <f>solve_for_c('True_Odds_Calculator_3-way'!A77,'True_Odds_Calculator_3-way'!B77,'True_Odds_Calculator_3-way'!C77,'Log_working_3-way'!B$1,'Log_working_3-way'!B$2)</f>
        <v/>
      </c>
      <c r="F76" s="6" t="str">
        <f>IF('Log_working_3-way'!D76="","",1/'True_Odds_Calculator_3-way'!N77+1/'True_Odds_Calculator_3-way'!O77+1/'True_Odds_Calculator_3-way'!#REF!-1)</f>
        <v/>
      </c>
      <c r="H76" s="6" t="str">
        <f>IF('Log_working_3-way'!$D76="","",'True_Odds_Calculator_3-way'!N77/'True_Odds_Calculator_3-way'!A77-1)</f>
        <v/>
      </c>
      <c r="I76" s="6" t="str">
        <f>IF('Log_working_3-way'!$D76="","",'True_Odds_Calculator_3-way'!O77/'True_Odds_Calculator_3-way'!B77-1)</f>
        <v/>
      </c>
      <c r="J76" s="6" t="str">
        <f>IF('Log_working_3-way'!$D76="","",'True_Odds_Calculator_3-way'!#REF!/'True_Odds_Calculator_3-way'!C77-1)</f>
        <v/>
      </c>
      <c r="K76" s="6" t="str">
        <f>IF('Log_working_3-way'!$D76="","",1/'True_Odds_Calculator_3-way'!A77+1/'True_Odds_Calculator_3-way'!B77+1/'True_Odds_Calculator_3-way'!C77-1)</f>
        <v/>
      </c>
    </row>
    <row r="77" spans="4:11" x14ac:dyDescent="0.25">
      <c r="D77" t="str">
        <f>solve_for_c('True_Odds_Calculator_3-way'!A78,'True_Odds_Calculator_3-way'!B78,'True_Odds_Calculator_3-way'!C78,'Log_working_3-way'!B$1,'Log_working_3-way'!B$2)</f>
        <v/>
      </c>
      <c r="F77" s="6" t="str">
        <f>IF('Log_working_3-way'!D77="","",1/'True_Odds_Calculator_3-way'!N78+1/'True_Odds_Calculator_3-way'!O78+1/'True_Odds_Calculator_3-way'!#REF!-1)</f>
        <v/>
      </c>
      <c r="H77" s="6" t="str">
        <f>IF('Log_working_3-way'!$D77="","",'True_Odds_Calculator_3-way'!N78/'True_Odds_Calculator_3-way'!A78-1)</f>
        <v/>
      </c>
      <c r="I77" s="6" t="str">
        <f>IF('Log_working_3-way'!$D77="","",'True_Odds_Calculator_3-way'!O78/'True_Odds_Calculator_3-way'!B78-1)</f>
        <v/>
      </c>
      <c r="J77" s="6" t="str">
        <f>IF('Log_working_3-way'!$D77="","",'True_Odds_Calculator_3-way'!#REF!/'True_Odds_Calculator_3-way'!C78-1)</f>
        <v/>
      </c>
      <c r="K77" s="6" t="str">
        <f>IF('Log_working_3-way'!$D77="","",1/'True_Odds_Calculator_3-way'!A78+1/'True_Odds_Calculator_3-way'!B78+1/'True_Odds_Calculator_3-way'!C78-1)</f>
        <v/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IF('Log_working_3-way'!D78="","",1/'True_Odds_Calculator_3-way'!N79+1/'True_Odds_Calculator_3-way'!O79+1/'True_Odds_Calculator_3-way'!#REF!-1)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IF('Log_working_3-way'!$D78="","",'True_Odds_Calculator_3-way'!#REF!/'True_Odds_Calculator_3-way'!C79-1)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IF('Log_working_3-way'!D79="","",1/'True_Odds_Calculator_3-way'!N80+1/'True_Odds_Calculator_3-way'!O80+1/'True_Odds_Calculator_3-way'!#REF!-1)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IF('Log_working_3-way'!$D79="","",'True_Odds_Calculator_3-way'!#REF!/'True_Odds_Calculator_3-way'!C80-1)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IF('Log_working_3-way'!D80="","",1/'True_Odds_Calculator_3-way'!N81+1/'True_Odds_Calculator_3-way'!O81+1/'True_Odds_Calculator_3-way'!#REF!-1)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IF('Log_working_3-way'!$D80="","",'True_Odds_Calculator_3-way'!#REF!/'True_Odds_Calculator_3-way'!C81-1)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IF('Log_working_3-way'!D81="","",1/'True_Odds_Calculator_3-way'!N82+1/'True_Odds_Calculator_3-way'!O82+1/'True_Odds_Calculator_3-way'!#REF!-1)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IF('Log_working_3-way'!$D81="","",'True_Odds_Calculator_3-way'!#REF!/'True_Odds_Calculator_3-way'!C82-1)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IF('Log_working_3-way'!D82="","",1/'True_Odds_Calculator_3-way'!N83+1/'True_Odds_Calculator_3-way'!O83+1/'True_Odds_Calculator_3-way'!#REF!-1)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IF('Log_working_3-way'!$D82="","",'True_Odds_Calculator_3-way'!#REF!/'True_Odds_Calculator_3-way'!C83-1)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IF('Log_working_3-way'!D83="","",1/'True_Odds_Calculator_3-way'!N84+1/'True_Odds_Calculator_3-way'!O84+1/'True_Odds_Calculator_3-way'!#REF!-1)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IF('Log_working_3-way'!$D83="","",'True_Odds_Calculator_3-way'!#REF!/'True_Odds_Calculator_3-way'!C84-1)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IF('Log_working_3-way'!D84="","",1/'True_Odds_Calculator_3-way'!N85+1/'True_Odds_Calculator_3-way'!O85+1/'True_Odds_Calculator_3-way'!#REF!-1)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IF('Log_working_3-way'!$D84="","",'True_Odds_Calculator_3-way'!#REF!/'True_Odds_Calculator_3-way'!C85-1)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IF('Log_working_3-way'!D85="","",1/'True_Odds_Calculator_3-way'!N86+1/'True_Odds_Calculator_3-way'!O86+1/'True_Odds_Calculator_3-way'!#REF!-1)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IF('Log_working_3-way'!$D85="","",'True_Odds_Calculator_3-way'!#REF!/'True_Odds_Calculator_3-way'!C86-1)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IF('Log_working_3-way'!D86="","",1/'True_Odds_Calculator_3-way'!N87+1/'True_Odds_Calculator_3-way'!O87+1/'True_Odds_Calculator_3-way'!#REF!-1)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IF('Log_working_3-way'!$D86="","",'True_Odds_Calculator_3-way'!#REF!/'True_Odds_Calculator_3-way'!C87-1)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IF('Log_working_3-way'!D87="","",1/'True_Odds_Calculator_3-way'!N88+1/'True_Odds_Calculator_3-way'!O88+1/'True_Odds_Calculator_3-way'!#REF!-1)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IF('Log_working_3-way'!$D87="","",'True_Odds_Calculator_3-way'!#REF!/'True_Odds_Calculator_3-way'!C88-1)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IF('Log_working_3-way'!D88="","",1/'True_Odds_Calculator_3-way'!N89+1/'True_Odds_Calculator_3-way'!O89+1/'True_Odds_Calculator_3-way'!#REF!-1)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IF('Log_working_3-way'!$D88="","",'True_Odds_Calculator_3-way'!#REF!/'True_Odds_Calculator_3-way'!C89-1)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IF('Log_working_3-way'!D89="","",1/'True_Odds_Calculator_3-way'!N90+1/'True_Odds_Calculator_3-way'!O90+1/'True_Odds_Calculator_3-way'!#REF!-1)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IF('Log_working_3-way'!$D89="","",'True_Odds_Calculator_3-way'!#REF!/'True_Odds_Calculator_3-way'!C90-1)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IF('Log_working_3-way'!D90="","",1/'True_Odds_Calculator_3-way'!N91+1/'True_Odds_Calculator_3-way'!O91+1/'True_Odds_Calculator_3-way'!#REF!-1)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IF('Log_working_3-way'!$D90="","",'True_Odds_Calculator_3-way'!#REF!/'True_Odds_Calculator_3-way'!C91-1)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IF('Log_working_3-way'!D91="","",1/'True_Odds_Calculator_3-way'!N92+1/'True_Odds_Calculator_3-way'!O92+1/'True_Odds_Calculator_3-way'!#REF!-1)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IF('Log_working_3-way'!$D91="","",'True_Odds_Calculator_3-way'!#REF!/'True_Odds_Calculator_3-way'!C92-1)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IF('Log_working_3-way'!D92="","",1/'True_Odds_Calculator_3-way'!N93+1/'True_Odds_Calculator_3-way'!O93+1/'True_Odds_Calculator_3-way'!#REF!-1)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IF('Log_working_3-way'!$D92="","",'True_Odds_Calculator_3-way'!#REF!/'True_Odds_Calculator_3-way'!C93-1)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IF('Log_working_3-way'!D93="","",1/'True_Odds_Calculator_3-way'!N94+1/'True_Odds_Calculator_3-way'!O94+1/'True_Odds_Calculator_3-way'!#REF!-1)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IF('Log_working_3-way'!$D93="","",'True_Odds_Calculator_3-way'!#REF!/'True_Odds_Calculator_3-way'!C94-1)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IF('Log_working_3-way'!D94="","",1/'True_Odds_Calculator_3-way'!N95+1/'True_Odds_Calculator_3-way'!O95+1/'True_Odds_Calculator_3-way'!#REF!-1)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IF('Log_working_3-way'!$D94="","",'True_Odds_Calculator_3-way'!#REF!/'True_Odds_Calculator_3-way'!C95-1)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IF('Log_working_3-way'!D95="","",1/'True_Odds_Calculator_3-way'!N96+1/'True_Odds_Calculator_3-way'!O96+1/'True_Odds_Calculator_3-way'!#REF!-1)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IF('Log_working_3-way'!$D95="","",'True_Odds_Calculator_3-way'!#REF!/'True_Odds_Calculator_3-way'!C96-1)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IF('Log_working_3-way'!D96="","",1/'True_Odds_Calculator_3-way'!N97+1/'True_Odds_Calculator_3-way'!O97+1/'True_Odds_Calculator_3-way'!#REF!-1)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IF('Log_working_3-way'!$D96="","",'True_Odds_Calculator_3-way'!#REF!/'True_Odds_Calculator_3-way'!C97-1)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IF('Log_working_3-way'!D97="","",1/'True_Odds_Calculator_3-way'!N98+1/'True_Odds_Calculator_3-way'!O98+1/'True_Odds_Calculator_3-way'!#REF!-1)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IF('Log_working_3-way'!$D97="","",'True_Odds_Calculator_3-way'!#REF!/'True_Odds_Calculator_3-way'!C98-1)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IF('Log_working_3-way'!D98="","",1/'True_Odds_Calculator_3-way'!N99+1/'True_Odds_Calculator_3-way'!O99+1/'True_Odds_Calculator_3-way'!#REF!-1)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IF('Log_working_3-way'!$D98="","",'True_Odds_Calculator_3-way'!#REF!/'True_Odds_Calculator_3-way'!C99-1)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IF('Log_working_3-way'!D99="","",1/'True_Odds_Calculator_3-way'!N100+1/'True_Odds_Calculator_3-way'!O100+1/'True_Odds_Calculator_3-way'!#REF!-1)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IF('Log_working_3-way'!$D99="","",'True_Odds_Calculator_3-way'!#REF!/'True_Odds_Calculator_3-way'!C100-1)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IF('Log_working_3-way'!D100="","",1/'True_Odds_Calculator_3-way'!N101+1/'True_Odds_Calculator_3-way'!O101+1/'True_Odds_Calculator_3-way'!#REF!-1)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IF('Log_working_3-way'!$D100="","",'True_Odds_Calculator_3-way'!#REF!/'True_Odds_Calculator_3-way'!C101-1)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IF('Log_working_3-way'!D101="","",1/'True_Odds_Calculator_3-way'!N102+1/'True_Odds_Calculator_3-way'!O102+1/'True_Odds_Calculator_3-way'!#REF!-1)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IF('Log_working_3-way'!$D101="","",'True_Odds_Calculator_3-way'!#REF!/'True_Odds_Calculator_3-way'!C102-1)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IF('Log_working_3-way'!D102="","",1/'True_Odds_Calculator_3-way'!N103+1/'True_Odds_Calculator_3-way'!O103+1/'True_Odds_Calculator_3-way'!#REF!-1)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IF('Log_working_3-way'!$D102="","",'True_Odds_Calculator_3-way'!#REF!/'True_Odds_Calculator_3-way'!C103-1)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IF('Log_working_3-way'!D103="","",1/'True_Odds_Calculator_3-way'!N104+1/'True_Odds_Calculator_3-way'!O104+1/'True_Odds_Calculator_3-way'!#REF!-1)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IF('Log_working_3-way'!$D103="","",'True_Odds_Calculator_3-way'!#REF!/'True_Odds_Calculator_3-way'!C104-1)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IF('Log_working_3-way'!D104="","",1/'True_Odds_Calculator_3-way'!N105+1/'True_Odds_Calculator_3-way'!O105+1/'True_Odds_Calculator_3-way'!#REF!-1)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IF('Log_working_3-way'!$D104="","",'True_Odds_Calculator_3-way'!#REF!/'True_Odds_Calculator_3-way'!C105-1)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IF('Log_working_3-way'!D105="","",1/'True_Odds_Calculator_3-way'!N106+1/'True_Odds_Calculator_3-way'!O106+1/'True_Odds_Calculator_3-way'!#REF!-1)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IF('Log_working_3-way'!$D105="","",'True_Odds_Calculator_3-way'!#REF!/'True_Odds_Calculator_3-way'!C106-1)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IF('Log_working_3-way'!D106="","",1/'True_Odds_Calculator_3-way'!N107+1/'True_Odds_Calculator_3-way'!O107+1/'True_Odds_Calculator_3-way'!#REF!-1)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IF('Log_working_3-way'!$D106="","",'True_Odds_Calculator_3-way'!#REF!/'True_Odds_Calculator_3-way'!C107-1)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IF('Log_working_3-way'!D107="","",1/'True_Odds_Calculator_3-way'!N108+1/'True_Odds_Calculator_3-way'!O108+1/'True_Odds_Calculator_3-way'!#REF!-1)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IF('Log_working_3-way'!$D107="","",'True_Odds_Calculator_3-way'!#REF!/'True_Odds_Calculator_3-way'!C108-1)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IF('Log_working_3-way'!D108="","",1/'True_Odds_Calculator_3-way'!N109+1/'True_Odds_Calculator_3-way'!O109+1/'True_Odds_Calculator_3-way'!#REF!-1)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IF('Log_working_3-way'!$D108="","",'True_Odds_Calculator_3-way'!#REF!/'True_Odds_Calculator_3-way'!C109-1)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1.55</v>
      </c>
      <c r="B2" s="4">
        <f>IF('True_Odds_Calculator_3-way'!B3="","",'True_Odds_Calculator_3-way'!B3)</f>
        <v>4.4800000000000004</v>
      </c>
      <c r="C2" s="4">
        <f>IF('True_Odds_Calculator_3-way'!C3="","",'True_Odds_Calculator_3-way'!C3)</f>
        <v>6.39</v>
      </c>
      <c r="D2" s="9">
        <f>(K2/(AR2+K2-(AR2*K2)))</f>
        <v>0.63437764911447447</v>
      </c>
      <c r="E2" s="9">
        <f>(L2/(AR2+L2-(AR2*L2)))</f>
        <v>0.21520595357604763</v>
      </c>
      <c r="F2" s="9">
        <f>(M2/(AR2+M2-(AR2*M2)))</f>
        <v>0.15041639730947759</v>
      </c>
      <c r="G2" s="9">
        <f>AR2</f>
        <v>1.0479056310210522</v>
      </c>
      <c r="H2" s="9">
        <f>IF(A2="","",1/D2)</f>
        <v>1.5763480970615791</v>
      </c>
      <c r="I2" s="9">
        <f>IF(B2="","",1/E2)</f>
        <v>4.6467115959532626</v>
      </c>
      <c r="J2" s="9">
        <f>IF(C2="","",1/F2)</f>
        <v>6.6482113512034697</v>
      </c>
      <c r="K2" s="11">
        <f>1/A2</f>
        <v>0.64516129032258063</v>
      </c>
      <c r="L2" s="11">
        <f>1/B2</f>
        <v>0.2232142857142857</v>
      </c>
      <c r="M2" s="11">
        <f>1/C2</f>
        <v>0.1564945226917058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-0.23249848553687713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0.21229527703857554</v>
      </c>
      <c r="Q2" s="11">
        <f>2*'OddsRatio_working_3-way'!K2*'OddsRatio_working_3-way'!L2*'OddsRatio_working_3-way'!M2</f>
        <v>4.5073307226873784E-2</v>
      </c>
      <c r="R2" s="11">
        <f>O2/N2</f>
        <v>0</v>
      </c>
      <c r="S2" s="11">
        <f>P2/N2</f>
        <v>-0.91310391355174181</v>
      </c>
      <c r="T2" s="11">
        <f>Q2/N2</f>
        <v>-0.19386494979867128</v>
      </c>
      <c r="U2" s="11">
        <f>'OddsRatio_working_3-way'!S2-'OddsRatio_working_3-way'!R2^2/3</f>
        <v>-0.91310391355174181</v>
      </c>
      <c r="V2" s="11">
        <f>'OddsRatio_working_3-way'!S2*'OddsRatio_working_3-way'!R2/3-2*'OddsRatio_working_3-way'!R2^3/27-'OddsRatio_working_3-way'!T2</f>
        <v>0.19386494979867128</v>
      </c>
      <c r="W2" s="11">
        <f>'OddsRatio_working_3-way'!V2^2+4*'OddsRatio_working_3-way'!U2^3/27</f>
        <v>-7.5202808487432965E-2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0.16791845286319362</v>
      </c>
      <c r="Y2" s="11">
        <f>IF('OddsRatio_working_3-way'!W2&gt;=0,IF('OddsRatio_working_3-way'!V2+SQRT('OddsRatio_working_3-way'!W2)&gt;0,0,PI()),ACOS('OddsRatio_working_3-way'!V2/(2*'OddsRatio_working_3-way'!X2)))</f>
        <v>0.95542812739094118</v>
      </c>
      <c r="Z2" s="11">
        <f>'OddsRatio_working_3-way'!X2^(1/3)*COS('OddsRatio_working_3-way'!Y2/3)</f>
        <v>0.52395281551052619</v>
      </c>
      <c r="AA2" s="11">
        <f>'OddsRatio_working_3-way'!X2^(1/3)*COS(('OddsRatio_working_3-way'!Y2+2*PI())/3)</f>
        <v>-0.41157942820231141</v>
      </c>
      <c r="AB2" s="11">
        <f>'OddsRatio_working_3-way'!X2^(1/3)*COS(('OddsRatio_working_3-way'!Y2+4*PI())/3)</f>
        <v>-0.11237338730821486</v>
      </c>
      <c r="AC2" s="11">
        <f>'OddsRatio_working_3-way'!X2^(1/3)*SIN('OddsRatio_working_3-way'!Y2/3)</f>
        <v>0.17274668825336889</v>
      </c>
      <c r="AD2" s="11">
        <f>'OddsRatio_working_3-way'!X2^(1/3)*SIN(('OddsRatio_working_3-way'!Y2+2*PI())/3)</f>
        <v>0.36738310448981248</v>
      </c>
      <c r="AE2" s="11">
        <f>'OddsRatio_working_3-way'!X2^(1/3)*SIN(('OddsRatio_working_3-way'!Y2+4*PI())/3)</f>
        <v>-0.54012979274318129</v>
      </c>
      <c r="AF2" s="11">
        <f>-'OddsRatio_working_3-way'!U2/(3*'OddsRatio_working_3-way'!X2^(1/3))*COS(('OddsRatio_working_3-way'!Y2)/3)</f>
        <v>0.52395281551052597</v>
      </c>
      <c r="AG2" s="11">
        <f>-'OddsRatio_working_3-way'!U2/(3*'OddsRatio_working_3-way'!X2^(1/3))*COS(('OddsRatio_working_3-way'!Y2+2*PI())/3)</f>
        <v>-0.41157942820231125</v>
      </c>
      <c r="AH2" s="11">
        <f>-'OddsRatio_working_3-way'!U2/(3*'OddsRatio_working_3-way'!X2^(1/3))*COS(('OddsRatio_working_3-way'!Y2+4*PI())/3)</f>
        <v>-0.11237338730821482</v>
      </c>
      <c r="AI2" s="11">
        <f>'OddsRatio_working_3-way'!U2/(3*'OddsRatio_working_3-way'!X2^(1/3))*SIN(('OddsRatio_working_3-way'!Y2)/3)</f>
        <v>-0.17274668825336884</v>
      </c>
      <c r="AJ2" s="11">
        <f>'OddsRatio_working_3-way'!U2/(3*'OddsRatio_working_3-way'!X2^(1/3))*SIN(('OddsRatio_working_3-way'!Y2+2*PI())/3)</f>
        <v>-0.36738310448981232</v>
      </c>
      <c r="AK2" s="11">
        <f>'OddsRatio_working_3-way'!U2/(3*'OddsRatio_working_3-way'!X2^(1/3))*SIN(('OddsRatio_working_3-way'!Y2+4*PI())/3)</f>
        <v>0.54012979274318107</v>
      </c>
      <c r="AL2" s="11">
        <f>'OddsRatio_working_3-way'!Z2+'OddsRatio_working_3-way'!AF2</f>
        <v>1.0479056310210522</v>
      </c>
      <c r="AM2" s="11">
        <f>'OddsRatio_working_3-way'!AA2+'OddsRatio_working_3-way'!AG2</f>
        <v>-0.82315885640462261</v>
      </c>
      <c r="AN2" s="11">
        <f>'OddsRatio_working_3-way'!AB2+'OddsRatio_working_3-way'!AH2</f>
        <v>-0.22474677461642967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1.0479056310210522</v>
      </c>
      <c r="AS2" s="11">
        <f>IF(('OddsRatio_working_3-way'!X2=0),IF(Q2&gt;0,-Q2^(1/3),(-Q2)^(1/3)),'OddsRatio_working_3-way'!AM2-'OddsRatio_working_3-way'!R2/3)</f>
        <v>-0.82315885640462261</v>
      </c>
      <c r="AT2" s="11">
        <f>IF(('OddsRatio_working_3-way'!X2=0),IF(Q2&gt;0,-Q2^(1/3),(-Q2)^(1/3)),'OddsRatio_working_3-way'!AN2-'OddsRatio_working_3-way'!R2/3)</f>
        <v>-0.22474677461642967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2.2000000000000002</v>
      </c>
      <c r="B3" s="4">
        <f>IF('True_Odds_Calculator_3-way'!B4="","",'True_Odds_Calculator_3-way'!B4)</f>
        <v>3.05</v>
      </c>
      <c r="C3" s="4">
        <f>IF('True_Odds_Calculator_3-way'!C4="","",'True_Odds_Calculator_3-way'!C4)</f>
        <v>3.2</v>
      </c>
      <c r="D3" s="9">
        <f t="shared" ref="D3" si="0">(K3/(AR3+K3-(AR3*K3)))</f>
        <v>0.4196869571944527</v>
      </c>
      <c r="E3" s="9">
        <f t="shared" ref="E3" si="1">(L3/(AR3+L3-(AR3*L3)))</f>
        <v>0.2974277655962681</v>
      </c>
      <c r="F3" s="9">
        <f t="shared" ref="F3" si="2">(M3/(AR3+M3-(AR3*M3)))</f>
        <v>0.28288527720927953</v>
      </c>
      <c r="G3" s="9">
        <f t="shared" ref="G3" si="3">AR3</f>
        <v>1.1522736030938732</v>
      </c>
      <c r="H3" s="9">
        <f t="shared" ref="H3" si="4">IF(A3="","",1/D3)</f>
        <v>2.3827283237126475</v>
      </c>
      <c r="I3" s="9">
        <f t="shared" ref="I3" si="5">IF(B3="","",1/E3)</f>
        <v>3.3621608863424393</v>
      </c>
      <c r="J3" s="9">
        <f t="shared" ref="J3" si="6">IF(C3="","",1/F3)</f>
        <v>3.5350019268065211</v>
      </c>
      <c r="K3" s="11">
        <f t="shared" ref="K3" si="7">1/A3</f>
        <v>0.45454545454545453</v>
      </c>
      <c r="L3" s="11">
        <f t="shared" ref="L3" si="8">1/B3</f>
        <v>0.32786885245901642</v>
      </c>
      <c r="M3" s="11">
        <f t="shared" ref="M3" si="9">1/C3</f>
        <v>0.3125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-0.25204918032786905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0.25381892697466463</v>
      </c>
      <c r="Q3" s="11">
        <f>2*'OddsRatio_working_3-way'!K3*'OddsRatio_working_3-way'!L3*'OddsRatio_working_3-way'!M3</f>
        <v>9.3144560357675113E-2</v>
      </c>
      <c r="R3" s="11">
        <f t="shared" ref="R3" si="10">O3/N3</f>
        <v>0</v>
      </c>
      <c r="S3" s="11">
        <f t="shared" ref="S3" si="11">P3/N3</f>
        <v>-1.0070214338507011</v>
      </c>
      <c r="T3" s="11">
        <f t="shared" ref="T3" si="12">Q3/N3</f>
        <v>-0.36954915003695465</v>
      </c>
      <c r="U3" s="11">
        <f>'OddsRatio_working_3-way'!S3-'OddsRatio_working_3-way'!R3^2/3</f>
        <v>-1.0070214338507011</v>
      </c>
      <c r="V3" s="11">
        <f>'OddsRatio_working_3-way'!S3*'OddsRatio_working_3-way'!R3/3-2*'OddsRatio_working_3-way'!R3^3/27-'OddsRatio_working_3-way'!T3</f>
        <v>0.36954915003695465</v>
      </c>
      <c r="W3" s="11">
        <f>'OddsRatio_working_3-way'!V3^2+4*'OddsRatio_working_3-way'!U3^3/27</f>
        <v>-1.47241737532601E-2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0.19448055689855973</v>
      </c>
      <c r="Y3" s="11">
        <f>IF('OddsRatio_working_3-way'!W3&gt;=0,IF('OddsRatio_working_3-way'!V3+SQRT('OddsRatio_working_3-way'!W3)&gt;0,0,PI()),ACOS('OddsRatio_working_3-way'!V3/(2*'OddsRatio_working_3-way'!X3)))</f>
        <v>0.31726312712427163</v>
      </c>
      <c r="Z3" s="11">
        <f>'OddsRatio_working_3-way'!X3^(1/3)*COS('OddsRatio_working_3-way'!Y3/3)</f>
        <v>0.57613680154693658</v>
      </c>
      <c r="AA3" s="11">
        <f>'OddsRatio_working_3-way'!X3^(1/3)*COS(('OddsRatio_working_3-way'!Y3+2*PI())/3)</f>
        <v>-0.34103204764681566</v>
      </c>
      <c r="AB3" s="11">
        <f>'OddsRatio_working_3-way'!X3^(1/3)*COS(('OddsRatio_working_3-way'!Y3+4*PI())/3)</f>
        <v>-0.23510475390012106</v>
      </c>
      <c r="AC3" s="11">
        <f>'OddsRatio_working_3-way'!X3^(1/3)*SIN('OddsRatio_working_3-way'!Y3/3)</f>
        <v>6.1157151559182908E-2</v>
      </c>
      <c r="AD3" s="11">
        <f>'OddsRatio_working_3-way'!X3^(1/3)*SIN(('OddsRatio_working_3-way'!Y3+2*PI())/3)</f>
        <v>0.46837053041516941</v>
      </c>
      <c r="AE3" s="11">
        <f>'OddsRatio_working_3-way'!X3^(1/3)*SIN(('OddsRatio_working_3-way'!Y3+4*PI())/3)</f>
        <v>-0.52952768197435218</v>
      </c>
      <c r="AF3" s="11">
        <f>-'OddsRatio_working_3-way'!U3/(3*'OddsRatio_working_3-way'!X3^(1/3))*COS(('OddsRatio_working_3-way'!Y3)/3)</f>
        <v>0.57613680154693647</v>
      </c>
      <c r="AG3" s="11">
        <f>-'OddsRatio_working_3-way'!U3/(3*'OddsRatio_working_3-way'!X3^(1/3))*COS(('OddsRatio_working_3-way'!Y3+2*PI())/3)</f>
        <v>-0.34103204764681561</v>
      </c>
      <c r="AH3" s="11">
        <f>-'OddsRatio_working_3-way'!U3/(3*'OddsRatio_working_3-way'!X3^(1/3))*COS(('OddsRatio_working_3-way'!Y3+4*PI())/3)</f>
        <v>-0.23510475390012101</v>
      </c>
      <c r="AI3" s="11">
        <f>'OddsRatio_working_3-way'!U3/(3*'OddsRatio_working_3-way'!X3^(1/3))*SIN(('OddsRatio_working_3-way'!Y3)/3)</f>
        <v>-6.1157151559182901E-2</v>
      </c>
      <c r="AJ3" s="11">
        <f>'OddsRatio_working_3-way'!U3/(3*'OddsRatio_working_3-way'!X3^(1/3))*SIN(('OddsRatio_working_3-way'!Y3+2*PI())/3)</f>
        <v>-0.46837053041516929</v>
      </c>
      <c r="AK3" s="11">
        <f>'OddsRatio_working_3-way'!U3/(3*'OddsRatio_working_3-way'!X3^(1/3))*SIN(('OddsRatio_working_3-way'!Y3+4*PI())/3)</f>
        <v>0.52952768197435207</v>
      </c>
      <c r="AL3" s="11">
        <f>'OddsRatio_working_3-way'!Z3+'OddsRatio_working_3-way'!AF3</f>
        <v>1.1522736030938732</v>
      </c>
      <c r="AM3" s="11">
        <f>'OddsRatio_working_3-way'!AA3+'OddsRatio_working_3-way'!AG3</f>
        <v>-0.68206409529363121</v>
      </c>
      <c r="AN3" s="11">
        <f>'OddsRatio_working_3-way'!AB3+'OddsRatio_working_3-way'!AH3</f>
        <v>-0.47020950780024207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1.1522736030938732</v>
      </c>
      <c r="AS3" s="11">
        <f>IF(('OddsRatio_working_3-way'!X3=0),IF(Q3&gt;0,-Q3^(1/3),(-Q3)^(1/3)),'OddsRatio_working_3-way'!AM3-'OddsRatio_working_3-way'!R3/3)</f>
        <v>-0.68206409529363121</v>
      </c>
      <c r="AT3" s="11">
        <f>IF(('OddsRatio_working_3-way'!X3=0),IF(Q3&gt;0,-Q3^(1/3),(-Q3)^(1/3)),'OddsRatio_working_3-way'!AN3-'OddsRatio_working_3-way'!R3/3)</f>
        <v>-0.47020950780024207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2.61</v>
      </c>
      <c r="B4" s="4">
        <f>IF('True_Odds_Calculator_3-way'!B5="","",'True_Odds_Calculator_3-way'!B5)</f>
        <v>2.99</v>
      </c>
      <c r="C4" s="4">
        <f>IF('True_Odds_Calculator_3-way'!C5="","",'True_Odds_Calculator_3-way'!C5)</f>
        <v>2.97</v>
      </c>
      <c r="D4" s="9">
        <f t="shared" ref="D4:D67" si="13">(K4/(AR4+K4-(AR4*K4)))</f>
        <v>0.3642885741703481</v>
      </c>
      <c r="E4" s="9">
        <f t="shared" ref="E4:E67" si="14">(L4/(AR4+L4-(AR4*L4)))</f>
        <v>0.31676063888518274</v>
      </c>
      <c r="F4" s="9">
        <f t="shared" ref="F4:F67" si="15">(M4/(AR4+M4-(AR4*M4)))</f>
        <v>0.31895078694446921</v>
      </c>
      <c r="G4" s="9">
        <f t="shared" ref="G4:G67" si="16">AR4</f>
        <v>1.0838984400890326</v>
      </c>
      <c r="H4" s="9">
        <f t="shared" ref="H4:H67" si="17">IF(A4="","",1/D4)</f>
        <v>2.7450764885433423</v>
      </c>
      <c r="I4" s="9">
        <f t="shared" ref="I4:I67" si="18">IF(B4="","",1/E4)</f>
        <v>3.1569578957771744</v>
      </c>
      <c r="J4" s="9">
        <f t="shared" ref="J4:J67" si="19">IF(C4="","",1/F4)</f>
        <v>3.1352799269753944</v>
      </c>
      <c r="K4" s="11">
        <f t="shared" ref="K4:K67" si="20">1/A4</f>
        <v>0.38314176245210729</v>
      </c>
      <c r="L4" s="11">
        <f t="shared" ref="L4:L67" si="21">1/B4</f>
        <v>0.33444816053511706</v>
      </c>
      <c r="M4" s="11">
        <f t="shared" ref="M4:M67" si="22">1/C4</f>
        <v>0.33670033670033667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-0.27231842940655204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0.24031841456462477</v>
      </c>
      <c r="Q4" s="11">
        <f>2*'OddsRatio_working_3-way'!K4*'OddsRatio_working_3-way'!L4*'OddsRatio_working_3-way'!M4</f>
        <v>8.6290274529488245E-2</v>
      </c>
      <c r="R4" s="11">
        <f t="shared" ref="R4:R67" si="23">O4/N4</f>
        <v>0</v>
      </c>
      <c r="S4" s="11">
        <f t="shared" ref="S4:S67" si="24">P4/N4</f>
        <v>-0.88249045460616427</v>
      </c>
      <c r="T4" s="11">
        <f t="shared" ref="T4:T67" si="25">Q4/N4</f>
        <v>-0.31687269465212359</v>
      </c>
      <c r="U4" s="11">
        <f>'OddsRatio_working_3-way'!S4-'OddsRatio_working_3-way'!R4^2/3</f>
        <v>-0.88249045460616427</v>
      </c>
      <c r="V4" s="11">
        <f>'OddsRatio_working_3-way'!S4*'OddsRatio_working_3-way'!R4/3-2*'OddsRatio_working_3-way'!R4^3/27-'OddsRatio_working_3-way'!T4</f>
        <v>0.31687269465212359</v>
      </c>
      <c r="W4" s="11">
        <f>'OddsRatio_working_3-way'!V4^2+4*'OddsRatio_working_3-way'!U4^3/27</f>
        <v>-1.4100974326562571E-3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0.15954497958942035</v>
      </c>
      <c r="Y4" s="11">
        <f>IF('OddsRatio_working_3-way'!W4&gt;=0,IF('OddsRatio_working_3-way'!V4+SQRT('OddsRatio_working_3-way'!W4)&gt;0,0,PI()),ACOS('OddsRatio_working_3-way'!V4/(2*'OddsRatio_working_3-way'!X4)))</f>
        <v>0.11795571470062538</v>
      </c>
      <c r="Z4" s="11">
        <f>'OddsRatio_working_3-way'!X4^(1/3)*COS('OddsRatio_working_3-way'!Y4/3)</f>
        <v>0.54194922004451629</v>
      </c>
      <c r="AA4" s="11">
        <f>'OddsRatio_working_3-way'!X4^(1/3)*COS(('OddsRatio_working_3-way'!Y4+2*PI())/3)</f>
        <v>-0.28943797432556034</v>
      </c>
      <c r="AB4" s="11">
        <f>'OddsRatio_working_3-way'!X4^(1/3)*COS(('OddsRatio_working_3-way'!Y4+4*PI())/3)</f>
        <v>-0.252511245718956</v>
      </c>
      <c r="AC4" s="11">
        <f>'OddsRatio_working_3-way'!X4^(1/3)*SIN('OddsRatio_working_3-way'!Y4/3)</f>
        <v>2.1319656701315356E-2</v>
      </c>
      <c r="AD4" s="11">
        <f>'OddsRatio_working_3-way'!X4^(1/3)*SIN(('OddsRatio_working_3-way'!Y4+2*PI())/3)</f>
        <v>0.45868196376905607</v>
      </c>
      <c r="AE4" s="11">
        <f>'OddsRatio_working_3-way'!X4^(1/3)*SIN(('OddsRatio_working_3-way'!Y4+4*PI())/3)</f>
        <v>-0.48000162047037137</v>
      </c>
      <c r="AF4" s="11">
        <f>-'OddsRatio_working_3-way'!U4/(3*'OddsRatio_working_3-way'!X4^(1/3))*COS(('OddsRatio_working_3-way'!Y4)/3)</f>
        <v>0.54194922004451629</v>
      </c>
      <c r="AG4" s="11">
        <f>-'OddsRatio_working_3-way'!U4/(3*'OddsRatio_working_3-way'!X4^(1/3))*COS(('OddsRatio_working_3-way'!Y4+2*PI())/3)</f>
        <v>-0.28943797432556034</v>
      </c>
      <c r="AH4" s="11">
        <f>-'OddsRatio_working_3-way'!U4/(3*'OddsRatio_working_3-way'!X4^(1/3))*COS(('OddsRatio_working_3-way'!Y4+4*PI())/3)</f>
        <v>-0.252511245718956</v>
      </c>
      <c r="AI4" s="11">
        <f>'OddsRatio_working_3-way'!U4/(3*'OddsRatio_working_3-way'!X4^(1/3))*SIN(('OddsRatio_working_3-way'!Y4)/3)</f>
        <v>-2.1319656701315356E-2</v>
      </c>
      <c r="AJ4" s="11">
        <f>'OddsRatio_working_3-way'!U4/(3*'OddsRatio_working_3-way'!X4^(1/3))*SIN(('OddsRatio_working_3-way'!Y4+2*PI())/3)</f>
        <v>-0.45868196376905607</v>
      </c>
      <c r="AK4" s="11">
        <f>'OddsRatio_working_3-way'!U4/(3*'OddsRatio_working_3-way'!X4^(1/3))*SIN(('OddsRatio_working_3-way'!Y4+4*PI())/3)</f>
        <v>0.48000162047037137</v>
      </c>
      <c r="AL4" s="11">
        <f>'OddsRatio_working_3-way'!Z4+'OddsRatio_working_3-way'!AF4</f>
        <v>1.0838984400890326</v>
      </c>
      <c r="AM4" s="11">
        <f>'OddsRatio_working_3-way'!AA4+'OddsRatio_working_3-way'!AG4</f>
        <v>-0.57887594865112069</v>
      </c>
      <c r="AN4" s="11">
        <f>'OddsRatio_working_3-way'!AB4+'OddsRatio_working_3-way'!AH4</f>
        <v>-0.505022491437912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1.0838984400890326</v>
      </c>
      <c r="AS4" s="11">
        <f>IF(('OddsRatio_working_3-way'!X4=0),IF(Q4&gt;0,-Q4^(1/3),(-Q4)^(1/3)),'OddsRatio_working_3-way'!AM4-'OddsRatio_working_3-way'!R4/3)</f>
        <v>-0.57887594865112069</v>
      </c>
      <c r="AT4" s="11">
        <f>IF(('OddsRatio_working_3-way'!X4=0),IF(Q4&gt;0,-Q4^(1/3),(-Q4)^(1/3)),'OddsRatio_working_3-way'!AN4-'OddsRatio_working_3-way'!R4/3)</f>
        <v>-0.505022491437912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4.71</v>
      </c>
      <c r="B5" s="4">
        <f>IF('True_Odds_Calculator_3-way'!B6="","",'True_Odds_Calculator_3-way'!B6)</f>
        <v>3.38</v>
      </c>
      <c r="C5" s="4">
        <f>IF('True_Odds_Calculator_3-way'!C6="","",'True_Odds_Calculator_3-way'!C6)</f>
        <v>1.81</v>
      </c>
      <c r="D5" s="9">
        <f t="shared" si="13"/>
        <v>0.19628396793289726</v>
      </c>
      <c r="E5" s="9">
        <f t="shared" si="14"/>
        <v>0.27572798855400998</v>
      </c>
      <c r="F5" s="9">
        <f t="shared" si="15"/>
        <v>0.52798804351309292</v>
      </c>
      <c r="G5" s="9">
        <f t="shared" si="16"/>
        <v>1.103681830748148</v>
      </c>
      <c r="H5" s="9">
        <f t="shared" si="17"/>
        <v>5.0946595920756277</v>
      </c>
      <c r="I5" s="9">
        <f t="shared" si="18"/>
        <v>3.6267627571805923</v>
      </c>
      <c r="J5" s="9">
        <f t="shared" si="19"/>
        <v>1.8939822829059996</v>
      </c>
      <c r="K5" s="11">
        <f t="shared" si="20"/>
        <v>0.21231422505307856</v>
      </c>
      <c r="L5" s="11">
        <f t="shared" si="21"/>
        <v>0.29585798816568049</v>
      </c>
      <c r="M5" s="11">
        <f t="shared" si="22"/>
        <v>0.5524861878453039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-0.24821024501335043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0.23945996156563509</v>
      </c>
      <c r="Q5" s="11">
        <f>2*'OddsRatio_working_3-way'!K5*'OddsRatio_working_3-way'!L5*'OddsRatio_working_3-way'!M5</f>
        <v>6.9408684511778285E-2</v>
      </c>
      <c r="R5" s="11">
        <f t="shared" si="23"/>
        <v>0</v>
      </c>
      <c r="S5" s="11">
        <f t="shared" si="24"/>
        <v>-0.96474648559633513</v>
      </c>
      <c r="T5" s="11">
        <f t="shared" si="25"/>
        <v>-0.27963666249169133</v>
      </c>
      <c r="U5" s="11">
        <f>'OddsRatio_working_3-way'!S5-'OddsRatio_working_3-way'!R5^2/3</f>
        <v>-0.96474648559633513</v>
      </c>
      <c r="V5" s="11">
        <f>'OddsRatio_working_3-way'!S5*'OddsRatio_working_3-way'!R5/3-2*'OddsRatio_working_3-way'!R5^3/27-'OddsRatio_working_3-way'!T5</f>
        <v>0.27963666249169133</v>
      </c>
      <c r="W5" s="11">
        <f>'OddsRatio_working_3-way'!V5^2+4*'OddsRatio_working_3-way'!U5^3/27</f>
        <v>-5.482912575975292E-2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0.18236350290645126</v>
      </c>
      <c r="Y5" s="11">
        <f>IF('OddsRatio_working_3-way'!W5&gt;=0,IF('OddsRatio_working_3-way'!V5+SQRT('OddsRatio_working_3-way'!W5)&gt;0,0,PI()),ACOS('OddsRatio_working_3-way'!V5/(2*'OddsRatio_working_3-way'!X5)))</f>
        <v>0.69710921965054429</v>
      </c>
      <c r="Z5" s="11">
        <f>'OddsRatio_working_3-way'!X5^(1/3)*COS('OddsRatio_working_3-way'!Y5/3)</f>
        <v>0.55184091537407409</v>
      </c>
      <c r="AA5" s="11">
        <f>'OddsRatio_working_3-way'!X5^(1/3)*COS(('OddsRatio_working_3-way'!Y5+2*PI())/3)</f>
        <v>-0.3890147744691449</v>
      </c>
      <c r="AB5" s="11">
        <f>'OddsRatio_working_3-way'!X5^(1/3)*COS(('OddsRatio_working_3-way'!Y5+4*PI())/3)</f>
        <v>-0.16282614090492936</v>
      </c>
      <c r="AC5" s="11">
        <f>'OddsRatio_working_3-way'!X5^(1/3)*SIN('OddsRatio_working_3-way'!Y5/3)</f>
        <v>0.13059006847593368</v>
      </c>
      <c r="AD5" s="11">
        <f>'OddsRatio_working_3-way'!X5^(1/3)*SIN(('OddsRatio_working_3-way'!Y5+2*PI())/3)</f>
        <v>0.41261321732364004</v>
      </c>
      <c r="AE5" s="11">
        <f>'OddsRatio_working_3-way'!X5^(1/3)*SIN(('OddsRatio_working_3-way'!Y5+4*PI())/3)</f>
        <v>-0.54320328579957355</v>
      </c>
      <c r="AF5" s="11">
        <f>-'OddsRatio_working_3-way'!U5/(3*'OddsRatio_working_3-way'!X5^(1/3))*COS(('OddsRatio_working_3-way'!Y5)/3)</f>
        <v>0.55184091537407398</v>
      </c>
      <c r="AG5" s="11">
        <f>-'OddsRatio_working_3-way'!U5/(3*'OddsRatio_working_3-way'!X5^(1/3))*COS(('OddsRatio_working_3-way'!Y5+2*PI())/3)</f>
        <v>-0.38901477446914484</v>
      </c>
      <c r="AH5" s="11">
        <f>-'OddsRatio_working_3-way'!U5/(3*'OddsRatio_working_3-way'!X5^(1/3))*COS(('OddsRatio_working_3-way'!Y5+4*PI())/3)</f>
        <v>-0.16282614090492933</v>
      </c>
      <c r="AI5" s="11">
        <f>'OddsRatio_working_3-way'!U5/(3*'OddsRatio_working_3-way'!X5^(1/3))*SIN(('OddsRatio_working_3-way'!Y5)/3)</f>
        <v>-0.13059006847593366</v>
      </c>
      <c r="AJ5" s="11">
        <f>'OddsRatio_working_3-way'!U5/(3*'OddsRatio_working_3-way'!X5^(1/3))*SIN(('OddsRatio_working_3-way'!Y5+2*PI())/3)</f>
        <v>-0.41261321732363992</v>
      </c>
      <c r="AK5" s="11">
        <f>'OddsRatio_working_3-way'!U5/(3*'OddsRatio_working_3-way'!X5^(1/3))*SIN(('OddsRatio_working_3-way'!Y5+4*PI())/3)</f>
        <v>0.54320328579957344</v>
      </c>
      <c r="AL5" s="11">
        <f>'OddsRatio_working_3-way'!Z5+'OddsRatio_working_3-way'!AF5</f>
        <v>1.103681830748148</v>
      </c>
      <c r="AM5" s="11">
        <f>'OddsRatio_working_3-way'!AA5+'OddsRatio_working_3-way'!AG5</f>
        <v>-0.77802954893828979</v>
      </c>
      <c r="AN5" s="11">
        <f>'OddsRatio_working_3-way'!AB5+'OddsRatio_working_3-way'!AH5</f>
        <v>-0.32565228180985872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1.103681830748148</v>
      </c>
      <c r="AS5" s="11">
        <f>IF(('OddsRatio_working_3-way'!X5=0),IF(Q5&gt;0,-Q5^(1/3),(-Q5)^(1/3)),'OddsRatio_working_3-way'!AM5-'OddsRatio_working_3-way'!R5/3)</f>
        <v>-0.77802954893828979</v>
      </c>
      <c r="AT5" s="11">
        <f>IF(('OddsRatio_working_3-way'!X5=0),IF(Q5&gt;0,-Q5^(1/3),(-Q5)^(1/3)),'OddsRatio_working_3-way'!AN5-'OddsRatio_working_3-way'!R5/3)</f>
        <v>-0.32565228180985872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1.1200000000000001</v>
      </c>
      <c r="B6" s="4">
        <f>IF('True_Odds_Calculator_3-way'!B7="","",'True_Odds_Calculator_3-way'!B7)</f>
        <v>8.1199999999999992</v>
      </c>
      <c r="C6" s="4">
        <f>IF('True_Odds_Calculator_3-way'!C7="","",'True_Odds_Calculator_3-way'!C7)</f>
        <v>22.63</v>
      </c>
      <c r="D6" s="9">
        <f t="shared" si="13"/>
        <v>0.86656631356315406</v>
      </c>
      <c r="E6" s="9">
        <f t="shared" si="14"/>
        <v>9.8656949914395151E-2</v>
      </c>
      <c r="F6" s="9">
        <f t="shared" si="15"/>
        <v>3.4776736522450689E-2</v>
      </c>
      <c r="G6" s="9">
        <f t="shared" si="16"/>
        <v>1.2831647960115156</v>
      </c>
      <c r="H6" s="9">
        <f t="shared" si="17"/>
        <v>1.1539797755213819</v>
      </c>
      <c r="I6" s="9">
        <f t="shared" si="18"/>
        <v>10.136133347601991</v>
      </c>
      <c r="J6" s="9">
        <f t="shared" si="19"/>
        <v>28.754854537729084</v>
      </c>
      <c r="K6" s="11">
        <f t="shared" si="20"/>
        <v>0.89285714285714279</v>
      </c>
      <c r="L6" s="11">
        <f t="shared" si="21"/>
        <v>0.12315270935960593</v>
      </c>
      <c r="M6" s="11">
        <f t="shared" si="22"/>
        <v>4.4189129474149359E-2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-8.9796447019845904E-2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0.14027755189112992</v>
      </c>
      <c r="Q6" s="11">
        <f>2*'OddsRatio_working_3-way'!K6*'OddsRatio_working_3-way'!L6*'OddsRatio_working_3-way'!M6</f>
        <v>9.7178768196141269E-3</v>
      </c>
      <c r="R6" s="11">
        <f t="shared" si="23"/>
        <v>0</v>
      </c>
      <c r="S6" s="11">
        <f t="shared" si="24"/>
        <v>-1.5621726309519484</v>
      </c>
      <c r="T6" s="11">
        <f t="shared" si="25"/>
        <v>-0.10822117290972971</v>
      </c>
      <c r="U6" s="11">
        <f>'OddsRatio_working_3-way'!S6-'OddsRatio_working_3-way'!R6^2/3</f>
        <v>-1.5621726309519484</v>
      </c>
      <c r="V6" s="11">
        <f>'OddsRatio_working_3-way'!S6*'OddsRatio_working_3-way'!R6/3-2*'OddsRatio_working_3-way'!R6^3/27-'OddsRatio_working_3-way'!T6</f>
        <v>0.10822117290972971</v>
      </c>
      <c r="W6" s="11">
        <f>'OddsRatio_working_3-way'!V6^2+4*'OddsRatio_working_3-way'!U6^3/27</f>
        <v>-0.5530733696498491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0.37576095856135944</v>
      </c>
      <c r="Y6" s="11">
        <f>IF('OddsRatio_working_3-way'!W6&gt;=0,IF('OddsRatio_working_3-way'!V6+SQRT('OddsRatio_working_3-way'!W6)&gt;0,0,PI()),ACOS('OddsRatio_working_3-way'!V6/(2*'OddsRatio_working_3-way'!X6)))</f>
        <v>1.4262912489084767</v>
      </c>
      <c r="Z6" s="11">
        <f>'OddsRatio_working_3-way'!X6^(1/3)*COS('OddsRatio_working_3-way'!Y6/3)</f>
        <v>0.64158239800575778</v>
      </c>
      <c r="AA6" s="11">
        <f>'OddsRatio_working_3-way'!X6^(1/3)*COS(('OddsRatio_working_3-way'!Y6+2*PI())/3)</f>
        <v>-0.60683696049022062</v>
      </c>
      <c r="AB6" s="11">
        <f>'OddsRatio_working_3-way'!X6^(1/3)*COS(('OddsRatio_working_3-way'!Y6+4*PI())/3)</f>
        <v>-3.474543751553695E-2</v>
      </c>
      <c r="AC6" s="11">
        <f>'OddsRatio_working_3-way'!X6^(1/3)*SIN('OddsRatio_working_3-way'!Y6/3)</f>
        <v>0.33029719479053654</v>
      </c>
      <c r="AD6" s="11">
        <f>'OddsRatio_working_3-way'!X6^(1/3)*SIN(('OddsRatio_working_3-way'!Y6+2*PI())/3)</f>
        <v>0.39047805789865653</v>
      </c>
      <c r="AE6" s="11">
        <f>'OddsRatio_working_3-way'!X6^(1/3)*SIN(('OddsRatio_working_3-way'!Y6+4*PI())/3)</f>
        <v>-0.72077525268919307</v>
      </c>
      <c r="AF6" s="11">
        <f>-'OddsRatio_working_3-way'!U6/(3*'OddsRatio_working_3-way'!X6^(1/3))*COS(('OddsRatio_working_3-way'!Y6)/3)</f>
        <v>0.64158239800575778</v>
      </c>
      <c r="AG6" s="11">
        <f>-'OddsRatio_working_3-way'!U6/(3*'OddsRatio_working_3-way'!X6^(1/3))*COS(('OddsRatio_working_3-way'!Y6+2*PI())/3)</f>
        <v>-0.60683696049022062</v>
      </c>
      <c r="AH6" s="11">
        <f>-'OddsRatio_working_3-way'!U6/(3*'OddsRatio_working_3-way'!X6^(1/3))*COS(('OddsRatio_working_3-way'!Y6+4*PI())/3)</f>
        <v>-3.474543751553695E-2</v>
      </c>
      <c r="AI6" s="11">
        <f>'OddsRatio_working_3-way'!U6/(3*'OddsRatio_working_3-way'!X6^(1/3))*SIN(('OddsRatio_working_3-way'!Y6)/3)</f>
        <v>-0.33029719479053654</v>
      </c>
      <c r="AJ6" s="11">
        <f>'OddsRatio_working_3-way'!U6/(3*'OddsRatio_working_3-way'!X6^(1/3))*SIN(('OddsRatio_working_3-way'!Y6+2*PI())/3)</f>
        <v>-0.39047805789865653</v>
      </c>
      <c r="AK6" s="11">
        <f>'OddsRatio_working_3-way'!U6/(3*'OddsRatio_working_3-way'!X6^(1/3))*SIN(('OddsRatio_working_3-way'!Y6+4*PI())/3)</f>
        <v>0.72077525268919307</v>
      </c>
      <c r="AL6" s="11">
        <f>'OddsRatio_working_3-way'!Z6+'OddsRatio_working_3-way'!AF6</f>
        <v>1.2831647960115156</v>
      </c>
      <c r="AM6" s="11">
        <f>'OddsRatio_working_3-way'!AA6+'OddsRatio_working_3-way'!AG6</f>
        <v>-1.2136739209804412</v>
      </c>
      <c r="AN6" s="11">
        <f>'OddsRatio_working_3-way'!AB6+'OddsRatio_working_3-way'!AH6</f>
        <v>-6.9490875031073901E-2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1.2831647960115156</v>
      </c>
      <c r="AS6" s="11">
        <f>IF(('OddsRatio_working_3-way'!X6=0),IF(Q6&gt;0,-Q6^(1/3),(-Q6)^(1/3)),'OddsRatio_working_3-way'!AM6-'OddsRatio_working_3-way'!R6/3)</f>
        <v>-1.2136739209804412</v>
      </c>
      <c r="AT6" s="11">
        <f>IF(('OddsRatio_working_3-way'!X6=0),IF(Q6&gt;0,-Q6^(1/3),(-Q6)^(1/3)),'OddsRatio_working_3-way'!AN6-'OddsRatio_working_3-way'!R6/3)</f>
        <v>-6.9490875031073901E-2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1.1100000000000001</v>
      </c>
      <c r="B7" s="4">
        <f>IF('True_Odds_Calculator_3-way'!B8="","",'True_Odds_Calculator_3-way'!B8)</f>
        <v>8.43</v>
      </c>
      <c r="C7" s="4">
        <f>IF('True_Odds_Calculator_3-way'!C8="","",'True_Odds_Calculator_3-way'!C8)</f>
        <v>22.37</v>
      </c>
      <c r="D7" s="9">
        <f t="shared" si="13"/>
        <v>0.87322249691655152</v>
      </c>
      <c r="E7" s="9">
        <f t="shared" si="14"/>
        <v>9.2537020138588374E-2</v>
      </c>
      <c r="F7" s="9">
        <f t="shared" si="15"/>
        <v>3.4240482944859651E-2</v>
      </c>
      <c r="G7" s="9">
        <f t="shared" si="16"/>
        <v>1.3198500489551797</v>
      </c>
      <c r="H7" s="9">
        <f t="shared" si="17"/>
        <v>1.1451835053850701</v>
      </c>
      <c r="I7" s="9">
        <f t="shared" si="18"/>
        <v>10.806485863736984</v>
      </c>
      <c r="J7" s="9">
        <f t="shared" si="19"/>
        <v>29.205195546172192</v>
      </c>
      <c r="K7" s="11">
        <f t="shared" si="20"/>
        <v>0.9009009009009008</v>
      </c>
      <c r="L7" s="11">
        <f t="shared" si="21"/>
        <v>0.11862396204033215</v>
      </c>
      <c r="M7" s="11">
        <f t="shared" si="22"/>
        <v>4.4702726866338846E-2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-8.3439075516670402E-2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0.13811204446858133</v>
      </c>
      <c r="Q7" s="11">
        <f>2*'OddsRatio_working_3-way'!K7*'OddsRatio_working_3-way'!L7*'OddsRatio_working_3-way'!M7</f>
        <v>9.5546208556611077E-3</v>
      </c>
      <c r="R7" s="11">
        <f t="shared" si="23"/>
        <v>0</v>
      </c>
      <c r="S7" s="11">
        <f t="shared" si="24"/>
        <v>-1.6552441840152907</v>
      </c>
      <c r="T7" s="11">
        <f t="shared" si="25"/>
        <v>-0.11451014763163546</v>
      </c>
      <c r="U7" s="11">
        <f>'OddsRatio_working_3-way'!S7-'OddsRatio_working_3-way'!R7^2/3</f>
        <v>-1.6552441840152907</v>
      </c>
      <c r="V7" s="11">
        <f>'OddsRatio_working_3-way'!S7*'OddsRatio_working_3-way'!R7/3-2*'OddsRatio_working_3-way'!R7^3/27-'OddsRatio_working_3-way'!T7</f>
        <v>0.11451014763163546</v>
      </c>
      <c r="W7" s="11">
        <f>'OddsRatio_working_3-way'!V7^2+4*'OddsRatio_working_3-way'!U7^3/27</f>
        <v>-0.65875307785593917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0.40983705657448732</v>
      </c>
      <c r="Y7" s="11">
        <f>IF('OddsRatio_working_3-way'!W7&gt;=0,IF('OddsRatio_working_3-way'!V7+SQRT('OddsRatio_working_3-way'!W7)&gt;0,0,PI()),ACOS('OddsRatio_working_3-way'!V7/(2*'OddsRatio_working_3-way'!X7)))</f>
        <v>1.4306358270053492</v>
      </c>
      <c r="Z7" s="11">
        <f>'OddsRatio_working_3-way'!X7^(1/3)*COS('OddsRatio_working_3-way'!Y7/3)</f>
        <v>0.65992502447758983</v>
      </c>
      <c r="AA7" s="11">
        <f>'OddsRatio_working_3-way'!X7^(1/3)*COS(('OddsRatio_working_3-way'!Y7+2*PI())/3)</f>
        <v>-0.62523402721274579</v>
      </c>
      <c r="AB7" s="11">
        <f>'OddsRatio_working_3-way'!X7^(1/3)*COS(('OddsRatio_working_3-way'!Y7+4*PI())/3)</f>
        <v>-3.4690997264844071E-2</v>
      </c>
      <c r="AC7" s="11">
        <f>'OddsRatio_working_3-way'!X7^(1/3)*SIN('OddsRatio_working_3-way'!Y7/3)</f>
        <v>0.34095017730847837</v>
      </c>
      <c r="AD7" s="11">
        <f>'OddsRatio_working_3-way'!X7^(1/3)*SIN(('OddsRatio_working_3-way'!Y7+2*PI())/3)</f>
        <v>0.40103674713642096</v>
      </c>
      <c r="AE7" s="11">
        <f>'OddsRatio_working_3-way'!X7^(1/3)*SIN(('OddsRatio_working_3-way'!Y7+4*PI())/3)</f>
        <v>-0.74198692444489944</v>
      </c>
      <c r="AF7" s="11">
        <f>-'OddsRatio_working_3-way'!U7/(3*'OddsRatio_working_3-way'!X7^(1/3))*COS(('OddsRatio_working_3-way'!Y7)/3)</f>
        <v>0.65992502447758972</v>
      </c>
      <c r="AG7" s="11">
        <f>-'OddsRatio_working_3-way'!U7/(3*'OddsRatio_working_3-way'!X7^(1/3))*COS(('OddsRatio_working_3-way'!Y7+2*PI())/3)</f>
        <v>-0.62523402721274568</v>
      </c>
      <c r="AH7" s="11">
        <f>-'OddsRatio_working_3-way'!U7/(3*'OddsRatio_working_3-way'!X7^(1/3))*COS(('OddsRatio_working_3-way'!Y7+4*PI())/3)</f>
        <v>-3.4690997264844065E-2</v>
      </c>
      <c r="AI7" s="11">
        <f>'OddsRatio_working_3-way'!U7/(3*'OddsRatio_working_3-way'!X7^(1/3))*SIN(('OddsRatio_working_3-way'!Y7)/3)</f>
        <v>-0.34095017730847832</v>
      </c>
      <c r="AJ7" s="11">
        <f>'OddsRatio_working_3-way'!U7/(3*'OddsRatio_working_3-way'!X7^(1/3))*SIN(('OddsRatio_working_3-way'!Y7+2*PI())/3)</f>
        <v>-0.4010367471364209</v>
      </c>
      <c r="AK7" s="11">
        <f>'OddsRatio_working_3-way'!U7/(3*'OddsRatio_working_3-way'!X7^(1/3))*SIN(('OddsRatio_working_3-way'!Y7+4*PI())/3)</f>
        <v>0.74198692444489933</v>
      </c>
      <c r="AL7" s="11">
        <f>'OddsRatio_working_3-way'!Z7+'OddsRatio_working_3-way'!AF7</f>
        <v>1.3198500489551797</v>
      </c>
      <c r="AM7" s="11">
        <f>'OddsRatio_working_3-way'!AA7+'OddsRatio_working_3-way'!AG7</f>
        <v>-1.2504680544254914</v>
      </c>
      <c r="AN7" s="11">
        <f>'OddsRatio_working_3-way'!AB7+'OddsRatio_working_3-way'!AH7</f>
        <v>-6.9381994529688129E-2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1.3198500489551797</v>
      </c>
      <c r="AS7" s="11">
        <f>IF(('OddsRatio_working_3-way'!X7=0),IF(Q7&gt;0,-Q7^(1/3),(-Q7)^(1/3)),'OddsRatio_working_3-way'!AM7-'OddsRatio_working_3-way'!R7/3)</f>
        <v>-1.2504680544254914</v>
      </c>
      <c r="AT7" s="11">
        <f>IF(('OddsRatio_working_3-way'!X7=0),IF(Q7&gt;0,-Q7^(1/3),(-Q7)^(1/3)),'OddsRatio_working_3-way'!AN7-'OddsRatio_working_3-way'!R7/3)</f>
        <v>-6.9381994529688129E-2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1.87</v>
      </c>
      <c r="B8" s="4">
        <f>IF('True_Odds_Calculator_3-way'!B9="","",'True_Odds_Calculator_3-way'!B9)</f>
        <v>3.47</v>
      </c>
      <c r="C8" s="4">
        <f>IF('True_Odds_Calculator_3-way'!C9="","",'True_Odds_Calculator_3-way'!C9)</f>
        <v>4.96</v>
      </c>
      <c r="D8" s="9">
        <f t="shared" si="13"/>
        <v>0.52475607031667804</v>
      </c>
      <c r="E8" s="9">
        <f t="shared" si="14"/>
        <v>0.28001748089252027</v>
      </c>
      <c r="F8" s="9">
        <f t="shared" si="15"/>
        <v>0.19522644879080164</v>
      </c>
      <c r="G8" s="9">
        <f t="shared" si="16"/>
        <v>1.0409739331094277</v>
      </c>
      <c r="H8" s="9">
        <f t="shared" si="17"/>
        <v>1.9056473218052024</v>
      </c>
      <c r="I8" s="9">
        <f t="shared" si="18"/>
        <v>3.5712056147802866</v>
      </c>
      <c r="J8" s="9">
        <f t="shared" si="19"/>
        <v>5.1222567751133337</v>
      </c>
      <c r="K8" s="11">
        <f t="shared" si="20"/>
        <v>0.53475935828876997</v>
      </c>
      <c r="L8" s="11">
        <f t="shared" si="21"/>
        <v>0.28818443804034583</v>
      </c>
      <c r="M8" s="11">
        <f t="shared" si="22"/>
        <v>0.20161290322580647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-0.26439828511119989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0.22681412774867654</v>
      </c>
      <c r="Q8" s="11">
        <f>2*'OddsRatio_working_3-way'!K8*'OddsRatio_working_3-way'!L8*'OddsRatio_working_3-way'!M8</f>
        <v>6.2140856917445621E-2</v>
      </c>
      <c r="R8" s="11">
        <f t="shared" si="23"/>
        <v>0</v>
      </c>
      <c r="S8" s="11">
        <f t="shared" si="24"/>
        <v>-0.85785022264151101</v>
      </c>
      <c r="T8" s="11">
        <f t="shared" si="25"/>
        <v>-0.23502745825794821</v>
      </c>
      <c r="U8" s="11">
        <f>'OddsRatio_working_3-way'!S8-'OddsRatio_working_3-way'!R8^2/3</f>
        <v>-0.85785022264151101</v>
      </c>
      <c r="V8" s="11">
        <f>'OddsRatio_working_3-way'!S8*'OddsRatio_working_3-way'!R8/3-2*'OddsRatio_working_3-way'!R8^3/27-'OddsRatio_working_3-way'!T8</f>
        <v>0.23502745825794821</v>
      </c>
      <c r="W8" s="11">
        <f>'OddsRatio_working_3-way'!V8^2+4*'OddsRatio_working_3-way'!U8^3/27</f>
        <v>-3.8287721663599485E-2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0.15290980004465957</v>
      </c>
      <c r="Y8" s="11">
        <f>IF('OddsRatio_working_3-way'!W8&gt;=0,IF('OddsRatio_working_3-way'!V8+SQRT('OddsRatio_working_3-way'!W8)&gt;0,0,PI()),ACOS('OddsRatio_working_3-way'!V8/(2*'OddsRatio_working_3-way'!X8)))</f>
        <v>0.69427674619334012</v>
      </c>
      <c r="Z8" s="11">
        <f>'OddsRatio_working_3-way'!X8^(1/3)*COS('OddsRatio_working_3-way'!Y8/3)</f>
        <v>0.52048696655471383</v>
      </c>
      <c r="AA8" s="11">
        <f>'OddsRatio_working_3-way'!X8^(1/3)*COS(('OddsRatio_working_3-way'!Y8+2*PI())/3)</f>
        <v>-0.3664628030613864</v>
      </c>
      <c r="AB8" s="11">
        <f>'OddsRatio_working_3-way'!X8^(1/3)*COS(('OddsRatio_working_3-way'!Y8+4*PI())/3)</f>
        <v>-0.15402416349332759</v>
      </c>
      <c r="AC8" s="11">
        <f>'OddsRatio_working_3-way'!X8^(1/3)*SIN('OddsRatio_working_3-way'!Y8/3)</f>
        <v>0.12265150574089663</v>
      </c>
      <c r="AD8" s="11">
        <f>'OddsRatio_working_3-way'!X8^(1/3)*SIN(('OddsRatio_working_3-way'!Y8+2*PI())/3)</f>
        <v>0.38942918250463532</v>
      </c>
      <c r="AE8" s="11">
        <f>'OddsRatio_working_3-way'!X8^(1/3)*SIN(('OddsRatio_working_3-way'!Y8+4*PI())/3)</f>
        <v>-0.51208068824553199</v>
      </c>
      <c r="AF8" s="11">
        <f>-'OddsRatio_working_3-way'!U8/(3*'OddsRatio_working_3-way'!X8^(1/3))*COS(('OddsRatio_working_3-way'!Y8)/3)</f>
        <v>0.52048696655471383</v>
      </c>
      <c r="AG8" s="11">
        <f>-'OddsRatio_working_3-way'!U8/(3*'OddsRatio_working_3-way'!X8^(1/3))*COS(('OddsRatio_working_3-way'!Y8+2*PI())/3)</f>
        <v>-0.3664628030613864</v>
      </c>
      <c r="AH8" s="11">
        <f>-'OddsRatio_working_3-way'!U8/(3*'OddsRatio_working_3-way'!X8^(1/3))*COS(('OddsRatio_working_3-way'!Y8+4*PI())/3)</f>
        <v>-0.15402416349332759</v>
      </c>
      <c r="AI8" s="11">
        <f>'OddsRatio_working_3-way'!U8/(3*'OddsRatio_working_3-way'!X8^(1/3))*SIN(('OddsRatio_working_3-way'!Y8)/3)</f>
        <v>-0.12265150574089663</v>
      </c>
      <c r="AJ8" s="11">
        <f>'OddsRatio_working_3-way'!U8/(3*'OddsRatio_working_3-way'!X8^(1/3))*SIN(('OddsRatio_working_3-way'!Y8+2*PI())/3)</f>
        <v>-0.38942918250463532</v>
      </c>
      <c r="AK8" s="11">
        <f>'OddsRatio_working_3-way'!U8/(3*'OddsRatio_working_3-way'!X8^(1/3))*SIN(('OddsRatio_working_3-way'!Y8+4*PI())/3)</f>
        <v>0.51208068824553199</v>
      </c>
      <c r="AL8" s="11">
        <f>'OddsRatio_working_3-way'!Z8+'OddsRatio_working_3-way'!AF8</f>
        <v>1.0409739331094277</v>
      </c>
      <c r="AM8" s="11">
        <f>'OddsRatio_working_3-way'!AA8+'OddsRatio_working_3-way'!AG8</f>
        <v>-0.7329256061227728</v>
      </c>
      <c r="AN8" s="11">
        <f>'OddsRatio_working_3-way'!AB8+'OddsRatio_working_3-way'!AH8</f>
        <v>-0.30804832698665519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1.0409739331094277</v>
      </c>
      <c r="AS8" s="11">
        <f>IF(('OddsRatio_working_3-way'!X8=0),IF(Q8&gt;0,-Q8^(1/3),(-Q8)^(1/3)),'OddsRatio_working_3-way'!AM8-'OddsRatio_working_3-way'!R8/3)</f>
        <v>-0.7329256061227728</v>
      </c>
      <c r="AT8" s="11">
        <f>IF(('OddsRatio_working_3-way'!X8=0),IF(Q8&gt;0,-Q8^(1/3),(-Q8)^(1/3)),'OddsRatio_working_3-way'!AN8-'OddsRatio_working_3-way'!R8/3)</f>
        <v>-0.30804832698665519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8.3000000000000007</v>
      </c>
      <c r="B9" s="4">
        <f>IF('True_Odds_Calculator_3-way'!B10="","",'True_Odds_Calculator_3-way'!B10)</f>
        <v>4.7300000000000004</v>
      </c>
      <c r="C9" s="4">
        <f>IF('True_Odds_Calculator_3-way'!C10="","",'True_Odds_Calculator_3-way'!C10)</f>
        <v>1.44</v>
      </c>
      <c r="D9" s="9">
        <f t="shared" si="13"/>
        <v>0.11481301954034333</v>
      </c>
      <c r="E9" s="9">
        <f t="shared" si="14"/>
        <v>0.2024538248953609</v>
      </c>
      <c r="F9" s="9">
        <f t="shared" si="15"/>
        <v>0.68273315556429581</v>
      </c>
      <c r="G9" s="9">
        <f t="shared" si="16"/>
        <v>1.0561388504490765</v>
      </c>
      <c r="H9" s="9">
        <f t="shared" si="17"/>
        <v>8.7098136082782585</v>
      </c>
      <c r="I9" s="9">
        <f t="shared" si="18"/>
        <v>4.939397912175056</v>
      </c>
      <c r="J9" s="9">
        <f t="shared" si="19"/>
        <v>1.4647010941975938</v>
      </c>
      <c r="K9" s="11">
        <f t="shared" si="20"/>
        <v>0.12048192771084336</v>
      </c>
      <c r="L9" s="11">
        <f t="shared" si="21"/>
        <v>0.21141649048625791</v>
      </c>
      <c r="M9" s="11">
        <f t="shared" si="22"/>
        <v>0.69444444444444442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-0.21192522026088856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0.20289049078625987</v>
      </c>
      <c r="Q9" s="11">
        <f>2*'OddsRatio_working_3-way'!K9*'OddsRatio_working_3-way'!L9*'OddsRatio_working_3-way'!M9</f>
        <v>3.537759211617434E-2</v>
      </c>
      <c r="R9" s="11">
        <f t="shared" si="23"/>
        <v>0</v>
      </c>
      <c r="S9" s="11">
        <f t="shared" si="24"/>
        <v>-0.95736831386322696</v>
      </c>
      <c r="T9" s="11">
        <f t="shared" si="25"/>
        <v>-0.1669343180232305</v>
      </c>
      <c r="U9" s="11">
        <f>'OddsRatio_working_3-way'!S9-'OddsRatio_working_3-way'!R9^2/3</f>
        <v>-0.95736831386322696</v>
      </c>
      <c r="V9" s="11">
        <f>'OddsRatio_working_3-way'!S9*'OddsRatio_working_3-way'!R9/3-2*'OddsRatio_working_3-way'!R9^3/27-'OddsRatio_working_3-way'!T9</f>
        <v>0.1669343180232305</v>
      </c>
      <c r="W9" s="11">
        <f>'OddsRatio_working_3-way'!V9^2+4*'OddsRatio_working_3-way'!U9^3/27</f>
        <v>-0.10212994712030098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0.18027549310304355</v>
      </c>
      <c r="Y9" s="11">
        <f>IF('OddsRatio_working_3-way'!W9&gt;=0,IF('OddsRatio_working_3-way'!V9+SQRT('OddsRatio_working_3-way'!W9)&gt;0,0,PI()),ACOS('OddsRatio_working_3-way'!V9/(2*'OddsRatio_working_3-way'!X9)))</f>
        <v>1.0894219403510847</v>
      </c>
      <c r="Z9" s="11">
        <f>'OddsRatio_working_3-way'!X9^(1/3)*COS('OddsRatio_working_3-way'!Y9/3)</f>
        <v>0.52806942522453826</v>
      </c>
      <c r="AA9" s="11">
        <f>'OddsRatio_working_3-way'!X9^(1/3)*COS(('OddsRatio_working_3-way'!Y9+2*PI())/3)</f>
        <v>-0.43781356654184278</v>
      </c>
      <c r="AB9" s="11">
        <f>'OddsRatio_working_3-way'!X9^(1/3)*COS(('OddsRatio_working_3-way'!Y9+4*PI())/3)</f>
        <v>-9.0255858682695825E-2</v>
      </c>
      <c r="AC9" s="11">
        <f>'OddsRatio_working_3-way'!X9^(1/3)*SIN('OddsRatio_working_3-way'!Y9/3)</f>
        <v>0.20066253619140806</v>
      </c>
      <c r="AD9" s="11">
        <f>'OddsRatio_working_3-way'!X9^(1/3)*SIN(('OddsRatio_working_3-way'!Y9+2*PI())/3)</f>
        <v>0.35699026911059312</v>
      </c>
      <c r="AE9" s="11">
        <f>'OddsRatio_working_3-way'!X9^(1/3)*SIN(('OddsRatio_working_3-way'!Y9+4*PI())/3)</f>
        <v>-0.55765280530200112</v>
      </c>
      <c r="AF9" s="11">
        <f>-'OddsRatio_working_3-way'!U9/(3*'OddsRatio_working_3-way'!X9^(1/3))*COS(('OddsRatio_working_3-way'!Y9)/3)</f>
        <v>0.52806942522453826</v>
      </c>
      <c r="AG9" s="11">
        <f>-'OddsRatio_working_3-way'!U9/(3*'OddsRatio_working_3-way'!X9^(1/3))*COS(('OddsRatio_working_3-way'!Y9+2*PI())/3)</f>
        <v>-0.43781356654184278</v>
      </c>
      <c r="AH9" s="11">
        <f>-'OddsRatio_working_3-way'!U9/(3*'OddsRatio_working_3-way'!X9^(1/3))*COS(('OddsRatio_working_3-way'!Y9+4*PI())/3)</f>
        <v>-9.0255858682695825E-2</v>
      </c>
      <c r="AI9" s="11">
        <f>'OddsRatio_working_3-way'!U9/(3*'OddsRatio_working_3-way'!X9^(1/3))*SIN(('OddsRatio_working_3-way'!Y9)/3)</f>
        <v>-0.20066253619140806</v>
      </c>
      <c r="AJ9" s="11">
        <f>'OddsRatio_working_3-way'!U9/(3*'OddsRatio_working_3-way'!X9^(1/3))*SIN(('OddsRatio_working_3-way'!Y9+2*PI())/3)</f>
        <v>-0.35699026911059312</v>
      </c>
      <c r="AK9" s="11">
        <f>'OddsRatio_working_3-way'!U9/(3*'OddsRatio_working_3-way'!X9^(1/3))*SIN(('OddsRatio_working_3-way'!Y9+4*PI())/3)</f>
        <v>0.55765280530200112</v>
      </c>
      <c r="AL9" s="11">
        <f>'OddsRatio_working_3-way'!Z9+'OddsRatio_working_3-way'!AF9</f>
        <v>1.0561388504490765</v>
      </c>
      <c r="AM9" s="11">
        <f>'OddsRatio_working_3-way'!AA9+'OddsRatio_working_3-way'!AG9</f>
        <v>-0.87562713308368556</v>
      </c>
      <c r="AN9" s="11">
        <f>'OddsRatio_working_3-way'!AB9+'OddsRatio_working_3-way'!AH9</f>
        <v>-0.18051171736539165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1.0561388504490765</v>
      </c>
      <c r="AS9" s="11">
        <f>IF(('OddsRatio_working_3-way'!X9=0),IF(Q9&gt;0,-Q9^(1/3),(-Q9)^(1/3)),'OddsRatio_working_3-way'!AM9-'OddsRatio_working_3-way'!R9/3)</f>
        <v>-0.87562713308368556</v>
      </c>
      <c r="AT9" s="11">
        <f>IF(('OddsRatio_working_3-way'!X9=0),IF(Q9&gt;0,-Q9^(1/3),(-Q9)^(1/3)),'OddsRatio_working_3-way'!AN9-'OddsRatio_working_3-way'!R9/3)</f>
        <v>-0.18051171736539165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2.36</v>
      </c>
      <c r="B10" s="4">
        <f>IF('True_Odds_Calculator_3-way'!B11="","",'True_Odds_Calculator_3-way'!B11)</f>
        <v>3.08</v>
      </c>
      <c r="C10" s="4">
        <f>IF('True_Odds_Calculator_3-way'!C11="","",'True_Odds_Calculator_3-way'!C11)</f>
        <v>3.52</v>
      </c>
      <c r="D10" s="9">
        <f t="shared" si="13"/>
        <v>0.41178594461466789</v>
      </c>
      <c r="E10" s="9">
        <f t="shared" si="14"/>
        <v>0.31400305634498293</v>
      </c>
      <c r="F10" s="9">
        <f t="shared" si="15"/>
        <v>0.27421099904034923</v>
      </c>
      <c r="G10" s="9">
        <f t="shared" si="16"/>
        <v>1.0503280660705436</v>
      </c>
      <c r="H10" s="9">
        <f t="shared" si="17"/>
        <v>2.4284461698559388</v>
      </c>
      <c r="I10" s="9">
        <f t="shared" si="18"/>
        <v>3.1846823774267308</v>
      </c>
      <c r="J10" s="9">
        <f t="shared" si="19"/>
        <v>3.6468267264977703</v>
      </c>
      <c r="K10" s="11">
        <f t="shared" si="20"/>
        <v>0.42372881355932207</v>
      </c>
      <c r="L10" s="11">
        <f t="shared" si="21"/>
        <v>0.32467532467532467</v>
      </c>
      <c r="M10" s="11">
        <f t="shared" si="22"/>
        <v>0.28409090909090912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-0.27861044964280712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0.23293828667480437</v>
      </c>
      <c r="Q10" s="11">
        <f>2*'OddsRatio_working_3-way'!K10*'OddsRatio_working_3-way'!L10*'OddsRatio_working_3-way'!M10</f>
        <v>7.8167210293558526E-2</v>
      </c>
      <c r="R10" s="11">
        <f t="shared" si="23"/>
        <v>0</v>
      </c>
      <c r="S10" s="11">
        <f t="shared" si="24"/>
        <v>-0.83607160813043158</v>
      </c>
      <c r="T10" s="11">
        <f t="shared" si="25"/>
        <v>-0.28056094232564821</v>
      </c>
      <c r="U10" s="11">
        <f>'OddsRatio_working_3-way'!S10-'OddsRatio_working_3-way'!R10^2/3</f>
        <v>-0.83607160813043158</v>
      </c>
      <c r="V10" s="11">
        <f>'OddsRatio_working_3-way'!S10*'OddsRatio_working_3-way'!R10/3-2*'OddsRatio_working_3-way'!R10^3/27-'OddsRatio_working_3-way'!T10</f>
        <v>0.28056094232564821</v>
      </c>
      <c r="W10" s="11">
        <f>'OddsRatio_working_3-way'!V10^2+4*'OddsRatio_working_3-way'!U10^3/27</f>
        <v>-7.8673663477855232E-3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0.14712393475097893</v>
      </c>
      <c r="Y10" s="11">
        <f>IF('OddsRatio_working_3-way'!W10&gt;=0,IF('OddsRatio_working_3-way'!V10+SQRT('OddsRatio_working_3-way'!W10)&gt;0,0,PI()),ACOS('OddsRatio_working_3-way'!V10/(2*'OddsRatio_working_3-way'!X10)))</f>
        <v>0.30620289173925253</v>
      </c>
      <c r="Z10" s="11">
        <f>'OddsRatio_working_3-way'!X10^(1/3)*COS('OddsRatio_working_3-way'!Y10/3)</f>
        <v>0.52516403303527182</v>
      </c>
      <c r="AA10" s="11">
        <f>'OddsRatio_working_3-way'!X10^(1/3)*COS(('OddsRatio_working_3-way'!Y10+2*PI())/3)</f>
        <v>-0.3091648012905952</v>
      </c>
      <c r="AB10" s="11">
        <f>'OddsRatio_working_3-way'!X10^(1/3)*COS(('OddsRatio_working_3-way'!Y10+4*PI())/3)</f>
        <v>-0.21599923174467672</v>
      </c>
      <c r="AC10" s="11">
        <f>'OddsRatio_working_3-way'!X10^(1/3)*SIN('OddsRatio_working_3-way'!Y10/3)</f>
        <v>5.3789166656540953E-2</v>
      </c>
      <c r="AD10" s="11">
        <f>'OddsRatio_working_3-way'!X10^(1/3)*SIN(('OddsRatio_working_3-way'!Y10+2*PI())/3)</f>
        <v>0.42791081043416512</v>
      </c>
      <c r="AE10" s="11">
        <f>'OddsRatio_working_3-way'!X10^(1/3)*SIN(('OddsRatio_working_3-way'!Y10+4*PI())/3)</f>
        <v>-0.481699977090706</v>
      </c>
      <c r="AF10" s="11">
        <f>-'OddsRatio_working_3-way'!U10/(3*'OddsRatio_working_3-way'!X10^(1/3))*COS(('OddsRatio_working_3-way'!Y10)/3)</f>
        <v>0.5251640330352717</v>
      </c>
      <c r="AG10" s="11">
        <f>-'OddsRatio_working_3-way'!U10/(3*'OddsRatio_working_3-way'!X10^(1/3))*COS(('OddsRatio_working_3-way'!Y10+2*PI())/3)</f>
        <v>-0.30916480129059515</v>
      </c>
      <c r="AH10" s="11">
        <f>-'OddsRatio_working_3-way'!U10/(3*'OddsRatio_working_3-way'!X10^(1/3))*COS(('OddsRatio_working_3-way'!Y10+4*PI())/3)</f>
        <v>-0.2159992317446767</v>
      </c>
      <c r="AI10" s="11">
        <f>'OddsRatio_working_3-way'!U10/(3*'OddsRatio_working_3-way'!X10^(1/3))*SIN(('OddsRatio_working_3-way'!Y10)/3)</f>
        <v>-5.3789166656540939E-2</v>
      </c>
      <c r="AJ10" s="11">
        <f>'OddsRatio_working_3-way'!U10/(3*'OddsRatio_working_3-way'!X10^(1/3))*SIN(('OddsRatio_working_3-way'!Y10+2*PI())/3)</f>
        <v>-0.42791081043416507</v>
      </c>
      <c r="AK10" s="11">
        <f>'OddsRatio_working_3-way'!U10/(3*'OddsRatio_working_3-way'!X10^(1/3))*SIN(('OddsRatio_working_3-way'!Y10+4*PI())/3)</f>
        <v>0.48169997709070589</v>
      </c>
      <c r="AL10" s="11">
        <f>'OddsRatio_working_3-way'!Z10+'OddsRatio_working_3-way'!AF10</f>
        <v>1.0503280660705436</v>
      </c>
      <c r="AM10" s="11">
        <f>'OddsRatio_working_3-way'!AA10+'OddsRatio_working_3-way'!AG10</f>
        <v>-0.61832960258119041</v>
      </c>
      <c r="AN10" s="11">
        <f>'OddsRatio_working_3-way'!AB10+'OddsRatio_working_3-way'!AH10</f>
        <v>-0.43199846348935345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1.0503280660705436</v>
      </c>
      <c r="AS10" s="11">
        <f>IF(('OddsRatio_working_3-way'!X10=0),IF(Q10&gt;0,-Q10^(1/3),(-Q10)^(1/3)),'OddsRatio_working_3-way'!AM10-'OddsRatio_working_3-way'!R10/3)</f>
        <v>-0.61832960258119041</v>
      </c>
      <c r="AT10" s="11">
        <f>IF(('OddsRatio_working_3-way'!X10=0),IF(Q10&gt;0,-Q10^(1/3),(-Q10)^(1/3)),'OddsRatio_working_3-way'!AN10-'OddsRatio_working_3-way'!R10/3)</f>
        <v>-0.43199846348935345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2.4300000000000002</v>
      </c>
      <c r="B11" s="4">
        <f>IF('True_Odds_Calculator_3-way'!B12="","",'True_Odds_Calculator_3-way'!B12)</f>
        <v>3.05</v>
      </c>
      <c r="C11" s="4">
        <f>IF('True_Odds_Calculator_3-way'!C12="","",'True_Odds_Calculator_3-way'!C12)</f>
        <v>3.42</v>
      </c>
      <c r="D11" s="9">
        <f t="shared" si="13"/>
        <v>0.39998770568797365</v>
      </c>
      <c r="E11" s="9">
        <f t="shared" si="14"/>
        <v>0.31741398426977396</v>
      </c>
      <c r="F11" s="9">
        <f t="shared" si="15"/>
        <v>0.28259831004225233</v>
      </c>
      <c r="G11" s="9">
        <f t="shared" si="16"/>
        <v>1.0490047844838863</v>
      </c>
      <c r="H11" s="9">
        <f t="shared" si="17"/>
        <v>2.5000768418119579</v>
      </c>
      <c r="I11" s="9">
        <f t="shared" si="18"/>
        <v>3.1504598081919668</v>
      </c>
      <c r="J11" s="9">
        <f t="shared" si="19"/>
        <v>3.5385915784510042</v>
      </c>
      <c r="K11" s="11">
        <f t="shared" si="20"/>
        <v>0.41152263374485593</v>
      </c>
      <c r="L11" s="11">
        <f t="shared" si="21"/>
        <v>0.32786885245901642</v>
      </c>
      <c r="M11" s="11">
        <f t="shared" si="22"/>
        <v>0.29239766081871343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-0.27988076061660128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0.23276613355331707</v>
      </c>
      <c r="Q11" s="11">
        <f>2*'OddsRatio_working_3-way'!K11*'OddsRatio_working_3-way'!L11*'OddsRatio_working_3-way'!M11</f>
        <v>7.8903774085870196E-2</v>
      </c>
      <c r="R11" s="11">
        <f t="shared" si="23"/>
        <v>0</v>
      </c>
      <c r="S11" s="11">
        <f t="shared" si="24"/>
        <v>-0.83166178711431737</v>
      </c>
      <c r="T11" s="11">
        <f t="shared" si="25"/>
        <v>-0.28191924986926015</v>
      </c>
      <c r="U11" s="11">
        <f>'OddsRatio_working_3-way'!S11-'OddsRatio_working_3-way'!R11^2/3</f>
        <v>-0.83166178711431737</v>
      </c>
      <c r="V11" s="11">
        <f>'OddsRatio_working_3-way'!S11*'OddsRatio_working_3-way'!R11/3-2*'OddsRatio_working_3-way'!R11^3/27-'OddsRatio_working_3-way'!T11</f>
        <v>0.28191924986926015</v>
      </c>
      <c r="W11" s="11">
        <f>'OddsRatio_working_3-way'!V11^2+4*'OddsRatio_working_3-way'!U11^3/27</f>
        <v>-5.7405434041039732E-3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0.14596147338505999</v>
      </c>
      <c r="Y11" s="11">
        <f>IF('OddsRatio_working_3-way'!W11&gt;=0,IF('OddsRatio_working_3-way'!V11+SQRT('OddsRatio_working_3-way'!W11)&gt;0,0,PI()),ACOS('OddsRatio_working_3-way'!V11/(2*'OddsRatio_working_3-way'!X11)))</f>
        <v>0.26254830537198015</v>
      </c>
      <c r="Z11" s="11">
        <f>'OddsRatio_working_3-way'!X11^(1/3)*COS('OddsRatio_working_3-way'!Y11/3)</f>
        <v>0.52450239224194328</v>
      </c>
      <c r="AA11" s="11">
        <f>'OddsRatio_working_3-way'!X11^(1/3)*COS(('OddsRatio_working_3-way'!Y11+2*PI())/3)</f>
        <v>-0.30210564603485685</v>
      </c>
      <c r="AB11" s="11">
        <f>'OddsRatio_working_3-way'!X11^(1/3)*COS(('OddsRatio_working_3-way'!Y11+4*PI())/3)</f>
        <v>-0.22239674620708658</v>
      </c>
      <c r="AC11" s="11">
        <f>'OddsRatio_working_3-way'!X11^(1/3)*SIN('OddsRatio_working_3-way'!Y11/3)</f>
        <v>4.6019954772372126E-2</v>
      </c>
      <c r="AD11" s="11">
        <f>'OddsRatio_working_3-way'!X11^(1/3)*SIN(('OddsRatio_working_3-way'!Y11+2*PI())/3)</f>
        <v>0.43122241864104693</v>
      </c>
      <c r="AE11" s="11">
        <f>'OddsRatio_working_3-way'!X11^(1/3)*SIN(('OddsRatio_working_3-way'!Y11+4*PI())/3)</f>
        <v>-0.47724237341341896</v>
      </c>
      <c r="AF11" s="11">
        <f>-'OddsRatio_working_3-way'!U11/(3*'OddsRatio_working_3-way'!X11^(1/3))*COS(('OddsRatio_working_3-way'!Y11)/3)</f>
        <v>0.52450239224194317</v>
      </c>
      <c r="AG11" s="11">
        <f>-'OddsRatio_working_3-way'!U11/(3*'OddsRatio_working_3-way'!X11^(1/3))*COS(('OddsRatio_working_3-way'!Y11+2*PI())/3)</f>
        <v>-0.30210564603485673</v>
      </c>
      <c r="AH11" s="11">
        <f>-'OddsRatio_working_3-way'!U11/(3*'OddsRatio_working_3-way'!X11^(1/3))*COS(('OddsRatio_working_3-way'!Y11+4*PI())/3)</f>
        <v>-0.22239674620708652</v>
      </c>
      <c r="AI11" s="11">
        <f>'OddsRatio_working_3-way'!U11/(3*'OddsRatio_working_3-way'!X11^(1/3))*SIN(('OddsRatio_working_3-way'!Y11)/3)</f>
        <v>-4.6019954772372119E-2</v>
      </c>
      <c r="AJ11" s="11">
        <f>'OddsRatio_working_3-way'!U11/(3*'OddsRatio_working_3-way'!X11^(1/3))*SIN(('OddsRatio_working_3-way'!Y11+2*PI())/3)</f>
        <v>-0.43122241864104682</v>
      </c>
      <c r="AK11" s="11">
        <f>'OddsRatio_working_3-way'!U11/(3*'OddsRatio_working_3-way'!X11^(1/3))*SIN(('OddsRatio_working_3-way'!Y11+4*PI())/3)</f>
        <v>0.47724237341341885</v>
      </c>
      <c r="AL11" s="11">
        <f>'OddsRatio_working_3-way'!Z11+'OddsRatio_working_3-way'!AF11</f>
        <v>1.0490047844838863</v>
      </c>
      <c r="AM11" s="11">
        <f>'OddsRatio_working_3-way'!AA11+'OddsRatio_working_3-way'!AG11</f>
        <v>-0.60421129206971358</v>
      </c>
      <c r="AN11" s="11">
        <f>'OddsRatio_working_3-way'!AB11+'OddsRatio_working_3-way'!AH11</f>
        <v>-0.4447934924141731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1.0490047844838863</v>
      </c>
      <c r="AS11" s="11">
        <f>IF(('OddsRatio_working_3-way'!X11=0),IF(Q11&gt;0,-Q11^(1/3),(-Q11)^(1/3)),'OddsRatio_working_3-way'!AM11-'OddsRatio_working_3-way'!R11/3)</f>
        <v>-0.60421129206971358</v>
      </c>
      <c r="AT11" s="11">
        <f>IF(('OddsRatio_working_3-way'!X11=0),IF(Q11&gt;0,-Q11^(1/3),(-Q11)^(1/3)),'OddsRatio_working_3-way'!AN11-'OddsRatio_working_3-way'!R11/3)</f>
        <v>-0.4447934924141731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3.66</v>
      </c>
      <c r="B12" s="4">
        <f>IF('True_Odds_Calculator_3-way'!B13="","",'True_Odds_Calculator_3-way'!B13)</f>
        <v>3.12</v>
      </c>
      <c r="C12" s="4">
        <f>IF('True_Odds_Calculator_3-way'!C13="","",'True_Odds_Calculator_3-way'!C13)</f>
        <v>2.33</v>
      </c>
      <c r="D12" s="9">
        <f t="shared" si="13"/>
        <v>0.26635921438706778</v>
      </c>
      <c r="E12" s="9">
        <f t="shared" si="14"/>
        <v>0.31297149784534006</v>
      </c>
      <c r="F12" s="9">
        <f t="shared" si="15"/>
        <v>0.42066928776759238</v>
      </c>
      <c r="G12" s="9">
        <f t="shared" si="16"/>
        <v>1.0354618564860651</v>
      </c>
      <c r="H12" s="9">
        <f t="shared" si="17"/>
        <v>3.7543285382529339</v>
      </c>
      <c r="I12" s="9">
        <f t="shared" si="18"/>
        <v>3.195179135750458</v>
      </c>
      <c r="J12" s="9">
        <f t="shared" si="19"/>
        <v>2.3771642691264665</v>
      </c>
      <c r="K12" s="11">
        <f t="shared" si="20"/>
        <v>0.27322404371584696</v>
      </c>
      <c r="L12" s="11">
        <f t="shared" si="21"/>
        <v>0.32051282051282048</v>
      </c>
      <c r="M12" s="11">
        <f t="shared" si="22"/>
        <v>0.42918454935622319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-0.28188861647666985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0.22964109539779703</v>
      </c>
      <c r="Q12" s="11">
        <f>2*'OddsRatio_working_3-way'!K12*'OddsRatio_working_3-way'!L12*'OddsRatio_working_3-way'!M12</f>
        <v>7.5168934663763329E-2</v>
      </c>
      <c r="R12" s="11">
        <f t="shared" si="23"/>
        <v>0</v>
      </c>
      <c r="S12" s="11">
        <f t="shared" si="24"/>
        <v>-0.81465189431231599</v>
      </c>
      <c r="T12" s="11">
        <f t="shared" si="25"/>
        <v>-0.26666183119879405</v>
      </c>
      <c r="U12" s="11">
        <f>'OddsRatio_working_3-way'!S12-'OddsRatio_working_3-way'!R12^2/3</f>
        <v>-0.81465189431231599</v>
      </c>
      <c r="V12" s="11">
        <f>'OddsRatio_working_3-way'!S12*'OddsRatio_working_3-way'!R12/3-2*'OddsRatio_working_3-way'!R12^3/27-'OddsRatio_working_3-way'!T12</f>
        <v>0.26666183119879405</v>
      </c>
      <c r="W12" s="11">
        <f>'OddsRatio_working_3-way'!V12^2+4*'OddsRatio_working_3-way'!U12^3/27</f>
        <v>-8.9877655203384338E-3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0.14150644661872527</v>
      </c>
      <c r="Y12" s="11">
        <f>IF('OddsRatio_working_3-way'!W12&gt;=0,IF('OddsRatio_working_3-way'!V12+SQRT('OddsRatio_working_3-way'!W12)&gt;0,0,PI()),ACOS('OddsRatio_working_3-way'!V12/(2*'OddsRatio_working_3-way'!X12)))</f>
        <v>0.34158463192397104</v>
      </c>
      <c r="Z12" s="11">
        <f>'OddsRatio_working_3-way'!X12^(1/3)*COS('OddsRatio_working_3-way'!Y12/3)</f>
        <v>0.51773092824303268</v>
      </c>
      <c r="AA12" s="11">
        <f>'OddsRatio_working_3-way'!X12^(1/3)*COS(('OddsRatio_working_3-way'!Y12+2*PI())/3)</f>
        <v>-0.31013912240269281</v>
      </c>
      <c r="AB12" s="11">
        <f>'OddsRatio_working_3-way'!X12^(1/3)*COS(('OddsRatio_working_3-way'!Y12+4*PI())/3)</f>
        <v>-0.20759180584033995</v>
      </c>
      <c r="AC12" s="11">
        <f>'OddsRatio_working_3-way'!X12^(1/3)*SIN('OddsRatio_working_3-way'!Y12/3)</f>
        <v>5.9205720821948235E-2</v>
      </c>
      <c r="AD12" s="11">
        <f>'OddsRatio_working_3-way'!X12^(1/3)*SIN(('OddsRatio_working_3-way'!Y12+2*PI())/3)</f>
        <v>0.41876527577239053</v>
      </c>
      <c r="AE12" s="11">
        <f>'OddsRatio_working_3-way'!X12^(1/3)*SIN(('OddsRatio_working_3-way'!Y12+4*PI())/3)</f>
        <v>-0.47797099659433873</v>
      </c>
      <c r="AF12" s="11">
        <f>-'OddsRatio_working_3-way'!U12/(3*'OddsRatio_working_3-way'!X12^(1/3))*COS(('OddsRatio_working_3-way'!Y12)/3)</f>
        <v>0.51773092824303246</v>
      </c>
      <c r="AG12" s="11">
        <f>-'OddsRatio_working_3-way'!U12/(3*'OddsRatio_working_3-way'!X12^(1/3))*COS(('OddsRatio_working_3-way'!Y12+2*PI())/3)</f>
        <v>-0.3101391224026927</v>
      </c>
      <c r="AH12" s="11">
        <f>-'OddsRatio_working_3-way'!U12/(3*'OddsRatio_working_3-way'!X12^(1/3))*COS(('OddsRatio_working_3-way'!Y12+4*PI())/3)</f>
        <v>-0.20759180584033987</v>
      </c>
      <c r="AI12" s="11">
        <f>'OddsRatio_working_3-way'!U12/(3*'OddsRatio_working_3-way'!X12^(1/3))*SIN(('OddsRatio_working_3-way'!Y12)/3)</f>
        <v>-5.9205720821948207E-2</v>
      </c>
      <c r="AJ12" s="11">
        <f>'OddsRatio_working_3-way'!U12/(3*'OddsRatio_working_3-way'!X12^(1/3))*SIN(('OddsRatio_working_3-way'!Y12+2*PI())/3)</f>
        <v>-0.41876527577239037</v>
      </c>
      <c r="AK12" s="11">
        <f>'OddsRatio_working_3-way'!U12/(3*'OddsRatio_working_3-way'!X12^(1/3))*SIN(('OddsRatio_working_3-way'!Y12+4*PI())/3)</f>
        <v>0.4779709965943385</v>
      </c>
      <c r="AL12" s="11">
        <f>'OddsRatio_working_3-way'!Z12+'OddsRatio_working_3-way'!AF12</f>
        <v>1.0354618564860651</v>
      </c>
      <c r="AM12" s="11">
        <f>'OddsRatio_working_3-way'!AA12+'OddsRatio_working_3-way'!AG12</f>
        <v>-0.62027824480538551</v>
      </c>
      <c r="AN12" s="11">
        <f>'OddsRatio_working_3-way'!AB12+'OddsRatio_working_3-way'!AH12</f>
        <v>-0.41518361168067985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1.0354618564860651</v>
      </c>
      <c r="AS12" s="11">
        <f>IF(('OddsRatio_working_3-way'!X12=0),IF(Q12&gt;0,-Q12^(1/3),(-Q12)^(1/3)),'OddsRatio_working_3-way'!AM12-'OddsRatio_working_3-way'!R12/3)</f>
        <v>-0.62027824480538551</v>
      </c>
      <c r="AT12" s="11">
        <f>IF(('OddsRatio_working_3-way'!X12=0),IF(Q12&gt;0,-Q12^(1/3),(-Q12)^(1/3)),'OddsRatio_working_3-way'!AN12-'OddsRatio_working_3-way'!R12/3)</f>
        <v>-0.41518361168067985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2.82</v>
      </c>
      <c r="B13" s="4">
        <f>IF('True_Odds_Calculator_3-way'!B14="","",'True_Odds_Calculator_3-way'!B14)</f>
        <v>2.84</v>
      </c>
      <c r="C13" s="4">
        <f>IF('True_Odds_Calculator_3-way'!C14="","",'True_Odds_Calculator_3-way'!C14)</f>
        <v>2.96</v>
      </c>
      <c r="D13" s="9">
        <f t="shared" si="13"/>
        <v>0.33962168117747965</v>
      </c>
      <c r="E13" s="9">
        <f t="shared" si="14"/>
        <v>0.33717483556146499</v>
      </c>
      <c r="F13" s="9">
        <f t="shared" si="15"/>
        <v>0.32320348326105514</v>
      </c>
      <c r="G13" s="9">
        <f t="shared" si="16"/>
        <v>1.0683806430268745</v>
      </c>
      <c r="H13" s="9">
        <f t="shared" si="17"/>
        <v>2.9444527703089118</v>
      </c>
      <c r="I13" s="9">
        <f t="shared" si="18"/>
        <v>2.965820383169449</v>
      </c>
      <c r="J13" s="9">
        <f t="shared" si="19"/>
        <v>3.0940260603326748</v>
      </c>
      <c r="K13" s="11">
        <f t="shared" si="20"/>
        <v>0.3546099290780142</v>
      </c>
      <c r="L13" s="11">
        <f t="shared" si="21"/>
        <v>0.35211267605633806</v>
      </c>
      <c r="M13" s="11">
        <f t="shared" si="22"/>
        <v>0.33783783783783783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-0.27687651691247728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0.23707030374695945</v>
      </c>
      <c r="Q13" s="11">
        <f>2*'OddsRatio_working_3-way'!K13*'OddsRatio_working_3-way'!L13*'OddsRatio_working_3-way'!M13</f>
        <v>8.4366656137707982E-2</v>
      </c>
      <c r="R13" s="11">
        <f t="shared" si="23"/>
        <v>0</v>
      </c>
      <c r="S13" s="11">
        <f t="shared" si="24"/>
        <v>-0.8562311690084542</v>
      </c>
      <c r="T13" s="11">
        <f t="shared" si="25"/>
        <v>-0.30470860107062425</v>
      </c>
      <c r="U13" s="11">
        <f>'OddsRatio_working_3-way'!S13-'OddsRatio_working_3-way'!R13^2/3</f>
        <v>-0.8562311690084542</v>
      </c>
      <c r="V13" s="11">
        <f>'OddsRatio_working_3-way'!S13*'OddsRatio_working_3-way'!R13/3-2*'OddsRatio_working_3-way'!R13^3/27-'OddsRatio_working_3-way'!T13</f>
        <v>0.30470860107062425</v>
      </c>
      <c r="W13" s="11">
        <f>'OddsRatio_working_3-way'!V13^2+4*'OddsRatio_working_3-way'!U13^3/27</f>
        <v>-1.4975151620912064E-4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0.15247711556380023</v>
      </c>
      <c r="Y13" s="11">
        <f>IF('OddsRatio_working_3-way'!W13&gt;=0,IF('OddsRatio_working_3-way'!V13+SQRT('OddsRatio_working_3-way'!W13)&gt;0,0,PI()),ACOS('OddsRatio_working_3-way'!V13/(2*'OddsRatio_working_3-way'!X13)))</f>
        <v>4.0139094933347108E-2</v>
      </c>
      <c r="Z13" s="11">
        <f>'OddsRatio_working_3-way'!X13^(1/3)*COS('OddsRatio_working_3-way'!Y13/3)</f>
        <v>0.53419032151343726</v>
      </c>
      <c r="AA13" s="11">
        <f>'OddsRatio_working_3-way'!X13^(1/3)*COS(('OddsRatio_working_3-way'!Y13+2*PI())/3)</f>
        <v>-0.27328527813375353</v>
      </c>
      <c r="AB13" s="11">
        <f>'OddsRatio_working_3-way'!X13^(1/3)*COS(('OddsRatio_working_3-way'!Y13+4*PI())/3)</f>
        <v>-0.26090504337968379</v>
      </c>
      <c r="AC13" s="11">
        <f>'OddsRatio_working_3-way'!X13^(1/3)*SIN('OddsRatio_working_3-way'!Y13/3)</f>
        <v>7.1477318678929268E-3</v>
      </c>
      <c r="AD13" s="11">
        <f>'OddsRatio_working_3-way'!X13^(1/3)*SIN(('OddsRatio_working_3-way'!Y13+2*PI())/3)</f>
        <v>0.45904852295246712</v>
      </c>
      <c r="AE13" s="11">
        <f>'OddsRatio_working_3-way'!X13^(1/3)*SIN(('OddsRatio_working_3-way'!Y13+4*PI())/3)</f>
        <v>-0.46619625482036003</v>
      </c>
      <c r="AF13" s="11">
        <f>-'OddsRatio_working_3-way'!U13/(3*'OddsRatio_working_3-way'!X13^(1/3))*COS(('OddsRatio_working_3-way'!Y13)/3)</f>
        <v>0.53419032151343726</v>
      </c>
      <c r="AG13" s="11">
        <f>-'OddsRatio_working_3-way'!U13/(3*'OddsRatio_working_3-way'!X13^(1/3))*COS(('OddsRatio_working_3-way'!Y13+2*PI())/3)</f>
        <v>-0.27328527813375353</v>
      </c>
      <c r="AH13" s="11">
        <f>-'OddsRatio_working_3-way'!U13/(3*'OddsRatio_working_3-way'!X13^(1/3))*COS(('OddsRatio_working_3-way'!Y13+4*PI())/3)</f>
        <v>-0.26090504337968379</v>
      </c>
      <c r="AI13" s="11">
        <f>'OddsRatio_working_3-way'!U13/(3*'OddsRatio_working_3-way'!X13^(1/3))*SIN(('OddsRatio_working_3-way'!Y13)/3)</f>
        <v>-7.1477318678929268E-3</v>
      </c>
      <c r="AJ13" s="11">
        <f>'OddsRatio_working_3-way'!U13/(3*'OddsRatio_working_3-way'!X13^(1/3))*SIN(('OddsRatio_working_3-way'!Y13+2*PI())/3)</f>
        <v>-0.45904852295246712</v>
      </c>
      <c r="AK13" s="11">
        <f>'OddsRatio_working_3-way'!U13/(3*'OddsRatio_working_3-way'!X13^(1/3))*SIN(('OddsRatio_working_3-way'!Y13+4*PI())/3)</f>
        <v>0.46619625482036003</v>
      </c>
      <c r="AL13" s="11">
        <f>'OddsRatio_working_3-way'!Z13+'OddsRatio_working_3-way'!AF13</f>
        <v>1.0683806430268745</v>
      </c>
      <c r="AM13" s="11">
        <f>'OddsRatio_working_3-way'!AA13+'OddsRatio_working_3-way'!AG13</f>
        <v>-0.54657055626750706</v>
      </c>
      <c r="AN13" s="11">
        <f>'OddsRatio_working_3-way'!AB13+'OddsRatio_working_3-way'!AH13</f>
        <v>-0.52181008675936758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1.0683806430268745</v>
      </c>
      <c r="AS13" s="11">
        <f>IF(('OddsRatio_working_3-way'!X13=0),IF(Q13&gt;0,-Q13^(1/3),(-Q13)^(1/3)),'OddsRatio_working_3-way'!AM13-'OddsRatio_working_3-way'!R13/3)</f>
        <v>-0.54657055626750706</v>
      </c>
      <c r="AT13" s="11">
        <f>IF(('OddsRatio_working_3-way'!X13=0),IF(Q13&gt;0,-Q13^(1/3),(-Q13)^(1/3)),'OddsRatio_working_3-way'!AN13-'OddsRatio_working_3-way'!R13/3)</f>
        <v>-0.52181008675936758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2.31</v>
      </c>
      <c r="B14" s="4">
        <f>IF('True_Odds_Calculator_3-way'!B15="","",'True_Odds_Calculator_3-way'!B15)</f>
        <v>3.34</v>
      </c>
      <c r="C14" s="4">
        <f>IF('True_Odds_Calculator_3-way'!C15="","",'True_Odds_Calculator_3-way'!C15)</f>
        <v>3.38</v>
      </c>
      <c r="D14" s="9">
        <f t="shared" si="13"/>
        <v>0.42244484556301198</v>
      </c>
      <c r="E14" s="9">
        <f t="shared" si="14"/>
        <v>0.29051815448733764</v>
      </c>
      <c r="F14" s="9">
        <f t="shared" si="15"/>
        <v>0.28703699994965048</v>
      </c>
      <c r="G14" s="9">
        <f t="shared" si="16"/>
        <v>1.0436434528927907</v>
      </c>
      <c r="H14" s="9">
        <f t="shared" si="17"/>
        <v>2.367172923289556</v>
      </c>
      <c r="I14" s="9">
        <f t="shared" si="18"/>
        <v>3.4421256797691293</v>
      </c>
      <c r="J14" s="9">
        <f t="shared" si="19"/>
        <v>3.4838714178848416</v>
      </c>
      <c r="K14" s="11">
        <f t="shared" si="20"/>
        <v>0.4329004329004329</v>
      </c>
      <c r="L14" s="11">
        <f t="shared" si="21"/>
        <v>0.29940119760479045</v>
      </c>
      <c r="M14" s="11">
        <f t="shared" si="22"/>
        <v>0.29585798816568049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-0.27976215401365101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0.23122892768217507</v>
      </c>
      <c r="Q14" s="11">
        <f>2*'OddsRatio_working_3-way'!K14*'OddsRatio_working_3-way'!L14*'OddsRatio_working_3-way'!M14</f>
        <v>7.6692845002379786E-2</v>
      </c>
      <c r="R14" s="11">
        <f t="shared" si="23"/>
        <v>0</v>
      </c>
      <c r="S14" s="11">
        <f t="shared" si="24"/>
        <v>-0.82651968597186398</v>
      </c>
      <c r="T14" s="11">
        <f t="shared" si="25"/>
        <v>-0.27413588257773264</v>
      </c>
      <c r="U14" s="11">
        <f>'OddsRatio_working_3-way'!S14-'OddsRatio_working_3-way'!R14^2/3</f>
        <v>-0.82651968597186398</v>
      </c>
      <c r="V14" s="11">
        <f>'OddsRatio_working_3-way'!S14*'OddsRatio_working_3-way'!R14/3-2*'OddsRatio_working_3-way'!R14^3/27-'OddsRatio_working_3-way'!T14</f>
        <v>0.27413588257773264</v>
      </c>
      <c r="W14" s="11">
        <f>'OddsRatio_working_3-way'!V14^2+4*'OddsRatio_working_3-way'!U14^3/27</f>
        <v>-8.4975702064280234E-3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0.14460986508801918</v>
      </c>
      <c r="Y14" s="11">
        <f>IF('OddsRatio_working_3-way'!W14&gt;=0,IF('OddsRatio_working_3-way'!V14+SQRT('OddsRatio_working_3-way'!W14)&gt;0,0,PI()),ACOS('OddsRatio_working_3-way'!V14/(2*'OddsRatio_working_3-way'!X14)))</f>
        <v>0.32438661070667174</v>
      </c>
      <c r="Z14" s="11">
        <f>'OddsRatio_working_3-way'!X14^(1/3)*COS('OddsRatio_working_3-way'!Y14/3)</f>
        <v>0.52182172644639535</v>
      </c>
      <c r="AA14" s="11">
        <f>'OddsRatio_working_3-way'!X14^(1/3)*COS(('OddsRatio_working_3-way'!Y14+2*PI())/3)</f>
        <v>-0.30996680933927473</v>
      </c>
      <c r="AB14" s="11">
        <f>'OddsRatio_working_3-way'!X14^(1/3)*COS(('OddsRatio_working_3-way'!Y14+4*PI())/3)</f>
        <v>-0.21185491710712076</v>
      </c>
      <c r="AC14" s="11">
        <f>'OddsRatio_working_3-way'!X14^(1/3)*SIN('OddsRatio_working_3-way'!Y14/3)</f>
        <v>5.6644927390937835E-2</v>
      </c>
      <c r="AD14" s="11">
        <f>'OddsRatio_working_3-way'!X14^(1/3)*SIN(('OddsRatio_working_3-way'!Y14+2*PI())/3)</f>
        <v>0.42358840765376354</v>
      </c>
      <c r="AE14" s="11">
        <f>'OddsRatio_working_3-way'!X14^(1/3)*SIN(('OddsRatio_working_3-way'!Y14+4*PI())/3)</f>
        <v>-0.48023333504470117</v>
      </c>
      <c r="AF14" s="11">
        <f>-'OddsRatio_working_3-way'!U14/(3*'OddsRatio_working_3-way'!X14^(1/3))*COS(('OddsRatio_working_3-way'!Y14)/3)</f>
        <v>0.52182172644639546</v>
      </c>
      <c r="AG14" s="11">
        <f>-'OddsRatio_working_3-way'!U14/(3*'OddsRatio_working_3-way'!X14^(1/3))*COS(('OddsRatio_working_3-way'!Y14+2*PI())/3)</f>
        <v>-0.30996680933927478</v>
      </c>
      <c r="AH14" s="11">
        <f>-'OddsRatio_working_3-way'!U14/(3*'OddsRatio_working_3-way'!X14^(1/3))*COS(('OddsRatio_working_3-way'!Y14+4*PI())/3)</f>
        <v>-0.21185491710712082</v>
      </c>
      <c r="AI14" s="11">
        <f>'OddsRatio_working_3-way'!U14/(3*'OddsRatio_working_3-way'!X14^(1/3))*SIN(('OddsRatio_working_3-way'!Y14)/3)</f>
        <v>-5.6644927390937842E-2</v>
      </c>
      <c r="AJ14" s="11">
        <f>'OddsRatio_working_3-way'!U14/(3*'OddsRatio_working_3-way'!X14^(1/3))*SIN(('OddsRatio_working_3-way'!Y14+2*PI())/3)</f>
        <v>-0.42358840765376365</v>
      </c>
      <c r="AK14" s="11">
        <f>'OddsRatio_working_3-way'!U14/(3*'OddsRatio_working_3-way'!X14^(1/3))*SIN(('OddsRatio_working_3-way'!Y14+4*PI())/3)</f>
        <v>0.48023333504470128</v>
      </c>
      <c r="AL14" s="11">
        <f>'OddsRatio_working_3-way'!Z14+'OddsRatio_working_3-way'!AF14</f>
        <v>1.0436434528927907</v>
      </c>
      <c r="AM14" s="11">
        <f>'OddsRatio_working_3-way'!AA14+'OddsRatio_working_3-way'!AG14</f>
        <v>-0.61993361867854957</v>
      </c>
      <c r="AN14" s="11">
        <f>'OddsRatio_working_3-way'!AB14+'OddsRatio_working_3-way'!AH14</f>
        <v>-0.42370983421424158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1.0436434528927907</v>
      </c>
      <c r="AS14" s="11">
        <f>IF(('OddsRatio_working_3-way'!X14=0),IF(Q14&gt;0,-Q14^(1/3),(-Q14)^(1/3)),'OddsRatio_working_3-way'!AM14-'OddsRatio_working_3-way'!R14/3)</f>
        <v>-0.61993361867854957</v>
      </c>
      <c r="AT14" s="11">
        <f>IF(('OddsRatio_working_3-way'!X14=0),IF(Q14&gt;0,-Q14^(1/3),(-Q14)^(1/3)),'OddsRatio_working_3-way'!AN14-'OddsRatio_working_3-way'!R14/3)</f>
        <v>-0.42370983421424158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2.57</v>
      </c>
      <c r="B15" s="4">
        <f>IF('True_Odds_Calculator_3-way'!B16="","",'True_Odds_Calculator_3-way'!B16)</f>
        <v>3.3</v>
      </c>
      <c r="C15" s="4">
        <f>IF('True_Odds_Calculator_3-way'!C16="","",'True_Odds_Calculator_3-way'!C16)</f>
        <v>2.98</v>
      </c>
      <c r="D15" s="9">
        <f t="shared" si="13"/>
        <v>0.37928479664312104</v>
      </c>
      <c r="E15" s="9">
        <f t="shared" si="14"/>
        <v>0.29433573543868996</v>
      </c>
      <c r="F15" s="9">
        <f t="shared" si="15"/>
        <v>0.32637946791818923</v>
      </c>
      <c r="G15" s="9">
        <f t="shared" si="16"/>
        <v>1.0423829418877131</v>
      </c>
      <c r="H15" s="9">
        <f t="shared" si="17"/>
        <v>2.6365412187637092</v>
      </c>
      <c r="I15" s="9">
        <f t="shared" si="18"/>
        <v>3.3974807663417401</v>
      </c>
      <c r="J15" s="9">
        <f t="shared" si="19"/>
        <v>3.0639182249376713</v>
      </c>
      <c r="K15" s="11">
        <f t="shared" si="20"/>
        <v>0.38910505836575876</v>
      </c>
      <c r="L15" s="11">
        <f t="shared" si="21"/>
        <v>0.30303030303030304</v>
      </c>
      <c r="M15" s="11">
        <f t="shared" si="22"/>
        <v>0.33557046979865773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-0.28289765753531981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0.23146884191983819</v>
      </c>
      <c r="Q15" s="11">
        <f>2*'OddsRatio_working_3-way'!K15*'OddsRatio_working_3-way'!L15*'OddsRatio_working_3-way'!M15</f>
        <v>7.913464681020109E-2</v>
      </c>
      <c r="R15" s="11">
        <f t="shared" si="23"/>
        <v>0</v>
      </c>
      <c r="S15" s="11">
        <f t="shared" si="24"/>
        <v>-0.81820699378162676</v>
      </c>
      <c r="T15" s="11">
        <f t="shared" si="25"/>
        <v>-0.27972888676294932</v>
      </c>
      <c r="U15" s="11">
        <f>'OddsRatio_working_3-way'!S15-'OddsRatio_working_3-way'!R15^2/3</f>
        <v>-0.81820699378162676</v>
      </c>
      <c r="V15" s="11">
        <f>'OddsRatio_working_3-way'!S15*'OddsRatio_working_3-way'!R15/3-2*'OddsRatio_working_3-way'!R15^3/27-'OddsRatio_working_3-way'!T15</f>
        <v>0.27972888676294932</v>
      </c>
      <c r="W15" s="11">
        <f>'OddsRatio_working_3-way'!V15^2+4*'OddsRatio_working_3-way'!U15^3/27</f>
        <v>-2.9012388993105848E-3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0.14243374686933352</v>
      </c>
      <c r="Y15" s="11">
        <f>IF('OddsRatio_working_3-way'!W15&gt;=0,IF('OddsRatio_working_3-way'!V15+SQRT('OddsRatio_working_3-way'!W15)&gt;0,0,PI()),ACOS('OddsRatio_working_3-way'!V15/(2*'OddsRatio_working_3-way'!X15)))</f>
        <v>0.19022660609178721</v>
      </c>
      <c r="Z15" s="11">
        <f>'OddsRatio_working_3-way'!X15^(1/3)*COS('OddsRatio_working_3-way'!Y15/3)</f>
        <v>0.52119147094385665</v>
      </c>
      <c r="AA15" s="11">
        <f>'OddsRatio_working_3-way'!X15^(1/3)*COS(('OddsRatio_working_3-way'!Y15+2*PI())/3)</f>
        <v>-0.28925470277608956</v>
      </c>
      <c r="AB15" s="11">
        <f>'OddsRatio_working_3-way'!X15^(1/3)*COS(('OddsRatio_working_3-way'!Y15+4*PI())/3)</f>
        <v>-0.23193676816776723</v>
      </c>
      <c r="AC15" s="11">
        <f>'OddsRatio_working_3-way'!X15^(1/3)*SIN('OddsRatio_working_3-way'!Y15/3)</f>
        <v>3.3092524975508394E-2</v>
      </c>
      <c r="AD15" s="11">
        <f>'OddsRatio_working_3-way'!X15^(1/3)*SIN(('OddsRatio_working_3-way'!Y15+2*PI())/3)</f>
        <v>0.43481879158540482</v>
      </c>
      <c r="AE15" s="11">
        <f>'OddsRatio_working_3-way'!X15^(1/3)*SIN(('OddsRatio_working_3-way'!Y15+4*PI())/3)</f>
        <v>-0.46791131656091312</v>
      </c>
      <c r="AF15" s="11">
        <f>-'OddsRatio_working_3-way'!U15/(3*'OddsRatio_working_3-way'!X15^(1/3))*COS(('OddsRatio_working_3-way'!Y15)/3)</f>
        <v>0.52119147094385654</v>
      </c>
      <c r="AG15" s="11">
        <f>-'OddsRatio_working_3-way'!U15/(3*'OddsRatio_working_3-way'!X15^(1/3))*COS(('OddsRatio_working_3-way'!Y15+2*PI())/3)</f>
        <v>-0.2892547027760895</v>
      </c>
      <c r="AH15" s="11">
        <f>-'OddsRatio_working_3-way'!U15/(3*'OddsRatio_working_3-way'!X15^(1/3))*COS(('OddsRatio_working_3-way'!Y15+4*PI())/3)</f>
        <v>-0.23193676816776718</v>
      </c>
      <c r="AI15" s="11">
        <f>'OddsRatio_working_3-way'!U15/(3*'OddsRatio_working_3-way'!X15^(1/3))*SIN(('OddsRatio_working_3-way'!Y15)/3)</f>
        <v>-3.3092524975508388E-2</v>
      </c>
      <c r="AJ15" s="11">
        <f>'OddsRatio_working_3-way'!U15/(3*'OddsRatio_working_3-way'!X15^(1/3))*SIN(('OddsRatio_working_3-way'!Y15+2*PI())/3)</f>
        <v>-0.43481879158540476</v>
      </c>
      <c r="AK15" s="11">
        <f>'OddsRatio_working_3-way'!U15/(3*'OddsRatio_working_3-way'!X15^(1/3))*SIN(('OddsRatio_working_3-way'!Y15+4*PI())/3)</f>
        <v>0.467911316560913</v>
      </c>
      <c r="AL15" s="11">
        <f>'OddsRatio_working_3-way'!Z15+'OddsRatio_working_3-way'!AF15</f>
        <v>1.0423829418877131</v>
      </c>
      <c r="AM15" s="11">
        <f>'OddsRatio_working_3-way'!AA15+'OddsRatio_working_3-way'!AG15</f>
        <v>-0.57850940555217911</v>
      </c>
      <c r="AN15" s="11">
        <f>'OddsRatio_working_3-way'!AB15+'OddsRatio_working_3-way'!AH15</f>
        <v>-0.46387353633553441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1.0423829418877131</v>
      </c>
      <c r="AS15" s="11">
        <f>IF(('OddsRatio_working_3-way'!X15=0),IF(Q15&gt;0,-Q15^(1/3),(-Q15)^(1/3)),'OddsRatio_working_3-way'!AM15-'OddsRatio_working_3-way'!R15/3)</f>
        <v>-0.57850940555217911</v>
      </c>
      <c r="AT15" s="11">
        <f>IF(('OddsRatio_working_3-way'!X15=0),IF(Q15&gt;0,-Q15^(1/3),(-Q15)^(1/3)),'OddsRatio_working_3-way'!AN15-'OddsRatio_working_3-way'!R15/3)</f>
        <v>-0.46387353633553441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1.85</v>
      </c>
      <c r="B16" s="4">
        <f>IF('True_Odds_Calculator_3-way'!B17="","",'True_Odds_Calculator_3-way'!B17)</f>
        <v>3.72</v>
      </c>
      <c r="C16" s="4">
        <f>IF('True_Odds_Calculator_3-way'!C17="","",'True_Odds_Calculator_3-way'!C17)</f>
        <v>4.55</v>
      </c>
      <c r="D16" s="9">
        <f t="shared" si="13"/>
        <v>0.52870233887517493</v>
      </c>
      <c r="E16" s="9">
        <f t="shared" si="14"/>
        <v>0.25956799902246747</v>
      </c>
      <c r="F16" s="9">
        <f t="shared" si="15"/>
        <v>0.21172966210235761</v>
      </c>
      <c r="G16" s="9">
        <f t="shared" si="16"/>
        <v>1.0487334665420298</v>
      </c>
      <c r="H16" s="9">
        <f t="shared" si="17"/>
        <v>1.8914234465607256</v>
      </c>
      <c r="I16" s="9">
        <f t="shared" si="18"/>
        <v>3.8525550289943209</v>
      </c>
      <c r="J16" s="9">
        <f t="shared" si="19"/>
        <v>4.7230038062242059</v>
      </c>
      <c r="K16" s="11">
        <f t="shared" si="20"/>
        <v>0.54054054054054046</v>
      </c>
      <c r="L16" s="11">
        <f t="shared" si="21"/>
        <v>0.26881720430107525</v>
      </c>
      <c r="M16" s="11">
        <f t="shared" si="22"/>
        <v>0.21978021978021978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-0.26211393953329432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0.22738087254216288</v>
      </c>
      <c r="Q16" s="11">
        <f>2*'OddsRatio_working_3-way'!K16*'OddsRatio_working_3-way'!L16*'OddsRatio_working_3-way'!M16</f>
        <v>6.3871031612967089E-2</v>
      </c>
      <c r="R16" s="11">
        <f t="shared" si="23"/>
        <v>0</v>
      </c>
      <c r="S16" s="11">
        <f t="shared" si="24"/>
        <v>-0.86748866903845245</v>
      </c>
      <c r="T16" s="11">
        <f t="shared" si="25"/>
        <v>-0.24367659242653153</v>
      </c>
      <c r="U16" s="11">
        <f>'OddsRatio_working_3-way'!S16-'OddsRatio_working_3-way'!R16^2/3</f>
        <v>-0.86748866903845245</v>
      </c>
      <c r="V16" s="11">
        <f>'OddsRatio_working_3-way'!S16*'OddsRatio_working_3-way'!R16/3-2*'OddsRatio_working_3-way'!R16^3/27-'OddsRatio_working_3-way'!T16</f>
        <v>0.24367659242653153</v>
      </c>
      <c r="W16" s="11">
        <f>'OddsRatio_working_3-way'!V16^2+4*'OddsRatio_working_3-way'!U16^3/27</f>
        <v>-3.733534284433359E-2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0.15549407106135876</v>
      </c>
      <c r="Y16" s="11">
        <f>IF('OddsRatio_working_3-way'!W16&gt;=0,IF('OddsRatio_working_3-way'!V16+SQRT('OddsRatio_working_3-way'!W16)&gt;0,0,PI()),ACOS('OddsRatio_working_3-way'!V16/(2*'OddsRatio_working_3-way'!X16)))</f>
        <v>0.67042786454169534</v>
      </c>
      <c r="Z16" s="11">
        <f>'OddsRatio_working_3-way'!X16^(1/3)*COS('OddsRatio_working_3-way'!Y16/3)</f>
        <v>0.52436673327101502</v>
      </c>
      <c r="AA16" s="11">
        <f>'OddsRatio_working_3-way'!X16^(1/3)*COS(('OddsRatio_working_3-way'!Y16+2*PI())/3)</f>
        <v>-0.36539099250988888</v>
      </c>
      <c r="AB16" s="11">
        <f>'OddsRatio_working_3-way'!X16^(1/3)*COS(('OddsRatio_working_3-way'!Y16+4*PI())/3)</f>
        <v>-0.15897574076112625</v>
      </c>
      <c r="AC16" s="11">
        <f>'OddsRatio_working_3-way'!X16^(1/3)*SIN('OddsRatio_working_3-way'!Y16/3)</f>
        <v>0.11917390116199253</v>
      </c>
      <c r="AD16" s="11">
        <f>'OddsRatio_working_3-way'!X16^(1/3)*SIN(('OddsRatio_working_3-way'!Y16+2*PI())/3)</f>
        <v>0.39452796133116158</v>
      </c>
      <c r="AE16" s="11">
        <f>'OddsRatio_working_3-way'!X16^(1/3)*SIN(('OddsRatio_working_3-way'!Y16+4*PI())/3)</f>
        <v>-0.51370186249315408</v>
      </c>
      <c r="AF16" s="11">
        <f>-'OddsRatio_working_3-way'!U16/(3*'OddsRatio_working_3-way'!X16^(1/3))*COS(('OddsRatio_working_3-way'!Y16)/3)</f>
        <v>0.52436673327101491</v>
      </c>
      <c r="AG16" s="11">
        <f>-'OddsRatio_working_3-way'!U16/(3*'OddsRatio_working_3-way'!X16^(1/3))*COS(('OddsRatio_working_3-way'!Y16+2*PI())/3)</f>
        <v>-0.36539099250988882</v>
      </c>
      <c r="AH16" s="11">
        <f>-'OddsRatio_working_3-way'!U16/(3*'OddsRatio_working_3-way'!X16^(1/3))*COS(('OddsRatio_working_3-way'!Y16+4*PI())/3)</f>
        <v>-0.15897574076112622</v>
      </c>
      <c r="AI16" s="11">
        <f>'OddsRatio_working_3-way'!U16/(3*'OddsRatio_working_3-way'!X16^(1/3))*SIN(('OddsRatio_working_3-way'!Y16)/3)</f>
        <v>-0.11917390116199252</v>
      </c>
      <c r="AJ16" s="11">
        <f>'OddsRatio_working_3-way'!U16/(3*'OddsRatio_working_3-way'!X16^(1/3))*SIN(('OddsRatio_working_3-way'!Y16+2*PI())/3)</f>
        <v>-0.39452796133116147</v>
      </c>
      <c r="AK16" s="11">
        <f>'OddsRatio_working_3-way'!U16/(3*'OddsRatio_working_3-way'!X16^(1/3))*SIN(('OddsRatio_working_3-way'!Y16+4*PI())/3)</f>
        <v>0.51370186249315397</v>
      </c>
      <c r="AL16" s="11">
        <f>'OddsRatio_working_3-way'!Z16+'OddsRatio_working_3-way'!AF16</f>
        <v>1.0487334665420298</v>
      </c>
      <c r="AM16" s="11">
        <f>'OddsRatio_working_3-way'!AA16+'OddsRatio_working_3-way'!AG16</f>
        <v>-0.73078198501977765</v>
      </c>
      <c r="AN16" s="11">
        <f>'OddsRatio_working_3-way'!AB16+'OddsRatio_working_3-way'!AH16</f>
        <v>-0.3179514815222525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1.0487334665420298</v>
      </c>
      <c r="AS16" s="11">
        <f>IF(('OddsRatio_working_3-way'!X16=0),IF(Q16&gt;0,-Q16^(1/3),(-Q16)^(1/3)),'OddsRatio_working_3-way'!AM16-'OddsRatio_working_3-way'!R16/3)</f>
        <v>-0.73078198501977765</v>
      </c>
      <c r="AT16" s="11">
        <f>IF(('OddsRatio_working_3-way'!X16=0),IF(Q16&gt;0,-Q16^(1/3),(-Q16)^(1/3)),'OddsRatio_working_3-way'!AN16-'OddsRatio_working_3-way'!R16/3)</f>
        <v>-0.3179514815222525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2.4700000000000002</v>
      </c>
      <c r="B17" s="4">
        <f>IF('True_Odds_Calculator_3-way'!B18="","",'True_Odds_Calculator_3-way'!B18)</f>
        <v>3.32</v>
      </c>
      <c r="C17" s="4">
        <f>IF('True_Odds_Calculator_3-way'!C18="","",'True_Odds_Calculator_3-way'!C18)</f>
        <v>3.11</v>
      </c>
      <c r="D17" s="9">
        <f t="shared" si="13"/>
        <v>0.39489964131952082</v>
      </c>
      <c r="E17" s="9">
        <f t="shared" si="14"/>
        <v>0.29254253115013079</v>
      </c>
      <c r="F17" s="9">
        <f t="shared" si="15"/>
        <v>0.3125578275303485</v>
      </c>
      <c r="G17" s="9">
        <f t="shared" si="16"/>
        <v>1.0423734386947454</v>
      </c>
      <c r="H17" s="9">
        <f t="shared" si="17"/>
        <v>2.5322889548812757</v>
      </c>
      <c r="I17" s="9">
        <f t="shared" si="18"/>
        <v>3.4183063777718083</v>
      </c>
      <c r="J17" s="9">
        <f t="shared" si="19"/>
        <v>3.1994079556459125</v>
      </c>
      <c r="K17" s="11">
        <f t="shared" si="20"/>
        <v>0.40485829959514169</v>
      </c>
      <c r="L17" s="11">
        <f t="shared" si="21"/>
        <v>0.30120481927710846</v>
      </c>
      <c r="M17" s="11">
        <f t="shared" si="22"/>
        <v>0.32154340836012862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-0.28215798743093234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0.23134311854601711</v>
      </c>
      <c r="Q17" s="11">
        <f>2*'OddsRatio_working_3-way'!K17*'OddsRatio_working_3-way'!L17*'OddsRatio_working_3-way'!M17</f>
        <v>7.8421396117293957E-2</v>
      </c>
      <c r="R17" s="11">
        <f t="shared" si="23"/>
        <v>0</v>
      </c>
      <c r="S17" s="11">
        <f t="shared" si="24"/>
        <v>-0.81990632500753191</v>
      </c>
      <c r="T17" s="11">
        <f t="shared" si="25"/>
        <v>-0.27793434746018036</v>
      </c>
      <c r="U17" s="11">
        <f>'OddsRatio_working_3-way'!S17-'OddsRatio_working_3-way'!R17^2/3</f>
        <v>-0.81990632500753191</v>
      </c>
      <c r="V17" s="11">
        <f>'OddsRatio_working_3-way'!S17*'OddsRatio_working_3-way'!R17/3-2*'OddsRatio_working_3-way'!R17^3/27-'OddsRatio_working_3-way'!T17</f>
        <v>0.27793434746018036</v>
      </c>
      <c r="W17" s="11">
        <f>'OddsRatio_working_3-way'!V17^2+4*'OddsRatio_working_3-way'!U17^3/27</f>
        <v>-4.4086555968291669E-3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0.14287770740649627</v>
      </c>
      <c r="Y17" s="11">
        <f>IF('OddsRatio_working_3-way'!W17&gt;=0,IF('OddsRatio_working_3-way'!V17+SQRT('OddsRatio_working_3-way'!W17)&gt;0,0,PI()),ACOS('OddsRatio_working_3-way'!V17/(2*'OddsRatio_working_3-way'!X17)))</f>
        <v>0.23450188097337232</v>
      </c>
      <c r="Z17" s="11">
        <f>'OddsRatio_working_3-way'!X17^(1/3)*COS('OddsRatio_working_3-way'!Y17/3)</f>
        <v>0.5211867193473726</v>
      </c>
      <c r="AA17" s="11">
        <f>'OddsRatio_working_3-way'!X17^(1/3)*COS(('OddsRatio_working_3-way'!Y17+2*PI())/3)</f>
        <v>-0.29594705727132414</v>
      </c>
      <c r="AB17" s="11">
        <f>'OddsRatio_working_3-way'!X17^(1/3)*COS(('OddsRatio_working_3-way'!Y17+4*PI())/3)</f>
        <v>-0.22523966207604859</v>
      </c>
      <c r="AC17" s="11">
        <f>'OddsRatio_working_3-way'!X17^(1/3)*SIN('OddsRatio_working_3-way'!Y17/3)</f>
        <v>4.0822933649689606E-2</v>
      </c>
      <c r="AD17" s="11">
        <f>'OddsRatio_working_3-way'!X17^(1/3)*SIN(('OddsRatio_working_3-way'!Y17+2*PI())/3)</f>
        <v>0.43094947224505042</v>
      </c>
      <c r="AE17" s="11">
        <f>'OddsRatio_working_3-way'!X17^(1/3)*SIN(('OddsRatio_working_3-way'!Y17+4*PI())/3)</f>
        <v>-0.47177240589474007</v>
      </c>
      <c r="AF17" s="11">
        <f>-'OddsRatio_working_3-way'!U17/(3*'OddsRatio_working_3-way'!X17^(1/3))*COS(('OddsRatio_working_3-way'!Y17)/3)</f>
        <v>0.52118671934737271</v>
      </c>
      <c r="AG17" s="11">
        <f>-'OddsRatio_working_3-way'!U17/(3*'OddsRatio_working_3-way'!X17^(1/3))*COS(('OddsRatio_working_3-way'!Y17+2*PI())/3)</f>
        <v>-0.2959470572713242</v>
      </c>
      <c r="AH17" s="11">
        <f>-'OddsRatio_working_3-way'!U17/(3*'OddsRatio_working_3-way'!X17^(1/3))*COS(('OddsRatio_working_3-way'!Y17+4*PI())/3)</f>
        <v>-0.22523966207604865</v>
      </c>
      <c r="AI17" s="11">
        <f>'OddsRatio_working_3-way'!U17/(3*'OddsRatio_working_3-way'!X17^(1/3))*SIN(('OddsRatio_working_3-way'!Y17)/3)</f>
        <v>-4.082293364968962E-2</v>
      </c>
      <c r="AJ17" s="11">
        <f>'OddsRatio_working_3-way'!U17/(3*'OddsRatio_working_3-way'!X17^(1/3))*SIN(('OddsRatio_working_3-way'!Y17+2*PI())/3)</f>
        <v>-0.43094947224505054</v>
      </c>
      <c r="AK17" s="11">
        <f>'OddsRatio_working_3-way'!U17/(3*'OddsRatio_working_3-way'!X17^(1/3))*SIN(('OddsRatio_working_3-way'!Y17+4*PI())/3)</f>
        <v>0.47177240589474018</v>
      </c>
      <c r="AL17" s="11">
        <f>'OddsRatio_working_3-way'!Z17+'OddsRatio_working_3-way'!AF17</f>
        <v>1.0423734386947454</v>
      </c>
      <c r="AM17" s="11">
        <f>'OddsRatio_working_3-way'!AA17+'OddsRatio_working_3-way'!AG17</f>
        <v>-0.5918941145426484</v>
      </c>
      <c r="AN17" s="11">
        <f>'OddsRatio_working_3-way'!AB17+'OddsRatio_working_3-way'!AH17</f>
        <v>-0.45047932415209724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1.0423734386947454</v>
      </c>
      <c r="AS17" s="11">
        <f>IF(('OddsRatio_working_3-way'!X17=0),IF(Q17&gt;0,-Q17^(1/3),(-Q17)^(1/3)),'OddsRatio_working_3-way'!AM17-'OddsRatio_working_3-way'!R17/3)</f>
        <v>-0.5918941145426484</v>
      </c>
      <c r="AT17" s="11">
        <f>IF(('OddsRatio_working_3-way'!X17=0),IF(Q17&gt;0,-Q17^(1/3),(-Q17)^(1/3)),'OddsRatio_working_3-way'!AN17-'OddsRatio_working_3-way'!R17/3)</f>
        <v>-0.45047932415209724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1.68</v>
      </c>
      <c r="B18" s="4">
        <f>IF('True_Odds_Calculator_3-way'!B19="","",'True_Odds_Calculator_3-way'!B19)</f>
        <v>3.91</v>
      </c>
      <c r="C18" s="4">
        <f>IF('True_Odds_Calculator_3-way'!C19="","",'True_Odds_Calculator_3-way'!C19)</f>
        <v>5.49</v>
      </c>
      <c r="D18" s="9">
        <f t="shared" si="13"/>
        <v>0.58130541906449362</v>
      </c>
      <c r="E18" s="9">
        <f t="shared" si="14"/>
        <v>0.24495903836878097</v>
      </c>
      <c r="F18" s="9">
        <f t="shared" si="15"/>
        <v>0.17373554256672555</v>
      </c>
      <c r="G18" s="9">
        <f t="shared" si="16"/>
        <v>1.0592148373501471</v>
      </c>
      <c r="H18" s="9">
        <f t="shared" si="17"/>
        <v>1.7202660893980997</v>
      </c>
      <c r="I18" s="9">
        <f t="shared" si="18"/>
        <v>4.0823151766889278</v>
      </c>
      <c r="J18" s="9">
        <f t="shared" si="19"/>
        <v>5.7558746197021611</v>
      </c>
      <c r="K18" s="11">
        <f t="shared" si="20"/>
        <v>0.59523809523809523</v>
      </c>
      <c r="L18" s="11">
        <f t="shared" si="21"/>
        <v>0.25575447570332482</v>
      </c>
      <c r="M18" s="11">
        <f t="shared" si="22"/>
        <v>0.18214936247723132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-0.24637115478170368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0.22405414212885599</v>
      </c>
      <c r="Q18" s="11">
        <f>2*'OddsRatio_working_3-way'!K18*'OddsRatio_working_3-way'!L18*'OddsRatio_working_3-way'!M18</f>
        <v>5.5458946071498996E-2</v>
      </c>
      <c r="R18" s="11">
        <f t="shared" si="23"/>
        <v>0</v>
      </c>
      <c r="S18" s="11">
        <f t="shared" si="24"/>
        <v>-0.90941710415482035</v>
      </c>
      <c r="T18" s="11">
        <f t="shared" si="25"/>
        <v>-0.22510324360267828</v>
      </c>
      <c r="U18" s="11">
        <f>'OddsRatio_working_3-way'!S18-'OddsRatio_working_3-way'!R18^2/3</f>
        <v>-0.90941710415482035</v>
      </c>
      <c r="V18" s="11">
        <f>'OddsRatio_working_3-way'!S18*'OddsRatio_working_3-way'!R18/3-2*'OddsRatio_working_3-way'!R18^3/27-'OddsRatio_working_3-way'!T18</f>
        <v>0.22510324360267828</v>
      </c>
      <c r="W18" s="11">
        <f>'OddsRatio_working_3-way'!V18^2+4*'OddsRatio_working_3-way'!U18^3/27</f>
        <v>-6.0754283677957308E-2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0.16690248197555663</v>
      </c>
      <c r="Y18" s="11">
        <f>IF('OddsRatio_working_3-way'!W18&gt;=0,IF('OddsRatio_working_3-way'!V18+SQRT('OddsRatio_working_3-way'!W18)&gt;0,0,PI()),ACOS('OddsRatio_working_3-way'!V18/(2*'OddsRatio_working_3-way'!X18)))</f>
        <v>0.83070467525491665</v>
      </c>
      <c r="Z18" s="11">
        <f>'OddsRatio_working_3-way'!X18^(1/3)*COS('OddsRatio_working_3-way'!Y18/3)</f>
        <v>0.52960741867507355</v>
      </c>
      <c r="AA18" s="11">
        <f>'OddsRatio_working_3-way'!X18^(1/3)*COS(('OddsRatio_working_3-way'!Y18+2*PI())/3)</f>
        <v>-0.39515424674321509</v>
      </c>
      <c r="AB18" s="11">
        <f>'OddsRatio_working_3-way'!X18^(1/3)*COS(('OddsRatio_working_3-way'!Y18+4*PI())/3)</f>
        <v>-0.1344531719318586</v>
      </c>
      <c r="AC18" s="11">
        <f>'OddsRatio_working_3-way'!X18^(1/3)*SIN('OddsRatio_working_3-way'!Y18/3)</f>
        <v>0.15051583572036142</v>
      </c>
      <c r="AD18" s="11">
        <f>'OddsRatio_working_3-way'!X18^(1/3)*SIN(('OddsRatio_working_3-way'!Y18+2*PI())/3)</f>
        <v>0.38339556074513409</v>
      </c>
      <c r="AE18" s="11">
        <f>'OddsRatio_working_3-way'!X18^(1/3)*SIN(('OddsRatio_working_3-way'!Y18+4*PI())/3)</f>
        <v>-0.53391139646549546</v>
      </c>
      <c r="AF18" s="11">
        <f>-'OddsRatio_working_3-way'!U18/(3*'OddsRatio_working_3-way'!X18^(1/3))*COS(('OddsRatio_working_3-way'!Y18)/3)</f>
        <v>0.52960741867507355</v>
      </c>
      <c r="AG18" s="11">
        <f>-'OddsRatio_working_3-way'!U18/(3*'OddsRatio_working_3-way'!X18^(1/3))*COS(('OddsRatio_working_3-way'!Y18+2*PI())/3)</f>
        <v>-0.39515424674321509</v>
      </c>
      <c r="AH18" s="11">
        <f>-'OddsRatio_working_3-way'!U18/(3*'OddsRatio_working_3-way'!X18^(1/3))*COS(('OddsRatio_working_3-way'!Y18+4*PI())/3)</f>
        <v>-0.1344531719318586</v>
      </c>
      <c r="AI18" s="11">
        <f>'OddsRatio_working_3-way'!U18/(3*'OddsRatio_working_3-way'!X18^(1/3))*SIN(('OddsRatio_working_3-way'!Y18)/3)</f>
        <v>-0.15051583572036142</v>
      </c>
      <c r="AJ18" s="11">
        <f>'OddsRatio_working_3-way'!U18/(3*'OddsRatio_working_3-way'!X18^(1/3))*SIN(('OddsRatio_working_3-way'!Y18+2*PI())/3)</f>
        <v>-0.38339556074513409</v>
      </c>
      <c r="AK18" s="11">
        <f>'OddsRatio_working_3-way'!U18/(3*'OddsRatio_working_3-way'!X18^(1/3))*SIN(('OddsRatio_working_3-way'!Y18+4*PI())/3)</f>
        <v>0.53391139646549546</v>
      </c>
      <c r="AL18" s="11">
        <f>'OddsRatio_working_3-way'!Z18+'OddsRatio_working_3-way'!AF18</f>
        <v>1.0592148373501471</v>
      </c>
      <c r="AM18" s="11">
        <f>'OddsRatio_working_3-way'!AA18+'OddsRatio_working_3-way'!AG18</f>
        <v>-0.79030849348643017</v>
      </c>
      <c r="AN18" s="11">
        <f>'OddsRatio_working_3-way'!AB18+'OddsRatio_working_3-way'!AH18</f>
        <v>-0.2689063438637172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1.0592148373501471</v>
      </c>
      <c r="AS18" s="11">
        <f>IF(('OddsRatio_working_3-way'!X18=0),IF(Q18&gt;0,-Q18^(1/3),(-Q18)^(1/3)),'OddsRatio_working_3-way'!AM18-'OddsRatio_working_3-way'!R18/3)</f>
        <v>-0.79030849348643017</v>
      </c>
      <c r="AT18" s="11">
        <f>IF(('OddsRatio_working_3-way'!X18=0),IF(Q18&gt;0,-Q18^(1/3),(-Q18)^(1/3)),'OddsRatio_working_3-way'!AN18-'OddsRatio_working_3-way'!R18/3)</f>
        <v>-0.2689063438637172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</v>
      </c>
      <c r="B19" s="4">
        <f>IF('True_Odds_Calculator_3-way'!B20="","",'True_Odds_Calculator_3-way'!B20)</f>
        <v>3.49</v>
      </c>
      <c r="C19" s="4">
        <f>IF('True_Odds_Calculator_3-way'!C20="","",'True_Odds_Calculator_3-way'!C20)</f>
        <v>4.13</v>
      </c>
      <c r="D19" s="9">
        <f t="shared" si="13"/>
        <v>0.4886948814676641</v>
      </c>
      <c r="E19" s="9">
        <f t="shared" si="14"/>
        <v>0.27737683226192833</v>
      </c>
      <c r="F19" s="9">
        <f t="shared" si="15"/>
        <v>0.23392828627040763</v>
      </c>
      <c r="G19" s="9">
        <f t="shared" si="16"/>
        <v>1.0462665722971523</v>
      </c>
      <c r="H19" s="9">
        <f t="shared" si="17"/>
        <v>2.046266572297152</v>
      </c>
      <c r="I19" s="9">
        <f t="shared" si="18"/>
        <v>3.60520376501991</v>
      </c>
      <c r="J19" s="9">
        <f t="shared" si="19"/>
        <v>4.2748143712900868</v>
      </c>
      <c r="K19" s="11">
        <f t="shared" si="20"/>
        <v>0.5</v>
      </c>
      <c r="L19" s="11">
        <f t="shared" si="21"/>
        <v>0.28653295128939826</v>
      </c>
      <c r="M19" s="11">
        <f t="shared" si="22"/>
        <v>0.24213075060532688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-0.27035736833706825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0.22964263166293175</v>
      </c>
      <c r="Q19" s="11">
        <f>2*'OddsRatio_working_3-way'!K19*'OddsRatio_working_3-way'!L19*'OddsRatio_working_3-way'!M19</f>
        <v>6.937843856886157E-2</v>
      </c>
      <c r="R19" s="11">
        <f t="shared" si="23"/>
        <v>0</v>
      </c>
      <c r="S19" s="11">
        <f t="shared" si="24"/>
        <v>-0.84940400579955577</v>
      </c>
      <c r="T19" s="11">
        <f t="shared" si="25"/>
        <v>-0.25661752441074198</v>
      </c>
      <c r="U19" s="11">
        <f>'OddsRatio_working_3-way'!S19-'OddsRatio_working_3-way'!R19^2/3</f>
        <v>-0.84940400579955577</v>
      </c>
      <c r="V19" s="11">
        <f>'OddsRatio_working_3-way'!S19*'OddsRatio_working_3-way'!R19/3-2*'OddsRatio_working_3-way'!R19^3/27-'OddsRatio_working_3-way'!T19</f>
        <v>0.25661752441074198</v>
      </c>
      <c r="W19" s="11">
        <f>'OddsRatio_working_3-way'!V19^2+4*'OddsRatio_working_3-way'!U19^3/27</f>
        <v>-2.4937681445599477E-2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0.150657090175253</v>
      </c>
      <c r="Y19" s="11">
        <f>IF('OddsRatio_working_3-way'!W19&gt;=0,IF('OddsRatio_working_3-way'!V19+SQRT('OddsRatio_working_3-way'!W19)&gt;0,0,PI()),ACOS('OddsRatio_working_3-way'!V19/(2*'OddsRatio_working_3-way'!X19)))</f>
        <v>0.55164993701406129</v>
      </c>
      <c r="Z19" s="11">
        <f>'OddsRatio_working_3-way'!X19^(1/3)*COS('OddsRatio_working_3-way'!Y19/3)</f>
        <v>0.52313328614857624</v>
      </c>
      <c r="AA19" s="11">
        <f>'OddsRatio_working_3-way'!X19^(1/3)*COS(('OddsRatio_working_3-way'!Y19+2*PI())/3)</f>
        <v>-0.34582621310899059</v>
      </c>
      <c r="AB19" s="11">
        <f>'OddsRatio_working_3-way'!X19^(1/3)*COS(('OddsRatio_working_3-way'!Y19+4*PI())/3)</f>
        <v>-0.17730707303958551</v>
      </c>
      <c r="AC19" s="11">
        <f>'OddsRatio_working_3-way'!X19^(1/3)*SIN('OddsRatio_working_3-way'!Y19/3)</f>
        <v>9.7294570882675249E-2</v>
      </c>
      <c r="AD19" s="11">
        <f>'OddsRatio_working_3-way'!X19^(1/3)*SIN(('OddsRatio_working_3-way'!Y19+2*PI())/3)</f>
        <v>0.40439942992856337</v>
      </c>
      <c r="AE19" s="11">
        <f>'OddsRatio_working_3-way'!X19^(1/3)*SIN(('OddsRatio_working_3-way'!Y19+4*PI())/3)</f>
        <v>-0.50169400081123861</v>
      </c>
      <c r="AF19" s="11">
        <f>-'OddsRatio_working_3-way'!U19/(3*'OddsRatio_working_3-way'!X19^(1/3))*COS(('OddsRatio_working_3-way'!Y19)/3)</f>
        <v>0.52313328614857602</v>
      </c>
      <c r="AG19" s="11">
        <f>-'OddsRatio_working_3-way'!U19/(3*'OddsRatio_working_3-way'!X19^(1/3))*COS(('OddsRatio_working_3-way'!Y19+2*PI())/3)</f>
        <v>-0.34582621310899042</v>
      </c>
      <c r="AH19" s="11">
        <f>-'OddsRatio_working_3-way'!U19/(3*'OddsRatio_working_3-way'!X19^(1/3))*COS(('OddsRatio_working_3-way'!Y19+4*PI())/3)</f>
        <v>-0.17730707303958543</v>
      </c>
      <c r="AI19" s="11">
        <f>'OddsRatio_working_3-way'!U19/(3*'OddsRatio_working_3-way'!X19^(1/3))*SIN(('OddsRatio_working_3-way'!Y19)/3)</f>
        <v>-9.7294570882675221E-2</v>
      </c>
      <c r="AJ19" s="11">
        <f>'OddsRatio_working_3-way'!U19/(3*'OddsRatio_working_3-way'!X19^(1/3))*SIN(('OddsRatio_working_3-way'!Y19+2*PI())/3)</f>
        <v>-0.4043994299285632</v>
      </c>
      <c r="AK19" s="11">
        <f>'OddsRatio_working_3-way'!U19/(3*'OddsRatio_working_3-way'!X19^(1/3))*SIN(('OddsRatio_working_3-way'!Y19+4*PI())/3)</f>
        <v>0.50169400081123838</v>
      </c>
      <c r="AL19" s="11">
        <f>'OddsRatio_working_3-way'!Z19+'OddsRatio_working_3-way'!AF19</f>
        <v>1.0462665722971523</v>
      </c>
      <c r="AM19" s="11">
        <f>'OddsRatio_working_3-way'!AA19+'OddsRatio_working_3-way'!AG19</f>
        <v>-0.69165242621798106</v>
      </c>
      <c r="AN19" s="11">
        <f>'OddsRatio_working_3-way'!AB19+'OddsRatio_working_3-way'!AH19</f>
        <v>-0.35461414607917097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1.0462665722971523</v>
      </c>
      <c r="AS19" s="11">
        <f>IF(('OddsRatio_working_3-way'!X19=0),IF(Q19&gt;0,-Q19^(1/3),(-Q19)^(1/3)),'OddsRatio_working_3-way'!AM19-'OddsRatio_working_3-way'!R19/3)</f>
        <v>-0.69165242621798106</v>
      </c>
      <c r="AT19" s="11">
        <f>IF(('OddsRatio_working_3-way'!X19=0),IF(Q19&gt;0,-Q19^(1/3),(-Q19)^(1/3)),'OddsRatio_working_3-way'!AN19-'OddsRatio_working_3-way'!R19/3)</f>
        <v>-0.35461414607917097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3.61</v>
      </c>
      <c r="B20" s="4">
        <f>IF('True_Odds_Calculator_3-way'!B21="","",'True_Odds_Calculator_3-way'!B21)</f>
        <v>3.56</v>
      </c>
      <c r="C20" s="4">
        <f>IF('True_Odds_Calculator_3-way'!C21="","",'True_Odds_Calculator_3-way'!C21)</f>
        <v>2.1</v>
      </c>
      <c r="D20" s="9">
        <f t="shared" si="13"/>
        <v>0.26657230474373472</v>
      </c>
      <c r="E20" s="9">
        <f t="shared" si="14"/>
        <v>0.27037111049923918</v>
      </c>
      <c r="F20" s="9">
        <f t="shared" si="15"/>
        <v>0.46305658475702594</v>
      </c>
      <c r="G20" s="9">
        <f t="shared" si="16"/>
        <v>1.0541484422465199</v>
      </c>
      <c r="H20" s="9">
        <f t="shared" si="17"/>
        <v>3.7513274342634166</v>
      </c>
      <c r="I20" s="9">
        <f t="shared" si="18"/>
        <v>3.6986200121510913</v>
      </c>
      <c r="J20" s="9">
        <f t="shared" si="19"/>
        <v>2.1595632864711725</v>
      </c>
      <c r="K20" s="11">
        <f t="shared" si="20"/>
        <v>0.2770083102493075</v>
      </c>
      <c r="L20" s="11">
        <f t="shared" si="21"/>
        <v>0.2808988764044944</v>
      </c>
      <c r="M20" s="11">
        <f t="shared" si="22"/>
        <v>0.47619047619047616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-0.27233073814044262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0.23232237898116076</v>
      </c>
      <c r="Q20" s="11">
        <f>2*'OddsRatio_working_3-way'!K20*'OddsRatio_working_3-way'!L20*'OddsRatio_working_3-way'!M20</f>
        <v>7.4106022003560049E-2</v>
      </c>
      <c r="R20" s="11">
        <f t="shared" si="23"/>
        <v>0</v>
      </c>
      <c r="S20" s="11">
        <f t="shared" si="24"/>
        <v>-0.85308908045977061</v>
      </c>
      <c r="T20" s="11">
        <f t="shared" si="25"/>
        <v>-0.27211772901428088</v>
      </c>
      <c r="U20" s="11">
        <f>'OddsRatio_working_3-way'!S20-'OddsRatio_working_3-way'!R20^2/3</f>
        <v>-0.85308908045977061</v>
      </c>
      <c r="V20" s="11">
        <f>'OddsRatio_working_3-way'!S20*'OddsRatio_working_3-way'!R20/3-2*'OddsRatio_working_3-way'!R20^3/27-'OddsRatio_working_3-way'!T20</f>
        <v>0.27211772901428088</v>
      </c>
      <c r="W20" s="11">
        <f>'OddsRatio_working_3-way'!V20^2+4*'OddsRatio_working_3-way'!U20^3/27</f>
        <v>-1.7928970376846945E-2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0.15163857426520516</v>
      </c>
      <c r="Y20" s="11">
        <f>IF('OddsRatio_working_3-way'!W20&gt;=0,IF('OddsRatio_working_3-way'!V20+SQRT('OddsRatio_working_3-way'!W20)&gt;0,0,PI()),ACOS('OddsRatio_working_3-way'!V20/(2*'OddsRatio_working_3-way'!X20)))</f>
        <v>0.45727798797726527</v>
      </c>
      <c r="Z20" s="11">
        <f>'OddsRatio_working_3-way'!X20^(1/3)*COS('OddsRatio_working_3-way'!Y20/3)</f>
        <v>0.52707422112326008</v>
      </c>
      <c r="AA20" s="11">
        <f>'OddsRatio_working_3-way'!X20^(1/3)*COS(('OddsRatio_working_3-way'!Y20+2*PI())/3)</f>
        <v>-0.3336573229502432</v>
      </c>
      <c r="AB20" s="11">
        <f>'OddsRatio_working_3-way'!X20^(1/3)*COS(('OddsRatio_working_3-way'!Y20+4*PI())/3)</f>
        <v>-0.19341689817301708</v>
      </c>
      <c r="AC20" s="11">
        <f>'OddsRatio_working_3-way'!X20^(1/3)*SIN('OddsRatio_working_3-way'!Y20/3)</f>
        <v>8.096784699639907E-2</v>
      </c>
      <c r="AD20" s="11">
        <f>'OddsRatio_working_3-way'!X20^(1/3)*SIN(('OddsRatio_working_3-way'!Y20+2*PI())/3)</f>
        <v>0.41597574167444035</v>
      </c>
      <c r="AE20" s="11">
        <f>'OddsRatio_working_3-way'!X20^(1/3)*SIN(('OddsRatio_working_3-way'!Y20+4*PI())/3)</f>
        <v>-0.49694358867083932</v>
      </c>
      <c r="AF20" s="11">
        <f>-'OddsRatio_working_3-way'!U20/(3*'OddsRatio_working_3-way'!X20^(1/3))*COS(('OddsRatio_working_3-way'!Y20)/3)</f>
        <v>0.52707422112325997</v>
      </c>
      <c r="AG20" s="11">
        <f>-'OddsRatio_working_3-way'!U20/(3*'OddsRatio_working_3-way'!X20^(1/3))*COS(('OddsRatio_working_3-way'!Y20+2*PI())/3)</f>
        <v>-0.33365732295024314</v>
      </c>
      <c r="AH20" s="11">
        <f>-'OddsRatio_working_3-way'!U20/(3*'OddsRatio_working_3-way'!X20^(1/3))*COS(('OddsRatio_working_3-way'!Y20+4*PI())/3)</f>
        <v>-0.19341689817301702</v>
      </c>
      <c r="AI20" s="11">
        <f>'OddsRatio_working_3-way'!U20/(3*'OddsRatio_working_3-way'!X20^(1/3))*SIN(('OddsRatio_working_3-way'!Y20)/3)</f>
        <v>-8.0967846996399057E-2</v>
      </c>
      <c r="AJ20" s="11">
        <f>'OddsRatio_working_3-way'!U20/(3*'OddsRatio_working_3-way'!X20^(1/3))*SIN(('OddsRatio_working_3-way'!Y20+2*PI())/3)</f>
        <v>-0.41597574167444024</v>
      </c>
      <c r="AK20" s="11">
        <f>'OddsRatio_working_3-way'!U20/(3*'OddsRatio_working_3-way'!X20^(1/3))*SIN(('OddsRatio_working_3-way'!Y20+4*PI())/3)</f>
        <v>0.49694358867083921</v>
      </c>
      <c r="AL20" s="11">
        <f>'OddsRatio_working_3-way'!Z20+'OddsRatio_working_3-way'!AF20</f>
        <v>1.0541484422465199</v>
      </c>
      <c r="AM20" s="11">
        <f>'OddsRatio_working_3-way'!AA20+'OddsRatio_working_3-way'!AG20</f>
        <v>-0.66731464590048639</v>
      </c>
      <c r="AN20" s="11">
        <f>'OddsRatio_working_3-way'!AB20+'OddsRatio_working_3-way'!AH20</f>
        <v>-0.3868337963460341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1.0541484422465199</v>
      </c>
      <c r="AS20" s="11">
        <f>IF(('OddsRatio_working_3-way'!X20=0),IF(Q20&gt;0,-Q20^(1/3),(-Q20)^(1/3)),'OddsRatio_working_3-way'!AM20-'OddsRatio_working_3-way'!R20/3)</f>
        <v>-0.66731464590048639</v>
      </c>
      <c r="AT20" s="11">
        <f>IF(('OddsRatio_working_3-way'!X20=0),IF(Q20&gt;0,-Q20^(1/3),(-Q20)^(1/3)),'OddsRatio_working_3-way'!AN20-'OddsRatio_working_3-way'!R20/3)</f>
        <v>-0.3868337963460341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1.69</v>
      </c>
      <c r="B21" s="4">
        <f>IF('True_Odds_Calculator_3-way'!B22="","",'True_Odds_Calculator_3-way'!B22)</f>
        <v>3.84</v>
      </c>
      <c r="C21" s="4">
        <f>IF('True_Odds_Calculator_3-way'!C22="","",'True_Odds_Calculator_3-way'!C22)</f>
        <v>5.44</v>
      </c>
      <c r="D21" s="9">
        <f t="shared" si="13"/>
        <v>0.57665080216957043</v>
      </c>
      <c r="E21" s="9">
        <f t="shared" si="14"/>
        <v>0.24864945676182459</v>
      </c>
      <c r="F21" s="9">
        <f t="shared" si="15"/>
        <v>0.17469974106860489</v>
      </c>
      <c r="G21" s="9">
        <f t="shared" si="16"/>
        <v>1.063988049205324</v>
      </c>
      <c r="H21" s="9">
        <f t="shared" si="17"/>
        <v>1.7341517539516733</v>
      </c>
      <c r="I21" s="9">
        <f t="shared" si="18"/>
        <v>4.0217260597431199</v>
      </c>
      <c r="J21" s="9">
        <f t="shared" si="19"/>
        <v>5.724106938471639</v>
      </c>
      <c r="K21" s="11">
        <f t="shared" si="20"/>
        <v>0.59171597633136097</v>
      </c>
      <c r="L21" s="11">
        <f t="shared" si="21"/>
        <v>0.26041666666666669</v>
      </c>
      <c r="M21" s="11">
        <f t="shared" si="22"/>
        <v>0.18382352941176469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-0.24645269535328918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0.22575713902424877</v>
      </c>
      <c r="Q21" s="11">
        <f>2*'OddsRatio_working_3-way'!K21*'OddsRatio_working_3-way'!L21*'OddsRatio_working_3-way'!M21</f>
        <v>5.6651728738832813E-2</v>
      </c>
      <c r="R21" s="11">
        <f t="shared" si="23"/>
        <v>0</v>
      </c>
      <c r="S21" s="11">
        <f t="shared" si="24"/>
        <v>-0.91602625282968242</v>
      </c>
      <c r="T21" s="11">
        <f t="shared" si="25"/>
        <v>-0.22986857034621891</v>
      </c>
      <c r="U21" s="11">
        <f>'OddsRatio_working_3-way'!S21-'OddsRatio_working_3-way'!R21^2/3</f>
        <v>-0.91602625282968242</v>
      </c>
      <c r="V21" s="11">
        <f>'OddsRatio_working_3-way'!S21*'OddsRatio_working_3-way'!R21/3-2*'OddsRatio_working_3-way'!R21^3/27-'OddsRatio_working_3-way'!T21</f>
        <v>0.22986857034621891</v>
      </c>
      <c r="W21" s="11">
        <f>'OddsRatio_working_3-way'!V21^2+4*'OddsRatio_working_3-way'!U21^3/27</f>
        <v>-6.1033237504282606E-2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0.16872521828204667</v>
      </c>
      <c r="Y21" s="11">
        <f>IF('OddsRatio_working_3-way'!W21&gt;=0,IF('OddsRatio_working_3-way'!V21+SQRT('OddsRatio_working_3-way'!W21)&gt;0,0,PI()),ACOS('OddsRatio_working_3-way'!V21/(2*'OddsRatio_working_3-way'!X21)))</f>
        <v>0.82140660889555694</v>
      </c>
      <c r="Z21" s="11">
        <f>'OddsRatio_working_3-way'!X21^(1/3)*COS('OddsRatio_working_3-way'!Y21/3)</f>
        <v>0.53199402460266187</v>
      </c>
      <c r="AA21" s="11">
        <f>'OddsRatio_working_3-way'!X21^(1/3)*COS(('OddsRatio_working_3-way'!Y21+2*PI())/3)</f>
        <v>-0.395393038313405</v>
      </c>
      <c r="AB21" s="11">
        <f>'OddsRatio_working_3-way'!X21^(1/3)*COS(('OddsRatio_working_3-way'!Y21+4*PI())/3)</f>
        <v>-0.13660098628925701</v>
      </c>
      <c r="AC21" s="11">
        <f>'OddsRatio_working_3-way'!X21^(1/3)*SIN('OddsRatio_working_3-way'!Y21/3)</f>
        <v>0.14941366090027752</v>
      </c>
      <c r="AD21" s="11">
        <f>'OddsRatio_working_3-way'!X21^(1/3)*SIN(('OddsRatio_working_3-way'!Y21+2*PI())/3)</f>
        <v>0.38601350951729002</v>
      </c>
      <c r="AE21" s="11">
        <f>'OddsRatio_working_3-way'!X21^(1/3)*SIN(('OddsRatio_working_3-way'!Y21+4*PI())/3)</f>
        <v>-0.5354271704175676</v>
      </c>
      <c r="AF21" s="11">
        <f>-'OddsRatio_working_3-way'!U21/(3*'OddsRatio_working_3-way'!X21^(1/3))*COS(('OddsRatio_working_3-way'!Y21)/3)</f>
        <v>0.53199402460266199</v>
      </c>
      <c r="AG21" s="11">
        <f>-'OddsRatio_working_3-way'!U21/(3*'OddsRatio_working_3-way'!X21^(1/3))*COS(('OddsRatio_working_3-way'!Y21+2*PI())/3)</f>
        <v>-0.39539303831340505</v>
      </c>
      <c r="AH21" s="11">
        <f>-'OddsRatio_working_3-way'!U21/(3*'OddsRatio_working_3-way'!X21^(1/3))*COS(('OddsRatio_working_3-way'!Y21+4*PI())/3)</f>
        <v>-0.13660098628925704</v>
      </c>
      <c r="AI21" s="11">
        <f>'OddsRatio_working_3-way'!U21/(3*'OddsRatio_working_3-way'!X21^(1/3))*SIN(('OddsRatio_working_3-way'!Y21)/3)</f>
        <v>-0.14941366090027755</v>
      </c>
      <c r="AJ21" s="11">
        <f>'OddsRatio_working_3-way'!U21/(3*'OddsRatio_working_3-way'!X21^(1/3))*SIN(('OddsRatio_working_3-way'!Y21+2*PI())/3)</f>
        <v>-0.38601350951729013</v>
      </c>
      <c r="AK21" s="11">
        <f>'OddsRatio_working_3-way'!U21/(3*'OddsRatio_working_3-way'!X21^(1/3))*SIN(('OddsRatio_working_3-way'!Y21+4*PI())/3)</f>
        <v>0.53542717041756771</v>
      </c>
      <c r="AL21" s="11">
        <f>'OddsRatio_working_3-way'!Z21+'OddsRatio_working_3-way'!AF21</f>
        <v>1.063988049205324</v>
      </c>
      <c r="AM21" s="11">
        <f>'OddsRatio_working_3-way'!AA21+'OddsRatio_working_3-way'!AG21</f>
        <v>-0.79078607662681</v>
      </c>
      <c r="AN21" s="11">
        <f>'OddsRatio_working_3-way'!AB21+'OddsRatio_working_3-way'!AH21</f>
        <v>-0.27320197257851409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1.063988049205324</v>
      </c>
      <c r="AS21" s="11">
        <f>IF(('OddsRatio_working_3-way'!X21=0),IF(Q21&gt;0,-Q21^(1/3),(-Q21)^(1/3)),'OddsRatio_working_3-way'!AM21-'OddsRatio_working_3-way'!R21/3)</f>
        <v>-0.79078607662681</v>
      </c>
      <c r="AT21" s="11">
        <f>IF(('OddsRatio_working_3-way'!X21=0),IF(Q21&gt;0,-Q21^(1/3),(-Q21)^(1/3)),'OddsRatio_working_3-way'!AN21-'OddsRatio_working_3-way'!R21/3)</f>
        <v>-0.27320197257851409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5.51</v>
      </c>
      <c r="B22" s="4">
        <f>IF('True_Odds_Calculator_3-way'!B23="","",'True_Odds_Calculator_3-way'!B23)</f>
        <v>4.05</v>
      </c>
      <c r="C22" s="4">
        <f>IF('True_Odds_Calculator_3-way'!C23="","",'True_Odds_Calculator_3-way'!C23)</f>
        <v>1.64</v>
      </c>
      <c r="D22" s="9">
        <f t="shared" si="13"/>
        <v>0.17171772055525505</v>
      </c>
      <c r="E22" s="9">
        <f t="shared" si="14"/>
        <v>0.23463055493985149</v>
      </c>
      <c r="F22" s="9">
        <f t="shared" si="15"/>
        <v>0.59365172450489367</v>
      </c>
      <c r="G22" s="9">
        <f t="shared" si="16"/>
        <v>1.0695145895358549</v>
      </c>
      <c r="H22" s="9">
        <f t="shared" si="17"/>
        <v>5.8235107988067059</v>
      </c>
      <c r="I22" s="9">
        <f t="shared" si="18"/>
        <v>4.2620194980843573</v>
      </c>
      <c r="J22" s="9">
        <f t="shared" si="19"/>
        <v>1.684489337302947</v>
      </c>
      <c r="K22" s="11">
        <f t="shared" si="20"/>
        <v>0.18148820326678766</v>
      </c>
      <c r="L22" s="11">
        <f t="shared" si="21"/>
        <v>0.24691358024691359</v>
      </c>
      <c r="M22" s="11">
        <f t="shared" si="22"/>
        <v>0.6097560975609756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-0.24055029015706586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0.22405951020591069</v>
      </c>
      <c r="Q22" s="11">
        <f>2*'OddsRatio_working_3-way'!K22*'OddsRatio_working_3-way'!L22*'OddsRatio_working_3-way'!M22</f>
        <v>5.4648661025831879E-2</v>
      </c>
      <c r="R22" s="11">
        <f t="shared" si="23"/>
        <v>0</v>
      </c>
      <c r="S22" s="11">
        <f t="shared" si="24"/>
        <v>-0.93144560357675055</v>
      </c>
      <c r="T22" s="11">
        <f t="shared" si="25"/>
        <v>-0.2271818545309148</v>
      </c>
      <c r="U22" s="11">
        <f>'OddsRatio_working_3-way'!S22-'OddsRatio_working_3-way'!R22^2/3</f>
        <v>-0.93144560357675055</v>
      </c>
      <c r="V22" s="11">
        <f>'OddsRatio_working_3-way'!S22*'OddsRatio_working_3-way'!R22/3-2*'OddsRatio_working_3-way'!R22^3/27-'OddsRatio_working_3-way'!T22</f>
        <v>0.2271818545309148</v>
      </c>
      <c r="W22" s="11">
        <f>'OddsRatio_working_3-way'!V22^2+4*'OddsRatio_working_3-way'!U22^3/27</f>
        <v>-6.810895920582602E-2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0.17300329060015865</v>
      </c>
      <c r="Y22" s="11">
        <f>IF('OddsRatio_working_3-way'!W22&gt;=0,IF('OddsRatio_working_3-way'!V22+SQRT('OddsRatio_working_3-way'!W22)&gt;0,0,PI()),ACOS('OddsRatio_working_3-way'!V22/(2*'OddsRatio_working_3-way'!X22)))</f>
        <v>0.85451756263752454</v>
      </c>
      <c r="Z22" s="11">
        <f>'OddsRatio_working_3-way'!X22^(1/3)*COS('OddsRatio_working_3-way'!Y22/3)</f>
        <v>0.53475729476792744</v>
      </c>
      <c r="AA22" s="11">
        <f>'OddsRatio_working_3-way'!X22^(1/3)*COS(('OddsRatio_working_3-way'!Y22+2*PI())/3)</f>
        <v>-0.40297871251504547</v>
      </c>
      <c r="AB22" s="11">
        <f>'OddsRatio_working_3-way'!X22^(1/3)*COS(('OddsRatio_working_3-way'!Y22+4*PI())/3)</f>
        <v>-0.13177858225288208</v>
      </c>
      <c r="AC22" s="11">
        <f>'OddsRatio_working_3-way'!X22^(1/3)*SIN('OddsRatio_working_3-way'!Y22/3)</f>
        <v>0.15657746821112167</v>
      </c>
      <c r="AD22" s="11">
        <f>'OddsRatio_working_3-way'!X22^(1/3)*SIN(('OddsRatio_working_3-way'!Y22+2*PI())/3)</f>
        <v>0.38482466802250759</v>
      </c>
      <c r="AE22" s="11">
        <f>'OddsRatio_working_3-way'!X22^(1/3)*SIN(('OddsRatio_working_3-way'!Y22+4*PI())/3)</f>
        <v>-0.54140213623362932</v>
      </c>
      <c r="AF22" s="11">
        <f>-'OddsRatio_working_3-way'!U22/(3*'OddsRatio_working_3-way'!X22^(1/3))*COS(('OddsRatio_working_3-way'!Y22)/3)</f>
        <v>0.53475729476792744</v>
      </c>
      <c r="AG22" s="11">
        <f>-'OddsRatio_working_3-way'!U22/(3*'OddsRatio_working_3-way'!X22^(1/3))*COS(('OddsRatio_working_3-way'!Y22+2*PI())/3)</f>
        <v>-0.40297871251504547</v>
      </c>
      <c r="AH22" s="11">
        <f>-'OddsRatio_working_3-way'!U22/(3*'OddsRatio_working_3-way'!X22^(1/3))*COS(('OddsRatio_working_3-way'!Y22+4*PI())/3)</f>
        <v>-0.13177858225288208</v>
      </c>
      <c r="AI22" s="11">
        <f>'OddsRatio_working_3-way'!U22/(3*'OddsRatio_working_3-way'!X22^(1/3))*SIN(('OddsRatio_working_3-way'!Y22)/3)</f>
        <v>-0.15657746821112167</v>
      </c>
      <c r="AJ22" s="11">
        <f>'OddsRatio_working_3-way'!U22/(3*'OddsRatio_working_3-way'!X22^(1/3))*SIN(('OddsRatio_working_3-way'!Y22+2*PI())/3)</f>
        <v>-0.38482466802250759</v>
      </c>
      <c r="AK22" s="11">
        <f>'OddsRatio_working_3-way'!U22/(3*'OddsRatio_working_3-way'!X22^(1/3))*SIN(('OddsRatio_working_3-way'!Y22+4*PI())/3)</f>
        <v>0.54140213623362932</v>
      </c>
      <c r="AL22" s="11">
        <f>'OddsRatio_working_3-way'!Z22+'OddsRatio_working_3-way'!AF22</f>
        <v>1.0695145895358549</v>
      </c>
      <c r="AM22" s="11">
        <f>'OddsRatio_working_3-way'!AA22+'OddsRatio_working_3-way'!AG22</f>
        <v>-0.80595742503009093</v>
      </c>
      <c r="AN22" s="11">
        <f>'OddsRatio_working_3-way'!AB22+'OddsRatio_working_3-way'!AH22</f>
        <v>-0.26355716450576416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1.0695145895358549</v>
      </c>
      <c r="AS22" s="11">
        <f>IF(('OddsRatio_working_3-way'!X22=0),IF(Q22&gt;0,-Q22^(1/3),(-Q22)^(1/3)),'OddsRatio_working_3-way'!AM22-'OddsRatio_working_3-way'!R22/3)</f>
        <v>-0.80595742503009093</v>
      </c>
      <c r="AT22" s="11">
        <f>IF(('OddsRatio_working_3-way'!X22=0),IF(Q22&gt;0,-Q22^(1/3),(-Q22)^(1/3)),'OddsRatio_working_3-way'!AN22-'OddsRatio_working_3-way'!R22/3)</f>
        <v>-0.26355716450576416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2.52</v>
      </c>
      <c r="B23" s="4">
        <f>IF('True_Odds_Calculator_3-way'!B24="","",'True_Odds_Calculator_3-way'!B24)</f>
        <v>3.22</v>
      </c>
      <c r="C23" s="4">
        <f>IF('True_Odds_Calculator_3-way'!C24="","",'True_Odds_Calculator_3-way'!C24)</f>
        <v>3.07</v>
      </c>
      <c r="D23" s="9">
        <f t="shared" si="13"/>
        <v>0.3850194463725834</v>
      </c>
      <c r="E23" s="9">
        <f t="shared" si="14"/>
        <v>0.30004288275227325</v>
      </c>
      <c r="F23" s="9">
        <f t="shared" si="15"/>
        <v>0.31493767087514352</v>
      </c>
      <c r="G23" s="9">
        <f t="shared" si="16"/>
        <v>1.0508364533364303</v>
      </c>
      <c r="H23" s="9">
        <f t="shared" si="17"/>
        <v>2.5972714090713742</v>
      </c>
      <c r="I23" s="9">
        <f t="shared" si="18"/>
        <v>3.3328569264068757</v>
      </c>
      <c r="J23" s="9">
        <f t="shared" si="19"/>
        <v>3.1752314584064103</v>
      </c>
      <c r="K23" s="11">
        <f t="shared" si="20"/>
        <v>0.3968253968253968</v>
      </c>
      <c r="L23" s="11">
        <f t="shared" si="21"/>
        <v>0.3105590062111801</v>
      </c>
      <c r="M23" s="11">
        <f t="shared" si="22"/>
        <v>0.32573289902280134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-0.28039619756697476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0.23322835247491813</v>
      </c>
      <c r="Q23" s="11">
        <f>2*'OddsRatio_working_3-way'!K23*'OddsRatio_working_3-way'!L23*'OddsRatio_working_3-way'!M23</f>
        <v>8.0285147151434796E-2</v>
      </c>
      <c r="R23" s="11">
        <f t="shared" si="23"/>
        <v>0</v>
      </c>
      <c r="S23" s="11">
        <f t="shared" si="24"/>
        <v>-0.8317814381887606</v>
      </c>
      <c r="T23" s="11">
        <f t="shared" si="25"/>
        <v>-0.28632751744879881</v>
      </c>
      <c r="U23" s="11">
        <f>'OddsRatio_working_3-way'!S23-'OddsRatio_working_3-way'!R23^2/3</f>
        <v>-0.8317814381887606</v>
      </c>
      <c r="V23" s="11">
        <f>'OddsRatio_working_3-way'!S23*'OddsRatio_working_3-way'!R23/3-2*'OddsRatio_working_3-way'!R23^3/27-'OddsRatio_working_3-way'!T23</f>
        <v>0.28632751744879881</v>
      </c>
      <c r="W23" s="11">
        <f>'OddsRatio_working_3-way'!V23^2+4*'OddsRatio_working_3-way'!U23^3/27</f>
        <v>-3.2723462372338252E-3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0.14599297370560851</v>
      </c>
      <c r="Y23" s="11">
        <f>IF('OddsRatio_working_3-way'!W23&gt;=0,IF('OddsRatio_working_3-way'!V23+SQRT('OddsRatio_working_3-way'!W23)&gt;0,0,PI()),ACOS('OddsRatio_working_3-way'!V23/(2*'OddsRatio_working_3-way'!X23)))</f>
        <v>0.1971904389944974</v>
      </c>
      <c r="Z23" s="11">
        <f>'OddsRatio_working_3-way'!X23^(1/3)*COS('OddsRatio_working_3-way'!Y23/3)</f>
        <v>0.52541822666821514</v>
      </c>
      <c r="AA23" s="11">
        <f>'OddsRatio_working_3-way'!X23^(1/3)*COS(('OddsRatio_working_3-way'!Y23+2*PI())/3)</f>
        <v>-0.2926611560158876</v>
      </c>
      <c r="AB23" s="11">
        <f>'OddsRatio_working_3-way'!X23^(1/3)*COS(('OddsRatio_working_3-way'!Y23+4*PI())/3)</f>
        <v>-0.2327570706523277</v>
      </c>
      <c r="AC23" s="11">
        <f>'OddsRatio_working_3-way'!X23^(1/3)*SIN('OddsRatio_working_3-way'!Y23/3)</f>
        <v>3.4585639810209741E-2</v>
      </c>
      <c r="AD23" s="11">
        <f>'OddsRatio_working_3-way'!X23^(1/3)*SIN(('OddsRatio_working_3-way'!Y23+2*PI())/3)</f>
        <v>0.43773271200093988</v>
      </c>
      <c r="AE23" s="11">
        <f>'OddsRatio_working_3-way'!X23^(1/3)*SIN(('OddsRatio_working_3-way'!Y23+4*PI())/3)</f>
        <v>-0.47231835181114951</v>
      </c>
      <c r="AF23" s="11">
        <f>-'OddsRatio_working_3-way'!U23/(3*'OddsRatio_working_3-way'!X23^(1/3))*COS(('OddsRatio_working_3-way'!Y23)/3)</f>
        <v>0.52541822666821514</v>
      </c>
      <c r="AG23" s="11">
        <f>-'OddsRatio_working_3-way'!U23/(3*'OddsRatio_working_3-way'!X23^(1/3))*COS(('OddsRatio_working_3-way'!Y23+2*PI())/3)</f>
        <v>-0.2926611560158876</v>
      </c>
      <c r="AH23" s="11">
        <f>-'OddsRatio_working_3-way'!U23/(3*'OddsRatio_working_3-way'!X23^(1/3))*COS(('OddsRatio_working_3-way'!Y23+4*PI())/3)</f>
        <v>-0.2327570706523277</v>
      </c>
      <c r="AI23" s="11">
        <f>'OddsRatio_working_3-way'!U23/(3*'OddsRatio_working_3-way'!X23^(1/3))*SIN(('OddsRatio_working_3-way'!Y23)/3)</f>
        <v>-3.4585639810209741E-2</v>
      </c>
      <c r="AJ23" s="11">
        <f>'OddsRatio_working_3-way'!U23/(3*'OddsRatio_working_3-way'!X23^(1/3))*SIN(('OddsRatio_working_3-way'!Y23+2*PI())/3)</f>
        <v>-0.43773271200093988</v>
      </c>
      <c r="AK23" s="11">
        <f>'OddsRatio_working_3-way'!U23/(3*'OddsRatio_working_3-way'!X23^(1/3))*SIN(('OddsRatio_working_3-way'!Y23+4*PI())/3)</f>
        <v>0.47231835181114951</v>
      </c>
      <c r="AL23" s="11">
        <f>'OddsRatio_working_3-way'!Z23+'OddsRatio_working_3-way'!AF23</f>
        <v>1.0508364533364303</v>
      </c>
      <c r="AM23" s="11">
        <f>'OddsRatio_working_3-way'!AA23+'OddsRatio_working_3-way'!AG23</f>
        <v>-0.5853223120317752</v>
      </c>
      <c r="AN23" s="11">
        <f>'OddsRatio_working_3-way'!AB23+'OddsRatio_working_3-way'!AH23</f>
        <v>-0.4655141413046554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1.0508364533364303</v>
      </c>
      <c r="AS23" s="11">
        <f>IF(('OddsRatio_working_3-way'!X23=0),IF(Q23&gt;0,-Q23^(1/3),(-Q23)^(1/3)),'OddsRatio_working_3-way'!AM23-'OddsRatio_working_3-way'!R23/3)</f>
        <v>-0.5853223120317752</v>
      </c>
      <c r="AT23" s="11">
        <f>IF(('OddsRatio_working_3-way'!X23=0),IF(Q23&gt;0,-Q23^(1/3),(-Q23)^(1/3)),'OddsRatio_working_3-way'!AN23-'OddsRatio_working_3-way'!R23/3)</f>
        <v>-0.4655141413046554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1.47</v>
      </c>
      <c r="B24" s="4">
        <f>IF('True_Odds_Calculator_3-way'!B25="","",'True_Odds_Calculator_3-way'!B25)</f>
        <v>4.37</v>
      </c>
      <c r="C24" s="4">
        <f>IF('True_Odds_Calculator_3-way'!C25="","",'True_Odds_Calculator_3-way'!C25)</f>
        <v>7.85</v>
      </c>
      <c r="D24" s="9">
        <f t="shared" si="13"/>
        <v>0.66423998654611172</v>
      </c>
      <c r="E24" s="9">
        <f t="shared" si="14"/>
        <v>0.21624431686801759</v>
      </c>
      <c r="F24" s="9">
        <f t="shared" si="15"/>
        <v>0.11951569658587068</v>
      </c>
      <c r="G24" s="9">
        <f t="shared" si="16"/>
        <v>1.0754893138296575</v>
      </c>
      <c r="H24" s="9">
        <f t="shared" si="17"/>
        <v>1.505479977499939</v>
      </c>
      <c r="I24" s="9">
        <f t="shared" si="18"/>
        <v>4.6243989876059466</v>
      </c>
      <c r="J24" s="9">
        <f t="shared" si="19"/>
        <v>8.3671017997331525</v>
      </c>
      <c r="K24" s="11">
        <f t="shared" si="20"/>
        <v>0.68027210884353739</v>
      </c>
      <c r="L24" s="11">
        <f t="shared" si="21"/>
        <v>0.22883295194508008</v>
      </c>
      <c r="M24" s="11">
        <f t="shared" si="22"/>
        <v>0.12738853503184713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-0.21515423642383247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0.21198702337994768</v>
      </c>
      <c r="Q24" s="11">
        <f>2*'OddsRatio_working_3-way'!K24*'OddsRatio_working_3-way'!L24*'OddsRatio_working_3-way'!M24</f>
        <v>3.9660808864349424E-2</v>
      </c>
      <c r="R24" s="11">
        <f t="shared" si="23"/>
        <v>0</v>
      </c>
      <c r="S24" s="11">
        <f t="shared" si="24"/>
        <v>-0.98527933683050661</v>
      </c>
      <c r="T24" s="11">
        <f t="shared" si="25"/>
        <v>-0.18433663925734453</v>
      </c>
      <c r="U24" s="11">
        <f>'OddsRatio_working_3-way'!S24-'OddsRatio_working_3-way'!R24^2/3</f>
        <v>-0.98527933683050661</v>
      </c>
      <c r="V24" s="11">
        <f>'OddsRatio_working_3-way'!S24*'OddsRatio_working_3-way'!R24/3-2*'OddsRatio_working_3-way'!R24^3/27-'OddsRatio_working_3-way'!T24</f>
        <v>0.18433663925734453</v>
      </c>
      <c r="W24" s="11">
        <f>'OddsRatio_working_3-way'!V24^2+4*'OddsRatio_working_3-way'!U24^3/27</f>
        <v>-0.10772147221646583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0.18821627771606139</v>
      </c>
      <c r="Y24" s="11">
        <f>IF('OddsRatio_working_3-way'!W24&gt;=0,IF('OddsRatio_working_3-way'!V24+SQRT('OddsRatio_working_3-way'!W24)&gt;0,0,PI()),ACOS('OddsRatio_working_3-way'!V24/(2*'OddsRatio_working_3-way'!X24)))</f>
        <v>1.0590579478708746</v>
      </c>
      <c r="Z24" s="11">
        <f>'OddsRatio_working_3-way'!X24^(1/3)*COS('OddsRatio_working_3-way'!Y24/3)</f>
        <v>0.53774465691482876</v>
      </c>
      <c r="AA24" s="11">
        <f>'OddsRatio_working_3-way'!X24^(1/3)*COS(('OddsRatio_working_3-way'!Y24+2*PI())/3)</f>
        <v>-0.4404615098683981</v>
      </c>
      <c r="AB24" s="11">
        <f>'OddsRatio_working_3-way'!X24^(1/3)*COS(('OddsRatio_working_3-way'!Y24+4*PI())/3)</f>
        <v>-9.7283147046430804E-2</v>
      </c>
      <c r="AC24" s="11">
        <f>'OddsRatio_working_3-way'!X24^(1/3)*SIN('OddsRatio_working_3-way'!Y24/3)</f>
        <v>0.19813412015531812</v>
      </c>
      <c r="AD24" s="11">
        <f>'OddsRatio_working_3-way'!X24^(1/3)*SIN(('OddsRatio_working_3-way'!Y24+2*PI())/3)</f>
        <v>0.36663347355993009</v>
      </c>
      <c r="AE24" s="11">
        <f>'OddsRatio_working_3-way'!X24^(1/3)*SIN(('OddsRatio_working_3-way'!Y24+4*PI())/3)</f>
        <v>-0.56476759371524798</v>
      </c>
      <c r="AF24" s="11">
        <f>-'OddsRatio_working_3-way'!U24/(3*'OddsRatio_working_3-way'!X24^(1/3))*COS(('OddsRatio_working_3-way'!Y24)/3)</f>
        <v>0.53774465691482876</v>
      </c>
      <c r="AG24" s="11">
        <f>-'OddsRatio_working_3-way'!U24/(3*'OddsRatio_working_3-way'!X24^(1/3))*COS(('OddsRatio_working_3-way'!Y24+2*PI())/3)</f>
        <v>-0.4404615098683981</v>
      </c>
      <c r="AH24" s="11">
        <f>-'OddsRatio_working_3-way'!U24/(3*'OddsRatio_working_3-way'!X24^(1/3))*COS(('OddsRatio_working_3-way'!Y24+4*PI())/3)</f>
        <v>-9.7283147046430804E-2</v>
      </c>
      <c r="AI24" s="11">
        <f>'OddsRatio_working_3-way'!U24/(3*'OddsRatio_working_3-way'!X24^(1/3))*SIN(('OddsRatio_working_3-way'!Y24)/3)</f>
        <v>-0.19813412015531812</v>
      </c>
      <c r="AJ24" s="11">
        <f>'OddsRatio_working_3-way'!U24/(3*'OddsRatio_working_3-way'!X24^(1/3))*SIN(('OddsRatio_working_3-way'!Y24+2*PI())/3)</f>
        <v>-0.36663347355993009</v>
      </c>
      <c r="AK24" s="11">
        <f>'OddsRatio_working_3-way'!U24/(3*'OddsRatio_working_3-way'!X24^(1/3))*SIN(('OddsRatio_working_3-way'!Y24+4*PI())/3)</f>
        <v>0.56476759371524798</v>
      </c>
      <c r="AL24" s="11">
        <f>'OddsRatio_working_3-way'!Z24+'OddsRatio_working_3-way'!AF24</f>
        <v>1.0754893138296575</v>
      </c>
      <c r="AM24" s="11">
        <f>'OddsRatio_working_3-way'!AA24+'OddsRatio_working_3-way'!AG24</f>
        <v>-0.88092301973679621</v>
      </c>
      <c r="AN24" s="11">
        <f>'OddsRatio_working_3-way'!AB24+'OddsRatio_working_3-way'!AH24</f>
        <v>-0.19456629409286161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1.0754893138296575</v>
      </c>
      <c r="AS24" s="11">
        <f>IF(('OddsRatio_working_3-way'!X24=0),IF(Q24&gt;0,-Q24^(1/3),(-Q24)^(1/3)),'OddsRatio_working_3-way'!AM24-'OddsRatio_working_3-way'!R24/3)</f>
        <v>-0.88092301973679621</v>
      </c>
      <c r="AT24" s="11">
        <f>IF(('OddsRatio_working_3-way'!X24=0),IF(Q24&gt;0,-Q24^(1/3),(-Q24)^(1/3)),'OddsRatio_working_3-way'!AN24-'OddsRatio_working_3-way'!R24/3)</f>
        <v>-0.19456629409286161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2.31</v>
      </c>
      <c r="B25" s="4">
        <f>IF('True_Odds_Calculator_3-way'!B26="","",'True_Odds_Calculator_3-way'!B26)</f>
        <v>3.29</v>
      </c>
      <c r="C25" s="4">
        <f>IF('True_Odds_Calculator_3-way'!C26="","",'True_Odds_Calculator_3-way'!C26)</f>
        <v>3.37</v>
      </c>
      <c r="D25" s="9">
        <f t="shared" si="13"/>
        <v>0.42046241164262627</v>
      </c>
      <c r="E25" s="9">
        <f t="shared" si="14"/>
        <v>0.29330210446848132</v>
      </c>
      <c r="F25" s="9">
        <f t="shared" si="15"/>
        <v>0.28623548388889258</v>
      </c>
      <c r="G25" s="9">
        <f t="shared" si="16"/>
        <v>1.0521632692159204</v>
      </c>
      <c r="H25" s="9">
        <f t="shared" si="17"/>
        <v>2.3783338826728562</v>
      </c>
      <c r="I25" s="9">
        <f t="shared" si="18"/>
        <v>3.4094538865044575</v>
      </c>
      <c r="J25" s="9">
        <f t="shared" si="19"/>
        <v>3.4936269480417317</v>
      </c>
      <c r="K25" s="11">
        <f t="shared" si="20"/>
        <v>0.4329004329004329</v>
      </c>
      <c r="L25" s="11">
        <f t="shared" si="21"/>
        <v>0.303951367781155</v>
      </c>
      <c r="M25" s="11">
        <f t="shared" si="22"/>
        <v>0.29673590504451036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-0.27759864714759064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0.23309692931692869</v>
      </c>
      <c r="Q25" s="11">
        <f>2*'OddsRatio_working_3-way'!K25*'OddsRatio_working_3-way'!L25*'OddsRatio_working_3-way'!M25</f>
        <v>7.8089423556760046E-2</v>
      </c>
      <c r="R25" s="11">
        <f t="shared" si="23"/>
        <v>0</v>
      </c>
      <c r="S25" s="11">
        <f t="shared" si="24"/>
        <v>-0.83969043693861456</v>
      </c>
      <c r="T25" s="11">
        <f t="shared" si="25"/>
        <v>-0.28130332895765991</v>
      </c>
      <c r="U25" s="11">
        <f>'OddsRatio_working_3-way'!S25-'OddsRatio_working_3-way'!R25^2/3</f>
        <v>-0.83969043693861456</v>
      </c>
      <c r="V25" s="11">
        <f>'OddsRatio_working_3-way'!S25*'OddsRatio_working_3-way'!R25/3-2*'OddsRatio_working_3-way'!R25^3/27-'OddsRatio_working_3-way'!T25</f>
        <v>0.28130332895765991</v>
      </c>
      <c r="W25" s="11">
        <f>'OddsRatio_working_3-way'!V25^2+4*'OddsRatio_working_3-way'!U25^3/27</f>
        <v>-8.5793939131611485E-3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0.14808017827837608</v>
      </c>
      <c r="Y25" s="11">
        <f>IF('OddsRatio_working_3-way'!W25&gt;=0,IF('OddsRatio_working_3-way'!V25+SQRT('OddsRatio_working_3-way'!W25)&gt;0,0,PI()),ACOS('OddsRatio_working_3-way'!V25/(2*'OddsRatio_working_3-way'!X25)))</f>
        <v>0.31808997537036388</v>
      </c>
      <c r="Z25" s="11">
        <f>'OddsRatio_working_3-way'!X25^(1/3)*COS('OddsRatio_working_3-way'!Y25/3)</f>
        <v>0.5260816346079602</v>
      </c>
      <c r="AA25" s="11">
        <f>'OddsRatio_working_3-way'!X25^(1/3)*COS(('OddsRatio_working_3-way'!Y25+2*PI())/3)</f>
        <v>-0.31152993495749215</v>
      </c>
      <c r="AB25" s="11">
        <f>'OddsRatio_working_3-way'!X25^(1/3)*COS(('OddsRatio_working_3-way'!Y25+4*PI())/3)</f>
        <v>-0.21455169965046814</v>
      </c>
      <c r="AC25" s="11">
        <f>'OddsRatio_working_3-way'!X25^(1/3)*SIN('OddsRatio_working_3-way'!Y25/3)</f>
        <v>5.599041026004524E-2</v>
      </c>
      <c r="AD25" s="11">
        <f>'OddsRatio_working_3-way'!X25^(1/3)*SIN(('OddsRatio_working_3-way'!Y25+2*PI())/3)</f>
        <v>0.42760485490491357</v>
      </c>
      <c r="AE25" s="11">
        <f>'OddsRatio_working_3-way'!X25^(1/3)*SIN(('OddsRatio_working_3-way'!Y25+4*PI())/3)</f>
        <v>-0.48359526516495882</v>
      </c>
      <c r="AF25" s="11">
        <f>-'OddsRatio_working_3-way'!U25/(3*'OddsRatio_working_3-way'!X25^(1/3))*COS(('OddsRatio_working_3-way'!Y25)/3)</f>
        <v>0.5260816346079602</v>
      </c>
      <c r="AG25" s="11">
        <f>-'OddsRatio_working_3-way'!U25/(3*'OddsRatio_working_3-way'!X25^(1/3))*COS(('OddsRatio_working_3-way'!Y25+2*PI())/3)</f>
        <v>-0.31152993495749215</v>
      </c>
      <c r="AH25" s="11">
        <f>-'OddsRatio_working_3-way'!U25/(3*'OddsRatio_working_3-way'!X25^(1/3))*COS(('OddsRatio_working_3-way'!Y25+4*PI())/3)</f>
        <v>-0.21455169965046814</v>
      </c>
      <c r="AI25" s="11">
        <f>'OddsRatio_working_3-way'!U25/(3*'OddsRatio_working_3-way'!X25^(1/3))*SIN(('OddsRatio_working_3-way'!Y25)/3)</f>
        <v>-5.599041026004524E-2</v>
      </c>
      <c r="AJ25" s="11">
        <f>'OddsRatio_working_3-way'!U25/(3*'OddsRatio_working_3-way'!X25^(1/3))*SIN(('OddsRatio_working_3-way'!Y25+2*PI())/3)</f>
        <v>-0.42760485490491357</v>
      </c>
      <c r="AK25" s="11">
        <f>'OddsRatio_working_3-way'!U25/(3*'OddsRatio_working_3-way'!X25^(1/3))*SIN(('OddsRatio_working_3-way'!Y25+4*PI())/3)</f>
        <v>0.48359526516495882</v>
      </c>
      <c r="AL25" s="11">
        <f>'OddsRatio_working_3-way'!Z25+'OddsRatio_working_3-way'!AF25</f>
        <v>1.0521632692159204</v>
      </c>
      <c r="AM25" s="11">
        <f>'OddsRatio_working_3-way'!AA25+'OddsRatio_working_3-way'!AG25</f>
        <v>-0.6230598699149843</v>
      </c>
      <c r="AN25" s="11">
        <f>'OddsRatio_working_3-way'!AB25+'OddsRatio_working_3-way'!AH25</f>
        <v>-0.42910339930093627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1.0521632692159204</v>
      </c>
      <c r="AS25" s="11">
        <f>IF(('OddsRatio_working_3-way'!X25=0),IF(Q25&gt;0,-Q25^(1/3),(-Q25)^(1/3)),'OddsRatio_working_3-way'!AM25-'OddsRatio_working_3-way'!R25/3)</f>
        <v>-0.6230598699149843</v>
      </c>
      <c r="AT25" s="11">
        <f>IF(('OddsRatio_working_3-way'!X25=0),IF(Q25&gt;0,-Q25^(1/3),(-Q25)^(1/3)),'OddsRatio_working_3-way'!AN25-'OddsRatio_working_3-way'!R25/3)</f>
        <v>-0.42910339930093627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3.56</v>
      </c>
      <c r="B26" s="4">
        <f>IF('True_Odds_Calculator_3-way'!B27="","",'True_Odds_Calculator_3-way'!B27)</f>
        <v>3.45</v>
      </c>
      <c r="C26" s="4">
        <f>IF('True_Odds_Calculator_3-way'!C27="","",'True_Odds_Calculator_3-way'!C27)</f>
        <v>2.16</v>
      </c>
      <c r="D26" s="9">
        <f t="shared" si="13"/>
        <v>0.27056241668348013</v>
      </c>
      <c r="E26" s="9">
        <f t="shared" si="14"/>
        <v>0.27931705711444527</v>
      </c>
      <c r="F26" s="9">
        <f t="shared" si="15"/>
        <v>0.45012052620207482</v>
      </c>
      <c r="G26" s="9">
        <f t="shared" si="16"/>
        <v>1.0531268883377516</v>
      </c>
      <c r="H26" s="9">
        <f t="shared" si="17"/>
        <v>3.6960048341446439</v>
      </c>
      <c r="I26" s="9">
        <f t="shared" si="18"/>
        <v>3.5801608764274913</v>
      </c>
      <c r="J26" s="9">
        <f t="shared" si="19"/>
        <v>2.2216271904717919</v>
      </c>
      <c r="K26" s="11">
        <f t="shared" si="20"/>
        <v>0.2808988764044944</v>
      </c>
      <c r="L26" s="11">
        <f t="shared" si="21"/>
        <v>0.28985507246376813</v>
      </c>
      <c r="M26" s="11">
        <f t="shared" si="22"/>
        <v>0.46296296296296291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-0.27424656377595658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0.23257461988938949</v>
      </c>
      <c r="Q26" s="11">
        <f>2*'OddsRatio_working_3-way'!K26*'OddsRatio_working_3-way'!L26*'OddsRatio_working_3-way'!M26</f>
        <v>7.5388855717792372E-2</v>
      </c>
      <c r="R26" s="11">
        <f t="shared" si="23"/>
        <v>0</v>
      </c>
      <c r="S26" s="11">
        <f t="shared" si="24"/>
        <v>-0.84804934904996432</v>
      </c>
      <c r="T26" s="11">
        <f t="shared" si="25"/>
        <v>-0.27489444053483442</v>
      </c>
      <c r="U26" s="11">
        <f>'OddsRatio_working_3-way'!S26-'OddsRatio_working_3-way'!R26^2/3</f>
        <v>-0.84804934904996432</v>
      </c>
      <c r="V26" s="11">
        <f>'OddsRatio_working_3-way'!S26*'OddsRatio_working_3-way'!R26/3-2*'OddsRatio_working_3-way'!R26^3/27-'OddsRatio_working_3-way'!T26</f>
        <v>0.27489444053483442</v>
      </c>
      <c r="W26" s="11">
        <f>'OddsRatio_working_3-way'!V26^2+4*'OddsRatio_working_3-way'!U26^3/27</f>
        <v>-1.4789588710191967E-2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0.15029682477280715</v>
      </c>
      <c r="Y26" s="11">
        <f>IF('OddsRatio_working_3-way'!W26&gt;=0,IF('OddsRatio_working_3-way'!V26+SQRT('OddsRatio_working_3-way'!W26)&gt;0,0,PI()),ACOS('OddsRatio_working_3-way'!V26/(2*'OddsRatio_working_3-way'!X26)))</f>
        <v>0.41651323985998823</v>
      </c>
      <c r="Z26" s="11">
        <f>'OddsRatio_working_3-way'!X26^(1/3)*COS('OddsRatio_working_3-way'!Y26/3)</f>
        <v>0.52656344416887579</v>
      </c>
      <c r="AA26" s="11">
        <f>'OddsRatio_working_3-way'!X26^(1/3)*COS(('OddsRatio_working_3-way'!Y26+2*PI())/3)</f>
        <v>-0.3270041020717665</v>
      </c>
      <c r="AB26" s="11">
        <f>'OddsRatio_working_3-way'!X26^(1/3)*COS(('OddsRatio_working_3-way'!Y26+4*PI())/3)</f>
        <v>-0.19955934209710921</v>
      </c>
      <c r="AC26" s="11">
        <f>'OddsRatio_working_3-way'!X26^(1/3)*SIN('OddsRatio_working_3-way'!Y26/3)</f>
        <v>7.3580266478175629E-2</v>
      </c>
      <c r="AD26" s="11">
        <f>'OddsRatio_working_3-way'!X26^(1/3)*SIN(('OddsRatio_working_3-way'!Y26+2*PI())/3)</f>
        <v>0.41922718611538762</v>
      </c>
      <c r="AE26" s="11">
        <f>'OddsRatio_working_3-way'!X26^(1/3)*SIN(('OddsRatio_working_3-way'!Y26+4*PI())/3)</f>
        <v>-0.49280745259356318</v>
      </c>
      <c r="AF26" s="11">
        <f>-'OddsRatio_working_3-way'!U26/(3*'OddsRatio_working_3-way'!X26^(1/3))*COS(('OddsRatio_working_3-way'!Y26)/3)</f>
        <v>0.52656344416887579</v>
      </c>
      <c r="AG26" s="11">
        <f>-'OddsRatio_working_3-way'!U26/(3*'OddsRatio_working_3-way'!X26^(1/3))*COS(('OddsRatio_working_3-way'!Y26+2*PI())/3)</f>
        <v>-0.3270041020717665</v>
      </c>
      <c r="AH26" s="11">
        <f>-'OddsRatio_working_3-way'!U26/(3*'OddsRatio_working_3-way'!X26^(1/3))*COS(('OddsRatio_working_3-way'!Y26+4*PI())/3)</f>
        <v>-0.19955934209710921</v>
      </c>
      <c r="AI26" s="11">
        <f>'OddsRatio_working_3-way'!U26/(3*'OddsRatio_working_3-way'!X26^(1/3))*SIN(('OddsRatio_working_3-way'!Y26)/3)</f>
        <v>-7.3580266478175629E-2</v>
      </c>
      <c r="AJ26" s="11">
        <f>'OddsRatio_working_3-way'!U26/(3*'OddsRatio_working_3-way'!X26^(1/3))*SIN(('OddsRatio_working_3-way'!Y26+2*PI())/3)</f>
        <v>-0.41922718611538762</v>
      </c>
      <c r="AK26" s="11">
        <f>'OddsRatio_working_3-way'!U26/(3*'OddsRatio_working_3-way'!X26^(1/3))*SIN(('OddsRatio_working_3-way'!Y26+4*PI())/3)</f>
        <v>0.49280745259356318</v>
      </c>
      <c r="AL26" s="11">
        <f>'OddsRatio_working_3-way'!Z26+'OddsRatio_working_3-way'!AF26</f>
        <v>1.0531268883377516</v>
      </c>
      <c r="AM26" s="11">
        <f>'OddsRatio_working_3-way'!AA26+'OddsRatio_working_3-way'!AG26</f>
        <v>-0.654008204143533</v>
      </c>
      <c r="AN26" s="11">
        <f>'OddsRatio_working_3-way'!AB26+'OddsRatio_working_3-way'!AH26</f>
        <v>-0.39911868419421842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1.0531268883377516</v>
      </c>
      <c r="AS26" s="11">
        <f>IF(('OddsRatio_working_3-way'!X26=0),IF(Q26&gt;0,-Q26^(1/3),(-Q26)^(1/3)),'OddsRatio_working_3-way'!AM26-'OddsRatio_working_3-way'!R26/3)</f>
        <v>-0.654008204143533</v>
      </c>
      <c r="AT26" s="11">
        <f>IF(('OddsRatio_working_3-way'!X26=0),IF(Q26&gt;0,-Q26^(1/3),(-Q26)^(1/3)),'OddsRatio_working_3-way'!AN26-'OddsRatio_working_3-way'!R26/3)</f>
        <v>-0.39911868419421842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3.08</v>
      </c>
      <c r="B27" s="4">
        <f>IF('True_Odds_Calculator_3-way'!B28="","",'True_Odds_Calculator_3-way'!B28)</f>
        <v>3.45</v>
      </c>
      <c r="C27" s="4">
        <f>IF('True_Odds_Calculator_3-way'!C28="","",'True_Odds_Calculator_3-way'!C28)</f>
        <v>2.39</v>
      </c>
      <c r="D27" s="9">
        <f t="shared" si="13"/>
        <v>0.31388280399353241</v>
      </c>
      <c r="E27" s="9">
        <f t="shared" si="14"/>
        <v>0.27974055499158784</v>
      </c>
      <c r="F27" s="9">
        <f t="shared" si="15"/>
        <v>0.40637664101487997</v>
      </c>
      <c r="G27" s="9">
        <f t="shared" si="16"/>
        <v>1.0509146482212763</v>
      </c>
      <c r="H27" s="9">
        <f t="shared" si="17"/>
        <v>3.185902468300255</v>
      </c>
      <c r="I27" s="9">
        <f t="shared" si="18"/>
        <v>3.5747408881421263</v>
      </c>
      <c r="J27" s="9">
        <f t="shared" si="19"/>
        <v>2.4607713610275739</v>
      </c>
      <c r="K27" s="11">
        <f t="shared" si="20"/>
        <v>0.32467532467532467</v>
      </c>
      <c r="L27" s="11">
        <f t="shared" si="21"/>
        <v>0.28985507246376813</v>
      </c>
      <c r="M27" s="11">
        <f t="shared" si="22"/>
        <v>0.41841004184100417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-0.27891797729891243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0.2331062909560272</v>
      </c>
      <c r="Q27" s="11">
        <f>2*'OddsRatio_working_3-way'!K27*'OddsRatio_working_3-way'!L27*'OddsRatio_working_3-way'!M27</f>
        <v>7.8752125322982161E-2</v>
      </c>
      <c r="R27" s="11">
        <f t="shared" si="23"/>
        <v>0</v>
      </c>
      <c r="S27" s="11">
        <f t="shared" si="24"/>
        <v>-0.83575212043865676</v>
      </c>
      <c r="T27" s="11">
        <f t="shared" si="25"/>
        <v>-0.28234868933738405</v>
      </c>
      <c r="U27" s="11">
        <f>'OddsRatio_working_3-way'!S27-'OddsRatio_working_3-way'!R27^2/3</f>
        <v>-0.83575212043865676</v>
      </c>
      <c r="V27" s="11">
        <f>'OddsRatio_working_3-way'!S27*'OddsRatio_working_3-way'!R27/3-2*'OddsRatio_working_3-way'!R27^3/27-'OddsRatio_working_3-way'!T27</f>
        <v>0.28234868933738405</v>
      </c>
      <c r="W27" s="11">
        <f>'OddsRatio_working_3-way'!V27^2+4*'OddsRatio_working_3-way'!U27^3/27</f>
        <v>-6.7618078495061545E-3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0.14703961219688791</v>
      </c>
      <c r="Y27" s="11">
        <f>IF('OddsRatio_working_3-way'!W27&gt;=0,IF('OddsRatio_working_3-way'!V27+SQRT('OddsRatio_working_3-way'!W27)&gt;0,0,PI()),ACOS('OddsRatio_working_3-way'!V27/(2*'OddsRatio_working_3-way'!X27)))</f>
        <v>0.28339751877329178</v>
      </c>
      <c r="Z27" s="11">
        <f>'OddsRatio_working_3-way'!X27^(1/3)*COS('OddsRatio_working_3-way'!Y27/3)</f>
        <v>0.52545732411063817</v>
      </c>
      <c r="AA27" s="11">
        <f>'OddsRatio_working_3-way'!X27^(1/3)*COS(('OddsRatio_working_3-way'!Y27+2*PI())/3)</f>
        <v>-0.30584455835274005</v>
      </c>
      <c r="AB27" s="11">
        <f>'OddsRatio_working_3-way'!X27^(1/3)*COS(('OddsRatio_working_3-way'!Y27+4*PI())/3)</f>
        <v>-0.21961276575789826</v>
      </c>
      <c r="AC27" s="11">
        <f>'OddsRatio_working_3-way'!X27^(1/3)*SIN('OddsRatio_working_3-way'!Y27/3)</f>
        <v>4.9785948667335898E-2</v>
      </c>
      <c r="AD27" s="11">
        <f>'OddsRatio_working_3-way'!X27^(1/3)*SIN(('OddsRatio_working_3-way'!Y27+2*PI())/3)</f>
        <v>0.43016641695073815</v>
      </c>
      <c r="AE27" s="11">
        <f>'OddsRatio_working_3-way'!X27^(1/3)*SIN(('OddsRatio_working_3-way'!Y27+4*PI())/3)</f>
        <v>-0.47995236561807403</v>
      </c>
      <c r="AF27" s="11">
        <f>-'OddsRatio_working_3-way'!U27/(3*'OddsRatio_working_3-way'!X27^(1/3))*COS(('OddsRatio_working_3-way'!Y27)/3)</f>
        <v>0.52545732411063828</v>
      </c>
      <c r="AG27" s="11">
        <f>-'OddsRatio_working_3-way'!U27/(3*'OddsRatio_working_3-way'!X27^(1/3))*COS(('OddsRatio_working_3-way'!Y27+2*PI())/3)</f>
        <v>-0.3058445583527401</v>
      </c>
      <c r="AH27" s="11">
        <f>-'OddsRatio_working_3-way'!U27/(3*'OddsRatio_working_3-way'!X27^(1/3))*COS(('OddsRatio_working_3-way'!Y27+4*PI())/3)</f>
        <v>-0.21961276575789831</v>
      </c>
      <c r="AI27" s="11">
        <f>'OddsRatio_working_3-way'!U27/(3*'OddsRatio_working_3-way'!X27^(1/3))*SIN(('OddsRatio_working_3-way'!Y27)/3)</f>
        <v>-4.9785948667335912E-2</v>
      </c>
      <c r="AJ27" s="11">
        <f>'OddsRatio_working_3-way'!U27/(3*'OddsRatio_working_3-way'!X27^(1/3))*SIN(('OddsRatio_working_3-way'!Y27+2*PI())/3)</f>
        <v>-0.43016641695073826</v>
      </c>
      <c r="AK27" s="11">
        <f>'OddsRatio_working_3-way'!U27/(3*'OddsRatio_working_3-way'!X27^(1/3))*SIN(('OddsRatio_working_3-way'!Y27+4*PI())/3)</f>
        <v>0.47995236561807408</v>
      </c>
      <c r="AL27" s="11">
        <f>'OddsRatio_working_3-way'!Z27+'OddsRatio_working_3-way'!AF27</f>
        <v>1.0509146482212763</v>
      </c>
      <c r="AM27" s="11">
        <f>'OddsRatio_working_3-way'!AA27+'OddsRatio_working_3-way'!AG27</f>
        <v>-0.6116891167054801</v>
      </c>
      <c r="AN27" s="11">
        <f>'OddsRatio_working_3-way'!AB27+'OddsRatio_working_3-way'!AH27</f>
        <v>-0.43922553151579657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1.0509146482212763</v>
      </c>
      <c r="AS27" s="11">
        <f>IF(('OddsRatio_working_3-way'!X27=0),IF(Q27&gt;0,-Q27^(1/3),(-Q27)^(1/3)),'OddsRatio_working_3-way'!AM27-'OddsRatio_working_3-way'!R27/3)</f>
        <v>-0.6116891167054801</v>
      </c>
      <c r="AT27" s="11">
        <f>IF(('OddsRatio_working_3-way'!X27=0),IF(Q27&gt;0,-Q27^(1/3),(-Q27)^(1/3)),'OddsRatio_working_3-way'!AN27-'OddsRatio_working_3-way'!R27/3)</f>
        <v>-0.43922553151579657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2.74</v>
      </c>
      <c r="B28" s="4">
        <f>IF('True_Odds_Calculator_3-way'!B29="","",'True_Odds_Calculator_3-way'!B29)</f>
        <v>3.45</v>
      </c>
      <c r="C28" s="4">
        <f>IF('True_Odds_Calculator_3-way'!C29="","",'True_Odds_Calculator_3-way'!C29)</f>
        <v>2.65</v>
      </c>
      <c r="D28" s="9">
        <f t="shared" si="13"/>
        <v>0.35386542505283175</v>
      </c>
      <c r="E28" s="9">
        <f t="shared" si="14"/>
        <v>0.28003378551676222</v>
      </c>
      <c r="F28" s="9">
        <f t="shared" si="15"/>
        <v>0.36610078943040619</v>
      </c>
      <c r="G28" s="9">
        <f t="shared" si="16"/>
        <v>1.0493868104924662</v>
      </c>
      <c r="H28" s="9">
        <f t="shared" si="17"/>
        <v>2.8259330502568907</v>
      </c>
      <c r="I28" s="9">
        <f t="shared" si="18"/>
        <v>3.570997685706542</v>
      </c>
      <c r="J28" s="9">
        <f t="shared" si="19"/>
        <v>2.7314882373125684</v>
      </c>
      <c r="K28" s="11">
        <f t="shared" si="20"/>
        <v>0.36496350364963503</v>
      </c>
      <c r="L28" s="11">
        <f t="shared" si="21"/>
        <v>0.28985507246376813</v>
      </c>
      <c r="M28" s="11">
        <f t="shared" si="22"/>
        <v>0.37735849056603776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-0.28079136302940666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0.23312954457903948</v>
      </c>
      <c r="Q28" s="11">
        <f>2*'OddsRatio_working_3-way'!K28*'OddsRatio_working_3-way'!L28*'OddsRatio_working_3-way'!M28</f>
        <v>7.9838885129808065E-2</v>
      </c>
      <c r="R28" s="11">
        <f t="shared" si="23"/>
        <v>0</v>
      </c>
      <c r="S28" s="11">
        <f t="shared" si="24"/>
        <v>-0.83025895833777597</v>
      </c>
      <c r="T28" s="11">
        <f t="shared" si="25"/>
        <v>-0.2843352597047179</v>
      </c>
      <c r="U28" s="11">
        <f>'OddsRatio_working_3-way'!S28-'OddsRatio_working_3-way'!R28^2/3</f>
        <v>-0.83025895833777597</v>
      </c>
      <c r="V28" s="11">
        <f>'OddsRatio_working_3-way'!S28*'OddsRatio_working_3-way'!R28/3-2*'OddsRatio_working_3-way'!R28^3/27-'OddsRatio_working_3-way'!T28</f>
        <v>0.2843352597047179</v>
      </c>
      <c r="W28" s="11">
        <f>'OddsRatio_working_3-way'!V28^2+4*'OddsRatio_working_3-way'!U28^3/27</f>
        <v>-3.9419573022809462E-3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0.14559232226806323</v>
      </c>
      <c r="Y28" s="11">
        <f>IF('OddsRatio_working_3-way'!W28&gt;=0,IF('OddsRatio_working_3-way'!V28+SQRT('OddsRatio_working_3-way'!W28)&gt;0,0,PI()),ACOS('OddsRatio_working_3-way'!V28/(2*'OddsRatio_working_3-way'!X28)))</f>
        <v>0.2173259312674114</v>
      </c>
      <c r="Z28" s="11">
        <f>'OddsRatio_working_3-way'!X28^(1/3)*COS('OddsRatio_working_3-way'!Y28/3)</f>
        <v>0.52469340524623309</v>
      </c>
      <c r="AA28" s="11">
        <f>'OddsRatio_working_3-way'!X28^(1/3)*COS(('OddsRatio_working_3-way'!Y28+2*PI())/3)</f>
        <v>-0.29532188196725601</v>
      </c>
      <c r="AB28" s="11">
        <f>'OddsRatio_working_3-way'!X28^(1/3)*COS(('OddsRatio_working_3-way'!Y28+4*PI())/3)</f>
        <v>-0.22937152327897725</v>
      </c>
      <c r="AC28" s="11">
        <f>'OddsRatio_working_3-way'!X28^(1/3)*SIN('OddsRatio_working_3-way'!Y28/3)</f>
        <v>3.8076457341830308E-2</v>
      </c>
      <c r="AD28" s="11">
        <f>'OddsRatio_working_3-way'!X28^(1/3)*SIN(('OddsRatio_working_3-way'!Y28+2*PI())/3)</f>
        <v>0.43535958947048609</v>
      </c>
      <c r="AE28" s="11">
        <f>'OddsRatio_working_3-way'!X28^(1/3)*SIN(('OddsRatio_working_3-way'!Y28+4*PI())/3)</f>
        <v>-0.47343604681231616</v>
      </c>
      <c r="AF28" s="11">
        <f>-'OddsRatio_working_3-way'!U28/(3*'OddsRatio_working_3-way'!X28^(1/3))*COS(('OddsRatio_working_3-way'!Y28)/3)</f>
        <v>0.52469340524623298</v>
      </c>
      <c r="AG28" s="11">
        <f>-'OddsRatio_working_3-way'!U28/(3*'OddsRatio_working_3-way'!X28^(1/3))*COS(('OddsRatio_working_3-way'!Y28+2*PI())/3)</f>
        <v>-0.29532188196725595</v>
      </c>
      <c r="AH28" s="11">
        <f>-'OddsRatio_working_3-way'!U28/(3*'OddsRatio_working_3-way'!X28^(1/3))*COS(('OddsRatio_working_3-way'!Y28+4*PI())/3)</f>
        <v>-0.2293715232789772</v>
      </c>
      <c r="AI28" s="11">
        <f>'OddsRatio_working_3-way'!U28/(3*'OddsRatio_working_3-way'!X28^(1/3))*SIN(('OddsRatio_working_3-way'!Y28)/3)</f>
        <v>-3.8076457341830301E-2</v>
      </c>
      <c r="AJ28" s="11">
        <f>'OddsRatio_working_3-way'!U28/(3*'OddsRatio_working_3-way'!X28^(1/3))*SIN(('OddsRatio_working_3-way'!Y28+2*PI())/3)</f>
        <v>-0.43535958947048597</v>
      </c>
      <c r="AK28" s="11">
        <f>'OddsRatio_working_3-way'!U28/(3*'OddsRatio_working_3-way'!X28^(1/3))*SIN(('OddsRatio_working_3-way'!Y28+4*PI())/3)</f>
        <v>0.47343604681231605</v>
      </c>
      <c r="AL28" s="11">
        <f>'OddsRatio_working_3-way'!Z28+'OddsRatio_working_3-way'!AF28</f>
        <v>1.0493868104924662</v>
      </c>
      <c r="AM28" s="11">
        <f>'OddsRatio_working_3-way'!AA28+'OddsRatio_working_3-way'!AG28</f>
        <v>-0.5906437639345119</v>
      </c>
      <c r="AN28" s="11">
        <f>'OddsRatio_working_3-way'!AB28+'OddsRatio_working_3-way'!AH28</f>
        <v>-0.45874304655795445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1.0493868104924662</v>
      </c>
      <c r="AS28" s="11">
        <f>IF(('OddsRatio_working_3-way'!X28=0),IF(Q28&gt;0,-Q28^(1/3),(-Q28)^(1/3)),'OddsRatio_working_3-way'!AM28-'OddsRatio_working_3-way'!R28/3)</f>
        <v>-0.5906437639345119</v>
      </c>
      <c r="AT28" s="11">
        <f>IF(('OddsRatio_working_3-way'!X28=0),IF(Q28&gt;0,-Q28^(1/3),(-Q28)^(1/3)),'OddsRatio_working_3-way'!AN28-'OddsRatio_working_3-way'!R28/3)</f>
        <v>-0.45874304655795445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3.27</v>
      </c>
      <c r="B29" s="4">
        <f>IF('True_Odds_Calculator_3-way'!B30="","",'True_Odds_Calculator_3-way'!B30)</f>
        <v>3.35</v>
      </c>
      <c r="C29" s="4">
        <f>IF('True_Odds_Calculator_3-way'!C30="","",'True_Odds_Calculator_3-way'!C30)</f>
        <v>2.33</v>
      </c>
      <c r="D29" s="9">
        <f t="shared" si="13"/>
        <v>0.29516531906913751</v>
      </c>
      <c r="E29" s="9">
        <f t="shared" si="14"/>
        <v>0.2880111259394092</v>
      </c>
      <c r="F29" s="9">
        <f t="shared" si="15"/>
        <v>0.41682355499145329</v>
      </c>
      <c r="G29" s="9">
        <f t="shared" si="16"/>
        <v>1.0519523784844762</v>
      </c>
      <c r="H29" s="9">
        <f t="shared" si="17"/>
        <v>3.3879318991597613</v>
      </c>
      <c r="I29" s="9">
        <f t="shared" si="18"/>
        <v>3.4720880894385191</v>
      </c>
      <c r="J29" s="9">
        <f t="shared" si="19"/>
        <v>2.3990966633843529</v>
      </c>
      <c r="K29" s="11">
        <f t="shared" si="20"/>
        <v>0.3058103975535168</v>
      </c>
      <c r="L29" s="11">
        <f t="shared" si="21"/>
        <v>0.29850746268656714</v>
      </c>
      <c r="M29" s="11">
        <f t="shared" si="22"/>
        <v>0.42918454935622319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-0.27796932963250065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0.23311406898256676</v>
      </c>
      <c r="Q29" s="11">
        <f>2*'OddsRatio_working_3-way'!K29*'OddsRatio_working_3-way'!L29*'OddsRatio_working_3-way'!M29</f>
        <v>7.8357670246240921E-2</v>
      </c>
      <c r="R29" s="11">
        <f t="shared" si="23"/>
        <v>0</v>
      </c>
      <c r="S29" s="11">
        <f t="shared" si="24"/>
        <v>-0.83863233864960429</v>
      </c>
      <c r="T29" s="11">
        <f t="shared" si="25"/>
        <v>-0.28189322307549719</v>
      </c>
      <c r="U29" s="11">
        <f>'OddsRatio_working_3-way'!S29-'OddsRatio_working_3-way'!R29^2/3</f>
        <v>-0.83863233864960429</v>
      </c>
      <c r="V29" s="11">
        <f>'OddsRatio_working_3-way'!S29*'OddsRatio_working_3-way'!R29/3-2*'OddsRatio_working_3-way'!R29^3/27-'OddsRatio_working_3-way'!T29</f>
        <v>0.28189322307549719</v>
      </c>
      <c r="W29" s="11">
        <f>'OddsRatio_working_3-way'!V29^2+4*'OddsRatio_working_3-way'!U29^3/27</f>
        <v>-7.9160101247227888E-3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0.14780037156635872</v>
      </c>
      <c r="Y29" s="11">
        <f>IF('OddsRatio_working_3-way'!W29&gt;=0,IF('OddsRatio_working_3-way'!V29+SQRT('OddsRatio_working_3-way'!W29)&gt;0,0,PI()),ACOS('OddsRatio_working_3-way'!V29/(2*'OddsRatio_working_3-way'!X29)))</f>
        <v>0.30572741481290255</v>
      </c>
      <c r="Z29" s="11">
        <f>'OddsRatio_working_3-way'!X29^(1/3)*COS('OddsRatio_working_3-way'!Y29/3)</f>
        <v>0.5259761892422381</v>
      </c>
      <c r="AA29" s="11">
        <f>'OddsRatio_working_3-way'!X29^(1/3)*COS(('OddsRatio_working_3-way'!Y29+2*PI())/3)</f>
        <v>-0.30956996797397102</v>
      </c>
      <c r="AB29" s="11">
        <f>'OddsRatio_working_3-way'!X29^(1/3)*COS(('OddsRatio_working_3-way'!Y29+4*PI())/3)</f>
        <v>-0.21640622126826695</v>
      </c>
      <c r="AC29" s="11">
        <f>'OddsRatio_working_3-way'!X29^(1/3)*SIN('OddsRatio_working_3-way'!Y29/3)</f>
        <v>5.3788114239252366E-2</v>
      </c>
      <c r="AD29" s="11">
        <f>'OddsRatio_working_3-way'!X29^(1/3)*SIN(('OddsRatio_working_3-way'!Y29+2*PI())/3)</f>
        <v>0.42861468454988344</v>
      </c>
      <c r="AE29" s="11">
        <f>'OddsRatio_working_3-way'!X29^(1/3)*SIN(('OddsRatio_working_3-way'!Y29+4*PI())/3)</f>
        <v>-0.48240279878913572</v>
      </c>
      <c r="AF29" s="11">
        <f>-'OddsRatio_working_3-way'!U29/(3*'OddsRatio_working_3-way'!X29^(1/3))*COS(('OddsRatio_working_3-way'!Y29)/3)</f>
        <v>0.52597618924223799</v>
      </c>
      <c r="AG29" s="11">
        <f>-'OddsRatio_working_3-way'!U29/(3*'OddsRatio_working_3-way'!X29^(1/3))*COS(('OddsRatio_working_3-way'!Y29+2*PI())/3)</f>
        <v>-0.30956996797397096</v>
      </c>
      <c r="AH29" s="11">
        <f>-'OddsRatio_working_3-way'!U29/(3*'OddsRatio_working_3-way'!X29^(1/3))*COS(('OddsRatio_working_3-way'!Y29+4*PI())/3)</f>
        <v>-0.21640622126826689</v>
      </c>
      <c r="AI29" s="11">
        <f>'OddsRatio_working_3-way'!U29/(3*'OddsRatio_working_3-way'!X29^(1/3))*SIN(('OddsRatio_working_3-way'!Y29)/3)</f>
        <v>-5.3788114239252352E-2</v>
      </c>
      <c r="AJ29" s="11">
        <f>'OddsRatio_working_3-way'!U29/(3*'OddsRatio_working_3-way'!X29^(1/3))*SIN(('OddsRatio_working_3-way'!Y29+2*PI())/3)</f>
        <v>-0.42861468454988333</v>
      </c>
      <c r="AK29" s="11">
        <f>'OddsRatio_working_3-way'!U29/(3*'OddsRatio_working_3-way'!X29^(1/3))*SIN(('OddsRatio_working_3-way'!Y29+4*PI())/3)</f>
        <v>0.48240279878913561</v>
      </c>
      <c r="AL29" s="11">
        <f>'OddsRatio_working_3-way'!Z29+'OddsRatio_working_3-way'!AF29</f>
        <v>1.0519523784844762</v>
      </c>
      <c r="AM29" s="11">
        <f>'OddsRatio_working_3-way'!AA29+'OddsRatio_working_3-way'!AG29</f>
        <v>-0.61913993594794192</v>
      </c>
      <c r="AN29" s="11">
        <f>'OddsRatio_working_3-way'!AB29+'OddsRatio_working_3-way'!AH29</f>
        <v>-0.43281244253653384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1.0519523784844762</v>
      </c>
      <c r="AS29" s="11">
        <f>IF(('OddsRatio_working_3-way'!X29=0),IF(Q29&gt;0,-Q29^(1/3),(-Q29)^(1/3)),'OddsRatio_working_3-way'!AM29-'OddsRatio_working_3-way'!R29/3)</f>
        <v>-0.61913993594794192</v>
      </c>
      <c r="AT29" s="11">
        <f>IF(('OddsRatio_working_3-way'!X29=0),IF(Q29&gt;0,-Q29^(1/3),(-Q29)^(1/3)),'OddsRatio_working_3-way'!AN29-'OddsRatio_working_3-way'!R29/3)</f>
        <v>-0.43281244253653384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1.78</v>
      </c>
      <c r="B30" s="4">
        <f>IF('True_Odds_Calculator_3-way'!B31="","",'True_Odds_Calculator_3-way'!B31)</f>
        <v>3.89</v>
      </c>
      <c r="C30" s="4">
        <f>IF('True_Odds_Calculator_3-way'!C31="","",'True_Odds_Calculator_3-way'!C31)</f>
        <v>4.6399999999999997</v>
      </c>
      <c r="D30" s="9">
        <f t="shared" si="13"/>
        <v>0.54768186686253828</v>
      </c>
      <c r="E30" s="9">
        <f t="shared" si="14"/>
        <v>0.24630650867449996</v>
      </c>
      <c r="F30" s="9">
        <f t="shared" si="15"/>
        <v>0.20601162446296176</v>
      </c>
      <c r="G30" s="9">
        <f t="shared" si="16"/>
        <v>1.0588173126963727</v>
      </c>
      <c r="H30" s="9">
        <f t="shared" si="17"/>
        <v>1.8258775039031705</v>
      </c>
      <c r="I30" s="9">
        <f t="shared" si="18"/>
        <v>4.059982033692517</v>
      </c>
      <c r="J30" s="9">
        <f t="shared" si="19"/>
        <v>4.8540950182147959</v>
      </c>
      <c r="K30" s="11">
        <f t="shared" si="20"/>
        <v>0.5617977528089888</v>
      </c>
      <c r="L30" s="11">
        <f t="shared" si="21"/>
        <v>0.25706940874035988</v>
      </c>
      <c r="M30" s="11">
        <f t="shared" si="22"/>
        <v>0.21551724137931036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-0.25539138593379129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0.22752535086836873</v>
      </c>
      <c r="Q30" s="11">
        <f>2*'OddsRatio_working_3-way'!K30*'OddsRatio_working_3-way'!L30*'OddsRatio_working_3-way'!M30</f>
        <v>6.2250437994081739E-2</v>
      </c>
      <c r="R30" s="11">
        <f t="shared" si="23"/>
        <v>0</v>
      </c>
      <c r="S30" s="11">
        <f t="shared" si="24"/>
        <v>-0.89088889993867426</v>
      </c>
      <c r="T30" s="11">
        <f t="shared" si="25"/>
        <v>-0.24374525306119682</v>
      </c>
      <c r="U30" s="11">
        <f>'OddsRatio_working_3-way'!S30-'OddsRatio_working_3-way'!R30^2/3</f>
        <v>-0.89088889993867426</v>
      </c>
      <c r="V30" s="11">
        <f>'OddsRatio_working_3-way'!S30*'OddsRatio_working_3-way'!R30/3-2*'OddsRatio_working_3-way'!R30^3/27-'OddsRatio_working_3-way'!T30</f>
        <v>0.24374525306119682</v>
      </c>
      <c r="W30" s="11">
        <f>'OddsRatio_working_3-way'!V30^2+4*'OddsRatio_working_3-way'!U30^3/27</f>
        <v>-4.5341348396608597E-2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0.16182791538118158</v>
      </c>
      <c r="Y30" s="11">
        <f>IF('OddsRatio_working_3-way'!W30&gt;=0,IF('OddsRatio_working_3-way'!V30+SQRT('OddsRatio_working_3-way'!W30)&gt;0,0,PI()),ACOS('OddsRatio_working_3-way'!V30/(2*'OddsRatio_working_3-way'!X30)))</f>
        <v>0.71803473064839585</v>
      </c>
      <c r="Z30" s="11">
        <f>'OddsRatio_working_3-way'!X30^(1/3)*COS('OddsRatio_working_3-way'!Y30/3)</f>
        <v>0.52940865634818646</v>
      </c>
      <c r="AA30" s="11">
        <f>'OddsRatio_working_3-way'!X30^(1/3)*COS(('OddsRatio_working_3-way'!Y30+2*PI())/3)</f>
        <v>-0.37658408917837155</v>
      </c>
      <c r="AB30" s="11">
        <f>'OddsRatio_working_3-way'!X30^(1/3)*COS(('OddsRatio_working_3-way'!Y30+4*PI())/3)</f>
        <v>-0.15282456716981482</v>
      </c>
      <c r="AC30" s="11">
        <f>'OddsRatio_working_3-way'!X30^(1/3)*SIN('OddsRatio_working_3-way'!Y30/3)</f>
        <v>0.12918762026538211</v>
      </c>
      <c r="AD30" s="11">
        <f>'OddsRatio_working_3-way'!X30^(1/3)*SIN(('OddsRatio_working_3-way'!Y30+2*PI())/3)</f>
        <v>0.39388753524822423</v>
      </c>
      <c r="AE30" s="11">
        <f>'OddsRatio_working_3-way'!X30^(1/3)*SIN(('OddsRatio_working_3-way'!Y30+4*PI())/3)</f>
        <v>-0.52307515551360639</v>
      </c>
      <c r="AF30" s="11">
        <f>-'OddsRatio_working_3-way'!U30/(3*'OddsRatio_working_3-way'!X30^(1/3))*COS(('OddsRatio_working_3-way'!Y30)/3)</f>
        <v>0.52940865634818635</v>
      </c>
      <c r="AG30" s="11">
        <f>-'OddsRatio_working_3-way'!U30/(3*'OddsRatio_working_3-way'!X30^(1/3))*COS(('OddsRatio_working_3-way'!Y30+2*PI())/3)</f>
        <v>-0.37658408917837144</v>
      </c>
      <c r="AH30" s="11">
        <f>-'OddsRatio_working_3-way'!U30/(3*'OddsRatio_working_3-way'!X30^(1/3))*COS(('OddsRatio_working_3-way'!Y30+4*PI())/3)</f>
        <v>-0.1528245671698148</v>
      </c>
      <c r="AI30" s="11">
        <f>'OddsRatio_working_3-way'!U30/(3*'OddsRatio_working_3-way'!X30^(1/3))*SIN(('OddsRatio_working_3-way'!Y30)/3)</f>
        <v>-0.12918762026538208</v>
      </c>
      <c r="AJ30" s="11">
        <f>'OddsRatio_working_3-way'!U30/(3*'OddsRatio_working_3-way'!X30^(1/3))*SIN(('OddsRatio_working_3-way'!Y30+2*PI())/3)</f>
        <v>-0.39388753524822412</v>
      </c>
      <c r="AK30" s="11">
        <f>'OddsRatio_working_3-way'!U30/(3*'OddsRatio_working_3-way'!X30^(1/3))*SIN(('OddsRatio_working_3-way'!Y30+4*PI())/3)</f>
        <v>0.52307515551360628</v>
      </c>
      <c r="AL30" s="11">
        <f>'OddsRatio_working_3-way'!Z30+'OddsRatio_working_3-way'!AF30</f>
        <v>1.0588173126963727</v>
      </c>
      <c r="AM30" s="11">
        <f>'OddsRatio_working_3-way'!AA30+'OddsRatio_working_3-way'!AG30</f>
        <v>-0.75316817835674299</v>
      </c>
      <c r="AN30" s="11">
        <f>'OddsRatio_working_3-way'!AB30+'OddsRatio_working_3-way'!AH30</f>
        <v>-0.30564913433962959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1.0588173126963727</v>
      </c>
      <c r="AS30" s="11">
        <f>IF(('OddsRatio_working_3-way'!X30=0),IF(Q30&gt;0,-Q30^(1/3),(-Q30)^(1/3)),'OddsRatio_working_3-way'!AM30-'OddsRatio_working_3-way'!R30/3)</f>
        <v>-0.75316817835674299</v>
      </c>
      <c r="AT30" s="11">
        <f>IF(('OddsRatio_working_3-way'!X30=0),IF(Q30&gt;0,-Q30^(1/3),(-Q30)^(1/3)),'OddsRatio_working_3-way'!AN30-'OddsRatio_working_3-way'!R30/3)</f>
        <v>-0.30564913433962959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1.24</v>
      </c>
      <c r="B31" s="4">
        <f>IF('True_Odds_Calculator_3-way'!B32="","",'True_Odds_Calculator_3-way'!B32)</f>
        <v>6.23</v>
      </c>
      <c r="C31" s="4">
        <f>IF('True_Odds_Calculator_3-way'!C32="","",'True_Odds_Calculator_3-way'!C32)</f>
        <v>12.73</v>
      </c>
      <c r="D31" s="9">
        <f t="shared" si="13"/>
        <v>0.78593783151884444</v>
      </c>
      <c r="E31" s="9">
        <f t="shared" si="14"/>
        <v>0.14419001180180244</v>
      </c>
      <c r="F31" s="9">
        <f t="shared" si="15"/>
        <v>6.9872156679353217E-2</v>
      </c>
      <c r="G31" s="9">
        <f t="shared" si="16"/>
        <v>1.1348552852852833</v>
      </c>
      <c r="H31" s="9">
        <f t="shared" si="17"/>
        <v>1.2723652684684679</v>
      </c>
      <c r="I31" s="9">
        <f t="shared" si="18"/>
        <v>6.9352931420420312</v>
      </c>
      <c r="J31" s="9">
        <f t="shared" si="19"/>
        <v>14.311852496396375</v>
      </c>
      <c r="K31" s="11">
        <f t="shared" si="20"/>
        <v>0.80645161290322587</v>
      </c>
      <c r="L31" s="11">
        <f t="shared" si="21"/>
        <v>0.16051364365971107</v>
      </c>
      <c r="M31" s="11">
        <f t="shared" si="22"/>
        <v>7.8554595443833461E-2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-0.14971758294916648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0.17490020214802671</v>
      </c>
      <c r="Q31" s="11">
        <f>2*'OddsRatio_working_3-way'!K31*'OddsRatio_working_3-way'!L31*'OddsRatio_working_3-way'!M31</f>
        <v>2.0337232807910079E-2</v>
      </c>
      <c r="R31" s="11">
        <f t="shared" si="23"/>
        <v>0</v>
      </c>
      <c r="S31" s="11">
        <f t="shared" si="24"/>
        <v>-1.1682008131764354</v>
      </c>
      <c r="T31" s="11">
        <f t="shared" si="25"/>
        <v>-0.13583730385772502</v>
      </c>
      <c r="U31" s="11">
        <f>'OddsRatio_working_3-way'!S31-'OddsRatio_working_3-way'!R31^2/3</f>
        <v>-1.1682008131764354</v>
      </c>
      <c r="V31" s="11">
        <f>'OddsRatio_working_3-way'!S31*'OddsRatio_working_3-way'!R31/3-2*'OddsRatio_working_3-way'!R31^3/27-'OddsRatio_working_3-way'!T31</f>
        <v>0.13583730385772502</v>
      </c>
      <c r="W31" s="11">
        <f>'OddsRatio_working_3-way'!V31^2+4*'OddsRatio_working_3-way'!U31^3/27</f>
        <v>-0.21773128403245542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0.24299334206506118</v>
      </c>
      <c r="Y31" s="11">
        <f>IF('OddsRatio_working_3-way'!W31&gt;=0,IF('OddsRatio_working_3-way'!V31+SQRT('OddsRatio_working_3-way'!W31)&gt;0,0,PI()),ACOS('OddsRatio_working_3-way'!V31/(2*'OddsRatio_working_3-way'!X31)))</f>
        <v>1.2875143841008629</v>
      </c>
      <c r="Z31" s="11">
        <f>'OddsRatio_working_3-way'!X31^(1/3)*COS('OddsRatio_working_3-way'!Y31/3)</f>
        <v>0.56742764264264156</v>
      </c>
      <c r="AA31" s="11">
        <f>'OddsRatio_working_3-way'!X31^(1/3)*COS(('OddsRatio_working_3-way'!Y31+2*PI())/3)</f>
        <v>-0.50859069000253887</v>
      </c>
      <c r="AB31" s="11">
        <f>'OddsRatio_working_3-way'!X31^(1/3)*COS(('OddsRatio_working_3-way'!Y31+4*PI())/3)</f>
        <v>-5.8836952640102816E-2</v>
      </c>
      <c r="AC31" s="11">
        <f>'OddsRatio_working_3-way'!X31^(1/3)*SIN('OddsRatio_working_3-way'!Y31/3)</f>
        <v>0.25966544133524277</v>
      </c>
      <c r="AD31" s="11">
        <f>'OddsRatio_working_3-way'!X31^(1/3)*SIN(('OddsRatio_working_3-way'!Y31+2*PI())/3)</f>
        <v>0.36157403267042443</v>
      </c>
      <c r="AE31" s="11">
        <f>'OddsRatio_working_3-way'!X31^(1/3)*SIN(('OddsRatio_working_3-way'!Y31+4*PI())/3)</f>
        <v>-0.62123947400566715</v>
      </c>
      <c r="AF31" s="11">
        <f>-'OddsRatio_working_3-way'!U31/(3*'OddsRatio_working_3-way'!X31^(1/3))*COS(('OddsRatio_working_3-way'!Y31)/3)</f>
        <v>0.56742764264264167</v>
      </c>
      <c r="AG31" s="11">
        <f>-'OddsRatio_working_3-way'!U31/(3*'OddsRatio_working_3-way'!X31^(1/3))*COS(('OddsRatio_working_3-way'!Y31+2*PI())/3)</f>
        <v>-0.50859069000253898</v>
      </c>
      <c r="AH31" s="11">
        <f>-'OddsRatio_working_3-way'!U31/(3*'OddsRatio_working_3-way'!X31^(1/3))*COS(('OddsRatio_working_3-way'!Y31+4*PI())/3)</f>
        <v>-5.8836952640102823E-2</v>
      </c>
      <c r="AI31" s="11">
        <f>'OddsRatio_working_3-way'!U31/(3*'OddsRatio_working_3-way'!X31^(1/3))*SIN(('OddsRatio_working_3-way'!Y31)/3)</f>
        <v>-0.25966544133524283</v>
      </c>
      <c r="AJ31" s="11">
        <f>'OddsRatio_working_3-way'!U31/(3*'OddsRatio_working_3-way'!X31^(1/3))*SIN(('OddsRatio_working_3-way'!Y31+2*PI())/3)</f>
        <v>-0.36157403267042448</v>
      </c>
      <c r="AK31" s="11">
        <f>'OddsRatio_working_3-way'!U31/(3*'OddsRatio_working_3-way'!X31^(1/3))*SIN(('OddsRatio_working_3-way'!Y31+4*PI())/3)</f>
        <v>0.62123947400566726</v>
      </c>
      <c r="AL31" s="11">
        <f>'OddsRatio_working_3-way'!Z31+'OddsRatio_working_3-way'!AF31</f>
        <v>1.1348552852852833</v>
      </c>
      <c r="AM31" s="11">
        <f>'OddsRatio_working_3-way'!AA31+'OddsRatio_working_3-way'!AG31</f>
        <v>-1.017181380005078</v>
      </c>
      <c r="AN31" s="11">
        <f>'OddsRatio_working_3-way'!AB31+'OddsRatio_working_3-way'!AH31</f>
        <v>-0.11767390528020563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1.1348552852852833</v>
      </c>
      <c r="AS31" s="11">
        <f>IF(('OddsRatio_working_3-way'!X31=0),IF(Q31&gt;0,-Q31^(1/3),(-Q31)^(1/3)),'OddsRatio_working_3-way'!AM31-'OddsRatio_working_3-way'!R31/3)</f>
        <v>-1.017181380005078</v>
      </c>
      <c r="AT31" s="11">
        <f>IF(('OddsRatio_working_3-way'!X31=0),IF(Q31&gt;0,-Q31^(1/3),(-Q31)^(1/3)),'OddsRatio_working_3-way'!AN31-'OddsRatio_working_3-way'!R31/3)</f>
        <v>-0.11767390528020563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2.56</v>
      </c>
      <c r="B32" s="4">
        <f>IF('True_Odds_Calculator_3-way'!B33="","",'True_Odds_Calculator_3-way'!B33)</f>
        <v>3.17</v>
      </c>
      <c r="C32" s="4">
        <f>IF('True_Odds_Calculator_3-way'!C33="","",'True_Odds_Calculator_3-way'!C33)</f>
        <v>3.06</v>
      </c>
      <c r="D32" s="9">
        <f t="shared" si="13"/>
        <v>0.37898703414824175</v>
      </c>
      <c r="E32" s="9">
        <f t="shared" si="14"/>
        <v>0.30493826701058596</v>
      </c>
      <c r="F32" s="9">
        <f t="shared" si="15"/>
        <v>0.31607469884117206</v>
      </c>
      <c r="G32" s="9">
        <f t="shared" si="16"/>
        <v>1.0503927539765008</v>
      </c>
      <c r="H32" s="9">
        <f t="shared" si="17"/>
        <v>2.6386126962033414</v>
      </c>
      <c r="I32" s="9">
        <f t="shared" si="18"/>
        <v>3.279352276129007</v>
      </c>
      <c r="J32" s="9">
        <f t="shared" si="19"/>
        <v>3.1638090731915915</v>
      </c>
      <c r="K32" s="11">
        <f t="shared" si="20"/>
        <v>0.390625</v>
      </c>
      <c r="L32" s="11">
        <f t="shared" si="21"/>
        <v>0.31545741324921134</v>
      </c>
      <c r="M32" s="11">
        <f t="shared" si="22"/>
        <v>0.32679738562091504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-0.28082185161130691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0.23316207397785615</v>
      </c>
      <c r="Q32" s="11">
        <f>2*'OddsRatio_working_3-way'!K32*'OddsRatio_working_3-way'!L32*'OddsRatio_working_3-way'!M32</f>
        <v>8.0539576503577251E-2</v>
      </c>
      <c r="R32" s="11">
        <f t="shared" si="23"/>
        <v>0</v>
      </c>
      <c r="S32" s="11">
        <f t="shared" si="24"/>
        <v>-0.83028465427463272</v>
      </c>
      <c r="T32" s="11">
        <f t="shared" si="25"/>
        <v>-0.28679953515531353</v>
      </c>
      <c r="U32" s="11">
        <f>'OddsRatio_working_3-way'!S32-'OddsRatio_working_3-way'!R32^2/3</f>
        <v>-0.83028465427463272</v>
      </c>
      <c r="V32" s="11">
        <f>'OddsRatio_working_3-way'!S32*'OddsRatio_working_3-way'!R32/3-2*'OddsRatio_working_3-way'!R32^3/27-'OddsRatio_working_3-way'!T32</f>
        <v>0.28679953515531353</v>
      </c>
      <c r="W32" s="11">
        <f>'OddsRatio_working_3-way'!V32^2+4*'OddsRatio_working_3-way'!U32^3/27</f>
        <v>-2.5423965268898674E-3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0.14559908129191079</v>
      </c>
      <c r="Y32" s="11">
        <f>IF('OddsRatio_working_3-way'!W32&gt;=0,IF('OddsRatio_working_3-way'!V32+SQRT('OddsRatio_working_3-way'!W32)&gt;0,0,PI()),ACOS('OddsRatio_working_3-way'!V32/(2*'OddsRatio_working_3-way'!X32)))</f>
        <v>0.17403134232092365</v>
      </c>
      <c r="Z32" s="11">
        <f>'OddsRatio_working_3-way'!X32^(1/3)*COS('OddsRatio_working_3-way'!Y32/3)</f>
        <v>0.52519637698825039</v>
      </c>
      <c r="AA32" s="11">
        <f>'OddsRatio_working_3-way'!X32^(1/3)*COS(('OddsRatio_working_3-way'!Y32+2*PI())/3)</f>
        <v>-0.28901291483133879</v>
      </c>
      <c r="AB32" s="11">
        <f>'OddsRatio_working_3-way'!X32^(1/3)*COS(('OddsRatio_working_3-way'!Y32+4*PI())/3)</f>
        <v>-0.23618346215691169</v>
      </c>
      <c r="AC32" s="11">
        <f>'OddsRatio_working_3-way'!X32^(1/3)*SIN('OddsRatio_working_3-way'!Y32/3)</f>
        <v>3.0501098722721092E-2</v>
      </c>
      <c r="AD32" s="11">
        <f>'OddsRatio_working_3-way'!X32^(1/3)*SIN(('OddsRatio_working_3-way'!Y32+2*PI())/3)</f>
        <v>0.43958285508601319</v>
      </c>
      <c r="AE32" s="11">
        <f>'OddsRatio_working_3-way'!X32^(1/3)*SIN(('OddsRatio_working_3-way'!Y32+4*PI())/3)</f>
        <v>-0.47008395380873436</v>
      </c>
      <c r="AF32" s="11">
        <f>-'OddsRatio_working_3-way'!U32/(3*'OddsRatio_working_3-way'!X32^(1/3))*COS(('OddsRatio_working_3-way'!Y32)/3)</f>
        <v>0.52519637698825039</v>
      </c>
      <c r="AG32" s="11">
        <f>-'OddsRatio_working_3-way'!U32/(3*'OddsRatio_working_3-way'!X32^(1/3))*COS(('OddsRatio_working_3-way'!Y32+2*PI())/3)</f>
        <v>-0.28901291483133879</v>
      </c>
      <c r="AH32" s="11">
        <f>-'OddsRatio_working_3-way'!U32/(3*'OddsRatio_working_3-way'!X32^(1/3))*COS(('OddsRatio_working_3-way'!Y32+4*PI())/3)</f>
        <v>-0.23618346215691169</v>
      </c>
      <c r="AI32" s="11">
        <f>'OddsRatio_working_3-way'!U32/(3*'OddsRatio_working_3-way'!X32^(1/3))*SIN(('OddsRatio_working_3-way'!Y32)/3)</f>
        <v>-3.0501098722721092E-2</v>
      </c>
      <c r="AJ32" s="11">
        <f>'OddsRatio_working_3-way'!U32/(3*'OddsRatio_working_3-way'!X32^(1/3))*SIN(('OddsRatio_working_3-way'!Y32+2*PI())/3)</f>
        <v>-0.43958285508601319</v>
      </c>
      <c r="AK32" s="11">
        <f>'OddsRatio_working_3-way'!U32/(3*'OddsRatio_working_3-way'!X32^(1/3))*SIN(('OddsRatio_working_3-way'!Y32+4*PI())/3)</f>
        <v>0.47008395380873436</v>
      </c>
      <c r="AL32" s="11">
        <f>'OddsRatio_working_3-way'!Z32+'OddsRatio_working_3-way'!AF32</f>
        <v>1.0503927539765008</v>
      </c>
      <c r="AM32" s="11">
        <f>'OddsRatio_working_3-way'!AA32+'OddsRatio_working_3-way'!AG32</f>
        <v>-0.57802582966267757</v>
      </c>
      <c r="AN32" s="11">
        <f>'OddsRatio_working_3-way'!AB32+'OddsRatio_working_3-way'!AH32</f>
        <v>-0.47236692431382338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1.0503927539765008</v>
      </c>
      <c r="AS32" s="11">
        <f>IF(('OddsRatio_working_3-way'!X32=0),IF(Q32&gt;0,-Q32^(1/3),(-Q32)^(1/3)),'OddsRatio_working_3-way'!AM32-'OddsRatio_working_3-way'!R32/3)</f>
        <v>-0.57802582966267757</v>
      </c>
      <c r="AT32" s="11">
        <f>IF(('OddsRatio_working_3-way'!X32=0),IF(Q32&gt;0,-Q32^(1/3),(-Q32)^(1/3)),'OddsRatio_working_3-way'!AN32-'OddsRatio_working_3-way'!R32/3)</f>
        <v>-0.47236692431382338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2.46</v>
      </c>
      <c r="B33" s="4">
        <f>IF('True_Odds_Calculator_3-way'!B34="","",'True_Odds_Calculator_3-way'!B34)</f>
        <v>3.19</v>
      </c>
      <c r="C33" s="4">
        <f>IF('True_Odds_Calculator_3-way'!C34="","",'True_Odds_Calculator_3-way'!C34)</f>
        <v>3.2</v>
      </c>
      <c r="D33" s="9">
        <f t="shared" si="13"/>
        <v>0.39479608419474183</v>
      </c>
      <c r="E33" s="9">
        <f t="shared" si="14"/>
        <v>0.30308267372054204</v>
      </c>
      <c r="F33" s="9">
        <f t="shared" si="15"/>
        <v>0.30212124208471597</v>
      </c>
      <c r="G33" s="9">
        <f t="shared" si="16"/>
        <v>1.0499679368631449</v>
      </c>
      <c r="H33" s="9">
        <f t="shared" si="17"/>
        <v>2.5329531878201914</v>
      </c>
      <c r="I33" s="9">
        <f t="shared" si="18"/>
        <v>3.2994297817302876</v>
      </c>
      <c r="J33" s="9">
        <f t="shared" si="19"/>
        <v>3.3099294610989189</v>
      </c>
      <c r="K33" s="11">
        <f t="shared" si="20"/>
        <v>0.4065040650406504</v>
      </c>
      <c r="L33" s="11">
        <f t="shared" si="21"/>
        <v>0.31347962382445144</v>
      </c>
      <c r="M33" s="11">
        <f t="shared" si="22"/>
        <v>0.3125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-0.28011984861227912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0.23295932410734765</v>
      </c>
      <c r="Q33" s="11">
        <f>2*'OddsRatio_working_3-way'!K33*'OddsRatio_working_3-way'!L33*'OddsRatio_working_3-way'!M33</f>
        <v>7.9644213370033398E-2</v>
      </c>
      <c r="R33" s="11">
        <f t="shared" si="23"/>
        <v>0</v>
      </c>
      <c r="S33" s="11">
        <f t="shared" si="24"/>
        <v>-0.83164161790545754</v>
      </c>
      <c r="T33" s="11">
        <f t="shared" si="25"/>
        <v>-0.28432192065143852</v>
      </c>
      <c r="U33" s="11">
        <f>'OddsRatio_working_3-way'!S33-'OddsRatio_working_3-way'!R33^2/3</f>
        <v>-0.83164161790545754</v>
      </c>
      <c r="V33" s="11">
        <f>'OddsRatio_working_3-way'!S33*'OddsRatio_working_3-way'!R33/3-2*'OddsRatio_working_3-way'!R33^3/27-'OddsRatio_working_3-way'!T33</f>
        <v>0.28432192065143852</v>
      </c>
      <c r="W33" s="11">
        <f>'OddsRatio_working_3-way'!V33^2+4*'OddsRatio_working_3-way'!U33^3/27</f>
        <v>-4.3738523220394343E-3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0.14595616369732586</v>
      </c>
      <c r="Y33" s="11">
        <f>IF('OddsRatio_working_3-way'!W33&gt;=0,IF('OddsRatio_working_3-way'!V33+SQRT('OddsRatio_working_3-way'!W33)&gt;0,0,PI()),ACOS('OddsRatio_working_3-way'!V33/(2*'OddsRatio_working_3-way'!X33)))</f>
        <v>0.22854245037694132</v>
      </c>
      <c r="Z33" s="11">
        <f>'OddsRatio_working_3-way'!X33^(1/3)*COS('OddsRatio_working_3-way'!Y33/3)</f>
        <v>0.52498396843157247</v>
      </c>
      <c r="AA33" s="11">
        <f>'OddsRatio_working_3-way'!X33^(1/3)*COS(('OddsRatio_working_3-way'!Y33+2*PI())/3)</f>
        <v>-0.29719470952292454</v>
      </c>
      <c r="AB33" s="11">
        <f>'OddsRatio_working_3-way'!X33^(1/3)*COS(('OddsRatio_working_3-way'!Y33+4*PI())/3)</f>
        <v>-0.22778925890864765</v>
      </c>
      <c r="AC33" s="11">
        <f>'OddsRatio_working_3-way'!X33^(1/3)*SIN('OddsRatio_working_3-way'!Y33/3)</f>
        <v>4.0071255595380002E-2</v>
      </c>
      <c r="AD33" s="11">
        <f>'OddsRatio_working_3-way'!X33^(1/3)*SIN(('OddsRatio_working_3-way'!Y33+2*PI())/3)</f>
        <v>0.43461382544361965</v>
      </c>
      <c r="AE33" s="11">
        <f>'OddsRatio_working_3-way'!X33^(1/3)*SIN(('OddsRatio_working_3-way'!Y33+4*PI())/3)</f>
        <v>-0.47468508103899965</v>
      </c>
      <c r="AF33" s="11">
        <f>-'OddsRatio_working_3-way'!U33/(3*'OddsRatio_working_3-way'!X33^(1/3))*COS(('OddsRatio_working_3-way'!Y33)/3)</f>
        <v>0.52498396843157236</v>
      </c>
      <c r="AG33" s="11">
        <f>-'OddsRatio_working_3-way'!U33/(3*'OddsRatio_working_3-way'!X33^(1/3))*COS(('OddsRatio_working_3-way'!Y33+2*PI())/3)</f>
        <v>-0.29719470952292448</v>
      </c>
      <c r="AH33" s="11">
        <f>-'OddsRatio_working_3-way'!U33/(3*'OddsRatio_working_3-way'!X33^(1/3))*COS(('OddsRatio_working_3-way'!Y33+4*PI())/3)</f>
        <v>-0.22778925890864762</v>
      </c>
      <c r="AI33" s="11">
        <f>'OddsRatio_working_3-way'!U33/(3*'OddsRatio_working_3-way'!X33^(1/3))*SIN(('OddsRatio_working_3-way'!Y33)/3)</f>
        <v>-4.0071255595379988E-2</v>
      </c>
      <c r="AJ33" s="11">
        <f>'OddsRatio_working_3-way'!U33/(3*'OddsRatio_working_3-way'!X33^(1/3))*SIN(('OddsRatio_working_3-way'!Y33+2*PI())/3)</f>
        <v>-0.43461382544361954</v>
      </c>
      <c r="AK33" s="11">
        <f>'OddsRatio_working_3-way'!U33/(3*'OddsRatio_working_3-way'!X33^(1/3))*SIN(('OddsRatio_working_3-way'!Y33+4*PI())/3)</f>
        <v>0.47468508103899953</v>
      </c>
      <c r="AL33" s="11">
        <f>'OddsRatio_working_3-way'!Z33+'OddsRatio_working_3-way'!AF33</f>
        <v>1.0499679368631449</v>
      </c>
      <c r="AM33" s="11">
        <f>'OddsRatio_working_3-way'!AA33+'OddsRatio_working_3-way'!AG33</f>
        <v>-0.59438941904584897</v>
      </c>
      <c r="AN33" s="11">
        <f>'OddsRatio_working_3-way'!AB33+'OddsRatio_working_3-way'!AH33</f>
        <v>-0.4555785178172953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1.0499679368631449</v>
      </c>
      <c r="AS33" s="11">
        <f>IF(('OddsRatio_working_3-way'!X33=0),IF(Q33&gt;0,-Q33^(1/3),(-Q33)^(1/3)),'OddsRatio_working_3-way'!AM33-'OddsRatio_working_3-way'!R33/3)</f>
        <v>-0.59438941904584897</v>
      </c>
      <c r="AT33" s="11">
        <f>IF(('OddsRatio_working_3-way'!X33=0),IF(Q33&gt;0,-Q33^(1/3),(-Q33)^(1/3)),'OddsRatio_working_3-way'!AN33-'OddsRatio_working_3-way'!R33/3)</f>
        <v>-0.4555785178172953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2.66</v>
      </c>
      <c r="B34" s="4">
        <f>IF('True_Odds_Calculator_3-way'!B35="","",'True_Odds_Calculator_3-way'!B35)</f>
        <v>3.26</v>
      </c>
      <c r="C34" s="4">
        <f>IF('True_Odds_Calculator_3-way'!C35="","",'True_Odds_Calculator_3-way'!C35)</f>
        <v>2.86</v>
      </c>
      <c r="D34" s="9">
        <f t="shared" si="13"/>
        <v>0.36467769635285685</v>
      </c>
      <c r="E34" s="9">
        <f t="shared" si="14"/>
        <v>0.29657404400202086</v>
      </c>
      <c r="F34" s="9">
        <f t="shared" si="15"/>
        <v>0.33874825964512212</v>
      </c>
      <c r="G34" s="9">
        <f t="shared" si="16"/>
        <v>1.049486390676301</v>
      </c>
      <c r="H34" s="9">
        <f t="shared" si="17"/>
        <v>2.7421474085226603</v>
      </c>
      <c r="I34" s="9">
        <f t="shared" si="18"/>
        <v>3.3718392429284405</v>
      </c>
      <c r="J34" s="9">
        <f t="shared" si="19"/>
        <v>2.9520446866579193</v>
      </c>
      <c r="K34" s="11">
        <f t="shared" si="20"/>
        <v>0.37593984962406013</v>
      </c>
      <c r="L34" s="11">
        <f t="shared" si="21"/>
        <v>0.30674846625766872</v>
      </c>
      <c r="M34" s="11">
        <f t="shared" si="22"/>
        <v>0.34965034965034969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-0.28136119611741184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0.23305722369332316</v>
      </c>
      <c r="Q34" s="11">
        <f>2*'OddsRatio_working_3-way'!K34*'OddsRatio_working_3-way'!L34*'OddsRatio_working_3-way'!M34</f>
        <v>8.064263795616719E-2</v>
      </c>
      <c r="R34" s="11">
        <f t="shared" si="23"/>
        <v>0</v>
      </c>
      <c r="S34" s="11">
        <f t="shared" si="24"/>
        <v>-0.8283204184135915</v>
      </c>
      <c r="T34" s="11">
        <f t="shared" si="25"/>
        <v>-0.2866160617348068</v>
      </c>
      <c r="U34" s="11">
        <f>'OddsRatio_working_3-way'!S34-'OddsRatio_working_3-way'!R34^2/3</f>
        <v>-0.8283204184135915</v>
      </c>
      <c r="V34" s="11">
        <f>'OddsRatio_working_3-way'!S34*'OddsRatio_working_3-way'!R34/3-2*'OddsRatio_working_3-way'!R34^3/27-'OddsRatio_working_3-way'!T34</f>
        <v>0.2866160617348068</v>
      </c>
      <c r="W34" s="11">
        <f>'OddsRatio_working_3-way'!V34^2+4*'OddsRatio_working_3-way'!U34^3/27</f>
        <v>-2.0472077146071882E-3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0.14508271309754461</v>
      </c>
      <c r="Y34" s="11">
        <f>IF('OddsRatio_working_3-way'!W34&gt;=0,IF('OddsRatio_working_3-way'!V34+SQRT('OddsRatio_working_3-way'!W34)&gt;0,0,PI()),ACOS('OddsRatio_working_3-way'!V34/(2*'OddsRatio_working_3-way'!X34)))</f>
        <v>0.156570939866012</v>
      </c>
      <c r="Z34" s="11">
        <f>'OddsRatio_working_3-way'!X34^(1/3)*COS('OddsRatio_working_3-way'!Y34/3)</f>
        <v>0.5247431953381505</v>
      </c>
      <c r="AA34" s="11">
        <f>'OddsRatio_working_3-way'!X34^(1/3)*COS(('OddsRatio_working_3-way'!Y34+2*PI())/3)</f>
        <v>-0.2861105701221679</v>
      </c>
      <c r="AB34" s="11">
        <f>'OddsRatio_working_3-way'!X34^(1/3)*COS(('OddsRatio_working_3-way'!Y34+4*PI())/3)</f>
        <v>-0.23863262521598266</v>
      </c>
      <c r="AC34" s="11">
        <f>'OddsRatio_working_3-way'!X34^(1/3)*SIN('OddsRatio_working_3-way'!Y34/3)</f>
        <v>2.7411404272156291E-2</v>
      </c>
      <c r="AD34" s="11">
        <f>'OddsRatio_working_3-way'!X34^(1/3)*SIN(('OddsRatio_working_3-way'!Y34+2*PI())/3)</f>
        <v>0.44073523548978016</v>
      </c>
      <c r="AE34" s="11">
        <f>'OddsRatio_working_3-way'!X34^(1/3)*SIN(('OddsRatio_working_3-way'!Y34+4*PI())/3)</f>
        <v>-0.46814663976193643</v>
      </c>
      <c r="AF34" s="11">
        <f>-'OddsRatio_working_3-way'!U34/(3*'OddsRatio_working_3-way'!X34^(1/3))*COS(('OddsRatio_working_3-way'!Y34)/3)</f>
        <v>0.52474319533815039</v>
      </c>
      <c r="AG34" s="11">
        <f>-'OddsRatio_working_3-way'!U34/(3*'OddsRatio_working_3-way'!X34^(1/3))*COS(('OddsRatio_working_3-way'!Y34+2*PI())/3)</f>
        <v>-0.28611057012216784</v>
      </c>
      <c r="AH34" s="11">
        <f>-'OddsRatio_working_3-way'!U34/(3*'OddsRatio_working_3-way'!X34^(1/3))*COS(('OddsRatio_working_3-way'!Y34+4*PI())/3)</f>
        <v>-0.23863262521598261</v>
      </c>
      <c r="AI34" s="11">
        <f>'OddsRatio_working_3-way'!U34/(3*'OddsRatio_working_3-way'!X34^(1/3))*SIN(('OddsRatio_working_3-way'!Y34)/3)</f>
        <v>-2.7411404272156287E-2</v>
      </c>
      <c r="AJ34" s="11">
        <f>'OddsRatio_working_3-way'!U34/(3*'OddsRatio_working_3-way'!X34^(1/3))*SIN(('OddsRatio_working_3-way'!Y34+2*PI())/3)</f>
        <v>-0.44073523548978005</v>
      </c>
      <c r="AK34" s="11">
        <f>'OddsRatio_working_3-way'!U34/(3*'OddsRatio_working_3-way'!X34^(1/3))*SIN(('OddsRatio_working_3-way'!Y34+4*PI())/3)</f>
        <v>0.46814663976193632</v>
      </c>
      <c r="AL34" s="11">
        <f>'OddsRatio_working_3-way'!Z34+'OddsRatio_working_3-way'!AF34</f>
        <v>1.049486390676301</v>
      </c>
      <c r="AM34" s="11">
        <f>'OddsRatio_working_3-way'!AA34+'OddsRatio_working_3-way'!AG34</f>
        <v>-0.57222114024433579</v>
      </c>
      <c r="AN34" s="11">
        <f>'OddsRatio_working_3-way'!AB34+'OddsRatio_working_3-way'!AH34</f>
        <v>-0.47726525043196527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1.049486390676301</v>
      </c>
      <c r="AS34" s="11">
        <f>IF(('OddsRatio_working_3-way'!X34=0),IF(Q34&gt;0,-Q34^(1/3),(-Q34)^(1/3)),'OddsRatio_working_3-way'!AM34-'OddsRatio_working_3-way'!R34/3)</f>
        <v>-0.57222114024433579</v>
      </c>
      <c r="AT34" s="11">
        <f>IF(('OddsRatio_working_3-way'!X34=0),IF(Q34&gt;0,-Q34^(1/3),(-Q34)^(1/3)),'OddsRatio_working_3-way'!AN34-'OddsRatio_working_3-way'!R34/3)</f>
        <v>-0.47726525043196527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2.39</v>
      </c>
      <c r="B35" s="4">
        <f>IF('True_Odds_Calculator_3-way'!B36="","",'True_Odds_Calculator_3-way'!B36)</f>
        <v>3.34</v>
      </c>
      <c r="C35" s="4">
        <f>IF('True_Odds_Calculator_3-way'!C36="","",'True_Odds_Calculator_3-way'!C36)</f>
        <v>3.16</v>
      </c>
      <c r="D35" s="9">
        <f t="shared" si="13"/>
        <v>0.40590860270273177</v>
      </c>
      <c r="E35" s="9">
        <f t="shared" si="14"/>
        <v>0.28869052422853136</v>
      </c>
      <c r="F35" s="9">
        <f t="shared" si="15"/>
        <v>0.30540087306873687</v>
      </c>
      <c r="G35" s="9">
        <f t="shared" si="16"/>
        <v>1.0529559612726054</v>
      </c>
      <c r="H35" s="9">
        <f t="shared" si="17"/>
        <v>2.4636087861689213</v>
      </c>
      <c r="I35" s="9">
        <f t="shared" si="18"/>
        <v>3.4639169493778961</v>
      </c>
      <c r="J35" s="9">
        <f t="shared" si="19"/>
        <v>3.2743848763488277</v>
      </c>
      <c r="K35" s="11">
        <f t="shared" si="20"/>
        <v>0.41841004184100417</v>
      </c>
      <c r="L35" s="11">
        <f t="shared" si="21"/>
        <v>0.29940119760479045</v>
      </c>
      <c r="M35" s="11">
        <f t="shared" si="22"/>
        <v>0.31645569620253161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-0.27851780153479377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0.23349836527358395</v>
      </c>
      <c r="Q35" s="11">
        <f>2*'OddsRatio_working_3-way'!K35*'OddsRatio_working_3-way'!L35*'OddsRatio_working_3-way'!M35</f>
        <v>7.9286371909536135E-2</v>
      </c>
      <c r="R35" s="11">
        <f t="shared" si="23"/>
        <v>0</v>
      </c>
      <c r="S35" s="11">
        <f t="shared" si="24"/>
        <v>-0.83836065051093045</v>
      </c>
      <c r="T35" s="11">
        <f t="shared" si="25"/>
        <v>-0.2846725468627947</v>
      </c>
      <c r="U35" s="11">
        <f>'OddsRatio_working_3-way'!S35-'OddsRatio_working_3-way'!R35^2/3</f>
        <v>-0.83836065051093045</v>
      </c>
      <c r="V35" s="11">
        <f>'OddsRatio_working_3-way'!S35*'OddsRatio_working_3-way'!R35/3-2*'OddsRatio_working_3-way'!R35^3/27-'OddsRatio_working_3-way'!T35</f>
        <v>0.2846725468627947</v>
      </c>
      <c r="W35" s="11">
        <f>'OddsRatio_working_3-way'!V35^2+4*'OddsRatio_working_3-way'!U35^3/27</f>
        <v>-6.2564437311008608E-3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0.14772855400061535</v>
      </c>
      <c r="Y35" s="11">
        <f>IF('OddsRatio_working_3-way'!W35&gt;=0,IF('OddsRatio_working_3-way'!V35+SQRT('OddsRatio_working_3-way'!W35)&gt;0,0,PI()),ACOS('OddsRatio_working_3-way'!V35/(2*'OddsRatio_working_3-way'!X35)))</f>
        <v>0.27101852064092502</v>
      </c>
      <c r="Z35" s="11">
        <f>'OddsRatio_working_3-way'!X35^(1/3)*COS('OddsRatio_working_3-way'!Y35/3)</f>
        <v>0.52647798063630269</v>
      </c>
      <c r="AA35" s="11">
        <f>'OddsRatio_working_3-way'!X35^(1/3)*COS(('OddsRatio_working_3-way'!Y35+2*PI())/3)</f>
        <v>-0.30454110353979247</v>
      </c>
      <c r="AB35" s="11">
        <f>'OddsRatio_working_3-way'!X35^(1/3)*COS(('OddsRatio_working_3-way'!Y35+4*PI())/3)</f>
        <v>-0.22193687709651033</v>
      </c>
      <c r="AC35" s="11">
        <f>'OddsRatio_working_3-way'!X35^(1/3)*SIN('OddsRatio_working_3-way'!Y35/3)</f>
        <v>4.7691572373229837E-2</v>
      </c>
      <c r="AD35" s="11">
        <f>'OddsRatio_working_3-way'!X35^(1/3)*SIN(('OddsRatio_working_3-way'!Y35+2*PI())/3)</f>
        <v>0.43209751957755504</v>
      </c>
      <c r="AE35" s="11">
        <f>'OddsRatio_working_3-way'!X35^(1/3)*SIN(('OddsRatio_working_3-way'!Y35+4*PI())/3)</f>
        <v>-0.47978909195078484</v>
      </c>
      <c r="AF35" s="11">
        <f>-'OddsRatio_working_3-way'!U35/(3*'OddsRatio_working_3-way'!X35^(1/3))*COS(('OddsRatio_working_3-way'!Y35)/3)</f>
        <v>0.52647798063630269</v>
      </c>
      <c r="AG35" s="11">
        <f>-'OddsRatio_working_3-way'!U35/(3*'OddsRatio_working_3-way'!X35^(1/3))*COS(('OddsRatio_working_3-way'!Y35+2*PI())/3)</f>
        <v>-0.30454110353979247</v>
      </c>
      <c r="AH35" s="11">
        <f>-'OddsRatio_working_3-way'!U35/(3*'OddsRatio_working_3-way'!X35^(1/3))*COS(('OddsRatio_working_3-way'!Y35+4*PI())/3)</f>
        <v>-0.22193687709651033</v>
      </c>
      <c r="AI35" s="11">
        <f>'OddsRatio_working_3-way'!U35/(3*'OddsRatio_working_3-way'!X35^(1/3))*SIN(('OddsRatio_working_3-way'!Y35)/3)</f>
        <v>-4.7691572373229837E-2</v>
      </c>
      <c r="AJ35" s="11">
        <f>'OddsRatio_working_3-way'!U35/(3*'OddsRatio_working_3-way'!X35^(1/3))*SIN(('OddsRatio_working_3-way'!Y35+2*PI())/3)</f>
        <v>-0.43209751957755504</v>
      </c>
      <c r="AK35" s="11">
        <f>'OddsRatio_working_3-way'!U35/(3*'OddsRatio_working_3-way'!X35^(1/3))*SIN(('OddsRatio_working_3-way'!Y35+4*PI())/3)</f>
        <v>0.47978909195078484</v>
      </c>
      <c r="AL35" s="11">
        <f>'OddsRatio_working_3-way'!Z35+'OddsRatio_working_3-way'!AF35</f>
        <v>1.0529559612726054</v>
      </c>
      <c r="AM35" s="11">
        <f>'OddsRatio_working_3-way'!AA35+'OddsRatio_working_3-way'!AG35</f>
        <v>-0.60908220707958494</v>
      </c>
      <c r="AN35" s="11">
        <f>'OddsRatio_working_3-way'!AB35+'OddsRatio_working_3-way'!AH35</f>
        <v>-0.44387375419302066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1.0529559612726054</v>
      </c>
      <c r="AS35" s="11">
        <f>IF(('OddsRatio_working_3-way'!X35=0),IF(Q35&gt;0,-Q35^(1/3),(-Q35)^(1/3)),'OddsRatio_working_3-way'!AM35-'OddsRatio_working_3-way'!R35/3)</f>
        <v>-0.60908220707958494</v>
      </c>
      <c r="AT35" s="11">
        <f>IF(('OddsRatio_working_3-way'!X35=0),IF(Q35&gt;0,-Q35^(1/3),(-Q35)^(1/3)),'OddsRatio_working_3-way'!AN35-'OddsRatio_working_3-way'!R35/3)</f>
        <v>-0.44387375419302066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2.35</v>
      </c>
      <c r="B36" s="4">
        <f>IF('True_Odds_Calculator_3-way'!B37="","",'True_Odds_Calculator_3-way'!B37)</f>
        <v>3.17</v>
      </c>
      <c r="C36" s="4">
        <f>IF('True_Odds_Calculator_3-way'!C37="","",'True_Odds_Calculator_3-way'!C37)</f>
        <v>3.41</v>
      </c>
      <c r="D36" s="9">
        <f t="shared" si="13"/>
        <v>0.41294430467688753</v>
      </c>
      <c r="E36" s="9">
        <f t="shared" si="14"/>
        <v>0.30440055330540322</v>
      </c>
      <c r="F36" s="9">
        <f t="shared" si="15"/>
        <v>0.28265514201770908</v>
      </c>
      <c r="G36" s="9">
        <f t="shared" si="16"/>
        <v>1.053062279064414</v>
      </c>
      <c r="H36" s="9">
        <f t="shared" si="17"/>
        <v>2.4216340767369591</v>
      </c>
      <c r="I36" s="9">
        <f t="shared" si="18"/>
        <v>3.2851451455697784</v>
      </c>
      <c r="J36" s="9">
        <f t="shared" si="19"/>
        <v>3.5378800925452381</v>
      </c>
      <c r="K36" s="11">
        <f t="shared" si="20"/>
        <v>0.42553191489361702</v>
      </c>
      <c r="L36" s="11">
        <f t="shared" si="21"/>
        <v>0.31545741324921134</v>
      </c>
      <c r="M36" s="11">
        <f t="shared" si="22"/>
        <v>0.29325513196480935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-0.27792591327056726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0.23343887946188596</v>
      </c>
      <c r="Q36" s="11">
        <f>2*'OddsRatio_working_3-way'!K36*'OddsRatio_working_3-way'!L36*'OddsRatio_working_3-way'!M36</f>
        <v>7.8731493916319048E-2</v>
      </c>
      <c r="R36" s="11">
        <f t="shared" si="23"/>
        <v>0</v>
      </c>
      <c r="S36" s="11">
        <f t="shared" si="24"/>
        <v>-0.83993204057452475</v>
      </c>
      <c r="T36" s="11">
        <f t="shared" si="25"/>
        <v>-0.28328230710776553</v>
      </c>
      <c r="U36" s="11">
        <f>'OddsRatio_working_3-way'!S36-'OddsRatio_working_3-way'!R36^2/3</f>
        <v>-0.83993204057452475</v>
      </c>
      <c r="V36" s="11">
        <f>'OddsRatio_working_3-way'!S36*'OddsRatio_working_3-way'!R36/3-2*'OddsRatio_working_3-way'!R36^3/27-'OddsRatio_working_3-way'!T36</f>
        <v>0.28328230710776553</v>
      </c>
      <c r="W36" s="11">
        <f>'OddsRatio_working_3-way'!V36^2+4*'OddsRatio_working_3-way'!U36^3/27</f>
        <v>-7.5378241280599223E-3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0.14814409340938833</v>
      </c>
      <c r="Y36" s="11">
        <f>IF('OddsRatio_working_3-way'!W36&gt;=0,IF('OddsRatio_working_3-way'!V36+SQRT('OddsRatio_working_3-way'!W36)&gt;0,0,PI()),ACOS('OddsRatio_working_3-way'!V36/(2*'OddsRatio_working_3-way'!X36)))</f>
        <v>0.29739200495078166</v>
      </c>
      <c r="Z36" s="11">
        <f>'OddsRatio_working_3-way'!X36^(1/3)*COS('OddsRatio_working_3-way'!Y36/3)</f>
        <v>0.52653113953220687</v>
      </c>
      <c r="AA36" s="11">
        <f>'OddsRatio_working_3-way'!X36^(1/3)*COS(('OddsRatio_working_3-way'!Y36+2*PI())/3)</f>
        <v>-0.30861674914236603</v>
      </c>
      <c r="AB36" s="11">
        <f>'OddsRatio_working_3-way'!X36^(1/3)*COS(('OddsRatio_working_3-way'!Y36+4*PI())/3)</f>
        <v>-0.2179143903898407</v>
      </c>
      <c r="AC36" s="11">
        <f>'OddsRatio_working_3-way'!X36^(1/3)*SIN('OddsRatio_working_3-way'!Y36/3)</f>
        <v>5.2367031241904546E-2</v>
      </c>
      <c r="AD36" s="11">
        <f>'OddsRatio_working_3-way'!X36^(1/3)*SIN(('OddsRatio_working_3-way'!Y36+2*PI())/3)</f>
        <v>0.42980582709750781</v>
      </c>
      <c r="AE36" s="11">
        <f>'OddsRatio_working_3-way'!X36^(1/3)*SIN(('OddsRatio_working_3-way'!Y36+4*PI())/3)</f>
        <v>-0.48217285833941231</v>
      </c>
      <c r="AF36" s="11">
        <f>-'OddsRatio_working_3-way'!U36/(3*'OddsRatio_working_3-way'!X36^(1/3))*COS(('OddsRatio_working_3-way'!Y36)/3)</f>
        <v>0.52653113953220698</v>
      </c>
      <c r="AG36" s="11">
        <f>-'OddsRatio_working_3-way'!U36/(3*'OddsRatio_working_3-way'!X36^(1/3))*COS(('OddsRatio_working_3-way'!Y36+2*PI())/3)</f>
        <v>-0.30861674914236609</v>
      </c>
      <c r="AH36" s="11">
        <f>-'OddsRatio_working_3-way'!U36/(3*'OddsRatio_working_3-way'!X36^(1/3))*COS(('OddsRatio_working_3-way'!Y36+4*PI())/3)</f>
        <v>-0.21791439038984073</v>
      </c>
      <c r="AI36" s="11">
        <f>'OddsRatio_working_3-way'!U36/(3*'OddsRatio_working_3-way'!X36^(1/3))*SIN(('OddsRatio_working_3-way'!Y36)/3)</f>
        <v>-5.2367031241904553E-2</v>
      </c>
      <c r="AJ36" s="11">
        <f>'OddsRatio_working_3-way'!U36/(3*'OddsRatio_working_3-way'!X36^(1/3))*SIN(('OddsRatio_working_3-way'!Y36+2*PI())/3)</f>
        <v>-0.42980582709750792</v>
      </c>
      <c r="AK36" s="11">
        <f>'OddsRatio_working_3-way'!U36/(3*'OddsRatio_working_3-way'!X36^(1/3))*SIN(('OddsRatio_working_3-way'!Y36+4*PI())/3)</f>
        <v>0.48217285833941242</v>
      </c>
      <c r="AL36" s="11">
        <f>'OddsRatio_working_3-way'!Z36+'OddsRatio_working_3-way'!AF36</f>
        <v>1.053062279064414</v>
      </c>
      <c r="AM36" s="11">
        <f>'OddsRatio_working_3-way'!AA36+'OddsRatio_working_3-way'!AG36</f>
        <v>-0.61723349828473206</v>
      </c>
      <c r="AN36" s="11">
        <f>'OddsRatio_working_3-way'!AB36+'OddsRatio_working_3-way'!AH36</f>
        <v>-0.43582878077968146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1.053062279064414</v>
      </c>
      <c r="AS36" s="11">
        <f>IF(('OddsRatio_working_3-way'!X36=0),IF(Q36&gt;0,-Q36^(1/3),(-Q36)^(1/3)),'OddsRatio_working_3-way'!AM36-'OddsRatio_working_3-way'!R36/3)</f>
        <v>-0.61723349828473206</v>
      </c>
      <c r="AT36" s="11">
        <f>IF(('OddsRatio_working_3-way'!X36=0),IF(Q36&gt;0,-Q36^(1/3),(-Q36)^(1/3)),'OddsRatio_working_3-way'!AN36-'OddsRatio_working_3-way'!R36/3)</f>
        <v>-0.43582878077968146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2.65</v>
      </c>
      <c r="B37" s="4">
        <f>IF('True_Odds_Calculator_3-way'!B38="","",'True_Odds_Calculator_3-way'!B38)</f>
        <v>3.14</v>
      </c>
      <c r="C37" s="4">
        <f>IF('True_Odds_Calculator_3-way'!C38="","",'True_Odds_Calculator_3-way'!C38)</f>
        <v>2.96</v>
      </c>
      <c r="D37" s="9">
        <f t="shared" si="13"/>
        <v>0.36563283069177188</v>
      </c>
      <c r="E37" s="9">
        <f t="shared" si="14"/>
        <v>0.3076713028196163</v>
      </c>
      <c r="F37" s="9">
        <f t="shared" si="15"/>
        <v>0.32669586648861154</v>
      </c>
      <c r="G37" s="9">
        <f t="shared" si="16"/>
        <v>1.051505550988115</v>
      </c>
      <c r="H37" s="9">
        <f t="shared" si="17"/>
        <v>2.7349841591303901</v>
      </c>
      <c r="I37" s="9">
        <f t="shared" si="18"/>
        <v>3.2502218791145663</v>
      </c>
      <c r="J37" s="9">
        <f t="shared" si="19"/>
        <v>3.0609508799367058</v>
      </c>
      <c r="K37" s="11">
        <f t="shared" si="20"/>
        <v>0.37735849056603776</v>
      </c>
      <c r="L37" s="11">
        <f t="shared" si="21"/>
        <v>0.31847133757961782</v>
      </c>
      <c r="M37" s="11">
        <f t="shared" si="22"/>
        <v>0.33783783783783783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-0.28098721242574121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0.23345361946491613</v>
      </c>
      <c r="Q37" s="11">
        <f>2*'OddsRatio_working_3-way'!K37*'OddsRatio_working_3-way'!L37*'OddsRatio_working_3-way'!M37</f>
        <v>8.1201258944318677E-2</v>
      </c>
      <c r="R37" s="11">
        <f t="shared" si="23"/>
        <v>0</v>
      </c>
      <c r="S37" s="11">
        <f t="shared" si="24"/>
        <v>-0.83083360786965643</v>
      </c>
      <c r="T37" s="11">
        <f t="shared" si="25"/>
        <v>-0.28898560273727192</v>
      </c>
      <c r="U37" s="11">
        <f>'OddsRatio_working_3-way'!S37-'OddsRatio_working_3-way'!R37^2/3</f>
        <v>-0.83083360786965643</v>
      </c>
      <c r="V37" s="11">
        <f>'OddsRatio_working_3-way'!S37*'OddsRatio_working_3-way'!R37/3-2*'OddsRatio_working_3-way'!R37^3/27-'OddsRatio_working_3-way'!T37</f>
        <v>0.28898560273727192</v>
      </c>
      <c r="W37" s="11">
        <f>'OddsRatio_working_3-way'!V37^2+4*'OddsRatio_working_3-way'!U37^3/27</f>
        <v>-1.4519952283052612E-3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0.14574350227173904</v>
      </c>
      <c r="Y37" s="11">
        <f>IF('OddsRatio_working_3-way'!W37&gt;=0,IF('OddsRatio_working_3-way'!V37+SQRT('OddsRatio_working_3-way'!W37)&gt;0,0,PI()),ACOS('OddsRatio_working_3-way'!V37/(2*'OddsRatio_working_3-way'!X37)))</f>
        <v>0.13110166102941467</v>
      </c>
      <c r="Z37" s="11">
        <f>'OddsRatio_working_3-way'!X37^(1/3)*COS('OddsRatio_working_3-way'!Y37/3)</f>
        <v>0.52575277549405763</v>
      </c>
      <c r="AA37" s="11">
        <f>'OddsRatio_working_3-way'!X37^(1/3)*COS(('OddsRatio_working_3-way'!Y37+2*PI())/3)</f>
        <v>-0.28278659273430817</v>
      </c>
      <c r="AB37" s="11">
        <f>'OddsRatio_working_3-way'!X37^(1/3)*COS(('OddsRatio_working_3-way'!Y37+4*PI())/3)</f>
        <v>-0.24296618275974932</v>
      </c>
      <c r="AC37" s="11">
        <f>'OddsRatio_working_3-way'!X37^(1/3)*SIN('OddsRatio_working_3-way'!Y37/3)</f>
        <v>2.2990324418052849E-2</v>
      </c>
      <c r="AD37" s="11">
        <f>'OddsRatio_working_3-way'!X37^(1/3)*SIN(('OddsRatio_working_3-way'!Y37+2*PI())/3)</f>
        <v>0.44382009747900419</v>
      </c>
      <c r="AE37" s="11">
        <f>'OddsRatio_working_3-way'!X37^(1/3)*SIN(('OddsRatio_working_3-way'!Y37+4*PI())/3)</f>
        <v>-0.46681042189705696</v>
      </c>
      <c r="AF37" s="11">
        <f>-'OddsRatio_working_3-way'!U37/(3*'OddsRatio_working_3-way'!X37^(1/3))*COS(('OddsRatio_working_3-way'!Y37)/3)</f>
        <v>0.52575277549405741</v>
      </c>
      <c r="AG37" s="11">
        <f>-'OddsRatio_working_3-way'!U37/(3*'OddsRatio_working_3-way'!X37^(1/3))*COS(('OddsRatio_working_3-way'!Y37+2*PI())/3)</f>
        <v>-0.28278659273430806</v>
      </c>
      <c r="AH37" s="11">
        <f>-'OddsRatio_working_3-way'!U37/(3*'OddsRatio_working_3-way'!X37^(1/3))*COS(('OddsRatio_working_3-way'!Y37+4*PI())/3)</f>
        <v>-0.24296618275974921</v>
      </c>
      <c r="AI37" s="11">
        <f>'OddsRatio_working_3-way'!U37/(3*'OddsRatio_working_3-way'!X37^(1/3))*SIN(('OddsRatio_working_3-way'!Y37)/3)</f>
        <v>-2.2990324418052838E-2</v>
      </c>
      <c r="AJ37" s="11">
        <f>'OddsRatio_working_3-way'!U37/(3*'OddsRatio_working_3-way'!X37^(1/3))*SIN(('OddsRatio_working_3-way'!Y37+2*PI())/3)</f>
        <v>-0.44382009747900397</v>
      </c>
      <c r="AK37" s="11">
        <f>'OddsRatio_working_3-way'!U37/(3*'OddsRatio_working_3-way'!X37^(1/3))*SIN(('OddsRatio_working_3-way'!Y37+4*PI())/3)</f>
        <v>0.46681042189705674</v>
      </c>
      <c r="AL37" s="11">
        <f>'OddsRatio_working_3-way'!Z37+'OddsRatio_working_3-way'!AF37</f>
        <v>1.051505550988115</v>
      </c>
      <c r="AM37" s="11">
        <f>'OddsRatio_working_3-way'!AA37+'OddsRatio_working_3-way'!AG37</f>
        <v>-0.56557318546861624</v>
      </c>
      <c r="AN37" s="11">
        <f>'OddsRatio_working_3-way'!AB37+'OddsRatio_working_3-way'!AH37</f>
        <v>-0.48593236551949853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1.051505550988115</v>
      </c>
      <c r="AS37" s="11">
        <f>IF(('OddsRatio_working_3-way'!X37=0),IF(Q37&gt;0,-Q37^(1/3),(-Q37)^(1/3)),'OddsRatio_working_3-way'!AM37-'OddsRatio_working_3-way'!R37/3)</f>
        <v>-0.56557318546861624</v>
      </c>
      <c r="AT37" s="11">
        <f>IF(('OddsRatio_working_3-way'!X37=0),IF(Q37&gt;0,-Q37^(1/3),(-Q37)^(1/3)),'OddsRatio_working_3-way'!AN37-'OddsRatio_working_3-way'!R37/3)</f>
        <v>-0.48593236551949853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1.66</v>
      </c>
      <c r="B38" s="4">
        <f>IF('True_Odds_Calculator_3-way'!B39="","",'True_Odds_Calculator_3-way'!B39)</f>
        <v>3.74</v>
      </c>
      <c r="C38" s="4">
        <f>IF('True_Odds_Calculator_3-way'!C39="","",'True_Odds_Calculator_3-way'!C39)</f>
        <v>5.99</v>
      </c>
      <c r="D38" s="9">
        <f t="shared" si="13"/>
        <v>0.58687838463671582</v>
      </c>
      <c r="E38" s="9">
        <f t="shared" si="14"/>
        <v>0.25494736306258148</v>
      </c>
      <c r="F38" s="9">
        <f t="shared" si="15"/>
        <v>0.15817425230070295</v>
      </c>
      <c r="G38" s="9">
        <f t="shared" si="16"/>
        <v>1.0665614168887587</v>
      </c>
      <c r="H38" s="9">
        <f t="shared" si="17"/>
        <v>1.7039305351465808</v>
      </c>
      <c r="I38" s="9">
        <f t="shared" si="18"/>
        <v>3.9223782822751994</v>
      </c>
      <c r="J38" s="9">
        <f t="shared" si="19"/>
        <v>6.3221414702749055</v>
      </c>
      <c r="K38" s="11">
        <f t="shared" si="20"/>
        <v>0.60240963855421692</v>
      </c>
      <c r="L38" s="11">
        <f t="shared" si="21"/>
        <v>0.26737967914438499</v>
      </c>
      <c r="M38" s="11">
        <f t="shared" si="22"/>
        <v>0.1669449081803005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-0.24265460151516427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0.22560849488317783</v>
      </c>
      <c r="Q38" s="11">
        <f>2*'OddsRatio_working_3-way'!K38*'OddsRatio_working_3-way'!L38*'OddsRatio_working_3-way'!M38</f>
        <v>5.378033251088863E-2</v>
      </c>
      <c r="R38" s="11">
        <f t="shared" si="23"/>
        <v>0</v>
      </c>
      <c r="S38" s="11">
        <f t="shared" si="24"/>
        <v>-0.92975156240372725</v>
      </c>
      <c r="T38" s="11">
        <f t="shared" si="25"/>
        <v>-0.22163326874939862</v>
      </c>
      <c r="U38" s="11">
        <f>'OddsRatio_working_3-way'!S38-'OddsRatio_working_3-way'!R38^2/3</f>
        <v>-0.92975156240372725</v>
      </c>
      <c r="V38" s="11">
        <f>'OddsRatio_working_3-way'!S38*'OddsRatio_working_3-way'!R38/3-2*'OddsRatio_working_3-way'!R38^3/27-'OddsRatio_working_3-way'!T38</f>
        <v>0.22163326874939862</v>
      </c>
      <c r="W38" s="11">
        <f>'OddsRatio_working_3-way'!V38^2+4*'OddsRatio_working_3-way'!U38^3/27</f>
        <v>-6.9947220280623459E-2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0.17253153776713304</v>
      </c>
      <c r="Y38" s="11">
        <f>IF('OddsRatio_working_3-way'!W38&gt;=0,IF('OddsRatio_working_3-way'!V38+SQRT('OddsRatio_working_3-way'!W38)&gt;0,0,PI()),ACOS('OddsRatio_working_3-way'!V38/(2*'OddsRatio_working_3-way'!X38)))</f>
        <v>0.87330380102012739</v>
      </c>
      <c r="Z38" s="11">
        <f>'OddsRatio_working_3-way'!X38^(1/3)*COS('OddsRatio_working_3-way'!Y38/3)</f>
        <v>0.53328070844437936</v>
      </c>
      <c r="AA38" s="11">
        <f>'OddsRatio_working_3-way'!X38^(1/3)*COS(('OddsRatio_working_3-way'!Y38+2*PI())/3)</f>
        <v>-0.40501179311666469</v>
      </c>
      <c r="AB38" s="11">
        <f>'OddsRatio_working_3-way'!X38^(1/3)*COS(('OddsRatio_working_3-way'!Y38+4*PI())/3)</f>
        <v>-0.12826891532771476</v>
      </c>
      <c r="AC38" s="11">
        <f>'OddsRatio_working_3-way'!X38^(1/3)*SIN('OddsRatio_working_3-way'!Y38/3)</f>
        <v>0.15977757498776199</v>
      </c>
      <c r="AD38" s="11">
        <f>'OddsRatio_working_3-way'!X38^(1/3)*SIN(('OddsRatio_working_3-way'!Y38+2*PI())/3)</f>
        <v>0.38194585336711406</v>
      </c>
      <c r="AE38" s="11">
        <f>'OddsRatio_working_3-way'!X38^(1/3)*SIN(('OddsRatio_working_3-way'!Y38+4*PI())/3)</f>
        <v>-0.54172342835487608</v>
      </c>
      <c r="AF38" s="11">
        <f>-'OddsRatio_working_3-way'!U38/(3*'OddsRatio_working_3-way'!X38^(1/3))*COS(('OddsRatio_working_3-way'!Y38)/3)</f>
        <v>0.53328070844437947</v>
      </c>
      <c r="AG38" s="11">
        <f>-'OddsRatio_working_3-way'!U38/(3*'OddsRatio_working_3-way'!X38^(1/3))*COS(('OddsRatio_working_3-way'!Y38+2*PI())/3)</f>
        <v>-0.4050117931166648</v>
      </c>
      <c r="AH38" s="11">
        <f>-'OddsRatio_working_3-way'!U38/(3*'OddsRatio_working_3-way'!X38^(1/3))*COS(('OddsRatio_working_3-way'!Y38+4*PI())/3)</f>
        <v>-0.12826891532771476</v>
      </c>
      <c r="AI38" s="11">
        <f>'OddsRatio_working_3-way'!U38/(3*'OddsRatio_working_3-way'!X38^(1/3))*SIN(('OddsRatio_working_3-way'!Y38)/3)</f>
        <v>-0.15977757498776202</v>
      </c>
      <c r="AJ38" s="11">
        <f>'OddsRatio_working_3-way'!U38/(3*'OddsRatio_working_3-way'!X38^(1/3))*SIN(('OddsRatio_working_3-way'!Y38+2*PI())/3)</f>
        <v>-0.38194585336711417</v>
      </c>
      <c r="AK38" s="11">
        <f>'OddsRatio_working_3-way'!U38/(3*'OddsRatio_working_3-way'!X38^(1/3))*SIN(('OddsRatio_working_3-way'!Y38+4*PI())/3)</f>
        <v>0.54172342835487619</v>
      </c>
      <c r="AL38" s="11">
        <f>'OddsRatio_working_3-way'!Z38+'OddsRatio_working_3-way'!AF38</f>
        <v>1.0665614168887587</v>
      </c>
      <c r="AM38" s="11">
        <f>'OddsRatio_working_3-way'!AA38+'OddsRatio_working_3-way'!AG38</f>
        <v>-0.81002358623332948</v>
      </c>
      <c r="AN38" s="11">
        <f>'OddsRatio_working_3-way'!AB38+'OddsRatio_working_3-way'!AH38</f>
        <v>-0.25653783065542951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1.0665614168887587</v>
      </c>
      <c r="AS38" s="11">
        <f>IF(('OddsRatio_working_3-way'!X38=0),IF(Q38&gt;0,-Q38^(1/3),(-Q38)^(1/3)),'OddsRatio_working_3-way'!AM38-'OddsRatio_working_3-way'!R38/3)</f>
        <v>-0.81002358623332948</v>
      </c>
      <c r="AT38" s="11">
        <f>IF(('OddsRatio_working_3-way'!X38=0),IF(Q38&gt;0,-Q38^(1/3),(-Q38)^(1/3)),'OddsRatio_working_3-way'!AN38-'OddsRatio_working_3-way'!R38/3)</f>
        <v>-0.25653783065542951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3.14</v>
      </c>
      <c r="B39" s="4">
        <f>IF('True_Odds_Calculator_3-way'!B40="","",'True_Odds_Calculator_3-way'!B40)</f>
        <v>3.24</v>
      </c>
      <c r="C39" s="4">
        <f>IF('True_Odds_Calculator_3-way'!C40="","",'True_Odds_Calculator_3-way'!C40)</f>
        <v>2.46</v>
      </c>
      <c r="D39" s="9">
        <f t="shared" si="13"/>
        <v>0.30762383914619523</v>
      </c>
      <c r="E39" s="9">
        <f t="shared" si="14"/>
        <v>0.29798289282225215</v>
      </c>
      <c r="F39" s="9">
        <f t="shared" si="15"/>
        <v>0.39439326803155272</v>
      </c>
      <c r="G39" s="9">
        <f t="shared" si="16"/>
        <v>1.051739887842235</v>
      </c>
      <c r="H39" s="9">
        <f t="shared" si="17"/>
        <v>3.2507233599823833</v>
      </c>
      <c r="I39" s="9">
        <f t="shared" si="18"/>
        <v>3.3558973487666068</v>
      </c>
      <c r="J39" s="9">
        <f t="shared" si="19"/>
        <v>2.5355402362496635</v>
      </c>
      <c r="K39" s="11">
        <f t="shared" si="20"/>
        <v>0.31847133757961782</v>
      </c>
      <c r="L39" s="11">
        <f t="shared" si="21"/>
        <v>0.30864197530864196</v>
      </c>
      <c r="M39" s="11">
        <f t="shared" si="22"/>
        <v>0.4065040650406504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-0.27964359851194653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0.23334746204267889</v>
      </c>
      <c r="Q39" s="11">
        <f>2*'OddsRatio_working_3-way'!K39*'OddsRatio_working_3-way'!L39*'OddsRatio_working_3-way'!M39</f>
        <v>7.9913514398177704E-2</v>
      </c>
      <c r="R39" s="11">
        <f t="shared" si="23"/>
        <v>0</v>
      </c>
      <c r="S39" s="11">
        <f t="shared" si="24"/>
        <v>-0.8344459279038714</v>
      </c>
      <c r="T39" s="11">
        <f t="shared" si="25"/>
        <v>-0.28576915339173675</v>
      </c>
      <c r="U39" s="11">
        <f>'OddsRatio_working_3-way'!S39-'OddsRatio_working_3-way'!R39^2/3</f>
        <v>-0.8344459279038714</v>
      </c>
      <c r="V39" s="11">
        <f>'OddsRatio_working_3-way'!S39*'OddsRatio_working_3-way'!R39/3-2*'OddsRatio_working_3-way'!R39^3/27-'OddsRatio_working_3-way'!T39</f>
        <v>0.28576915339173675</v>
      </c>
      <c r="W39" s="11">
        <f>'OddsRatio_working_3-way'!V39^2+4*'OddsRatio_working_3-way'!U39^3/27</f>
        <v>-4.4137250590931543E-3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0.14669503577943863</v>
      </c>
      <c r="Y39" s="11">
        <f>IF('OddsRatio_working_3-way'!W39&gt;=0,IF('OddsRatio_working_3-way'!V39+SQRT('OddsRatio_working_3-way'!W39)&gt;0,0,PI()),ACOS('OddsRatio_working_3-way'!V39/(2*'OddsRatio_working_3-way'!X39)))</f>
        <v>0.22842336754049453</v>
      </c>
      <c r="Z39" s="11">
        <f>'OddsRatio_working_3-way'!X39^(1/3)*COS('OddsRatio_working_3-way'!Y39/3)</f>
        <v>0.52586994392111752</v>
      </c>
      <c r="AA39" s="11">
        <f>'OddsRatio_working_3-way'!X39^(1/3)*COS(('OddsRatio_working_3-way'!Y39+2*PI())/3)</f>
        <v>-0.29767807971257682</v>
      </c>
      <c r="AB39" s="11">
        <f>'OddsRatio_working_3-way'!X39^(1/3)*COS(('OddsRatio_working_3-way'!Y39+4*PI())/3)</f>
        <v>-0.22819186420854065</v>
      </c>
      <c r="AC39" s="11">
        <f>'OddsRatio_working_3-way'!X39^(1/3)*SIN('OddsRatio_working_3-way'!Y39/3)</f>
        <v>4.0117885226223671E-2</v>
      </c>
      <c r="AD39" s="11">
        <f>'OddsRatio_working_3-way'!X39^(1/3)*SIN(('OddsRatio_working_3-way'!Y39+2*PI())/3)</f>
        <v>0.43535778790927415</v>
      </c>
      <c r="AE39" s="11">
        <f>'OddsRatio_working_3-way'!X39^(1/3)*SIN(('OddsRatio_working_3-way'!Y39+4*PI())/3)</f>
        <v>-0.47547567313549782</v>
      </c>
      <c r="AF39" s="11">
        <f>-'OddsRatio_working_3-way'!U39/(3*'OddsRatio_working_3-way'!X39^(1/3))*COS(('OddsRatio_working_3-way'!Y39)/3)</f>
        <v>0.52586994392111752</v>
      </c>
      <c r="AG39" s="11">
        <f>-'OddsRatio_working_3-way'!U39/(3*'OddsRatio_working_3-way'!X39^(1/3))*COS(('OddsRatio_working_3-way'!Y39+2*PI())/3)</f>
        <v>-0.29767807971257682</v>
      </c>
      <c r="AH39" s="11">
        <f>-'OddsRatio_working_3-way'!U39/(3*'OddsRatio_working_3-way'!X39^(1/3))*COS(('OddsRatio_working_3-way'!Y39+4*PI())/3)</f>
        <v>-0.22819186420854065</v>
      </c>
      <c r="AI39" s="11">
        <f>'OddsRatio_working_3-way'!U39/(3*'OddsRatio_working_3-way'!X39^(1/3))*SIN(('OddsRatio_working_3-way'!Y39)/3)</f>
        <v>-4.0117885226223671E-2</v>
      </c>
      <c r="AJ39" s="11">
        <f>'OddsRatio_working_3-way'!U39/(3*'OddsRatio_working_3-way'!X39^(1/3))*SIN(('OddsRatio_working_3-way'!Y39+2*PI())/3)</f>
        <v>-0.43535778790927415</v>
      </c>
      <c r="AK39" s="11">
        <f>'OddsRatio_working_3-way'!U39/(3*'OddsRatio_working_3-way'!X39^(1/3))*SIN(('OddsRatio_working_3-way'!Y39+4*PI())/3)</f>
        <v>0.47547567313549782</v>
      </c>
      <c r="AL39" s="11">
        <f>'OddsRatio_working_3-way'!Z39+'OddsRatio_working_3-way'!AF39</f>
        <v>1.051739887842235</v>
      </c>
      <c r="AM39" s="11">
        <f>'OddsRatio_working_3-way'!AA39+'OddsRatio_working_3-way'!AG39</f>
        <v>-0.59535615942515363</v>
      </c>
      <c r="AN39" s="11">
        <f>'OddsRatio_working_3-way'!AB39+'OddsRatio_working_3-way'!AH39</f>
        <v>-0.4563837284170813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1.051739887842235</v>
      </c>
      <c r="AS39" s="11">
        <f>IF(('OddsRatio_working_3-way'!X39=0),IF(Q39&gt;0,-Q39^(1/3),(-Q39)^(1/3)),'OddsRatio_working_3-way'!AM39-'OddsRatio_working_3-way'!R39/3)</f>
        <v>-0.59535615942515363</v>
      </c>
      <c r="AT39" s="11">
        <f>IF(('OddsRatio_working_3-way'!X39=0),IF(Q39&gt;0,-Q39^(1/3),(-Q39)^(1/3)),'OddsRatio_working_3-way'!AN39-'OddsRatio_working_3-way'!R39/3)</f>
        <v>-0.4563837284170813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2.1</v>
      </c>
      <c r="B40" s="4">
        <f>IF('True_Odds_Calculator_3-way'!B41="","",'True_Odds_Calculator_3-way'!B41)</f>
        <v>3.2</v>
      </c>
      <c r="C40" s="4">
        <f>IF('True_Odds_Calculator_3-way'!C41="","",'True_Odds_Calculator_3-way'!C41)</f>
        <v>4.09</v>
      </c>
      <c r="D40" s="9">
        <f t="shared" si="13"/>
        <v>0.46335609945893463</v>
      </c>
      <c r="E40" s="9">
        <f t="shared" si="14"/>
        <v>0.30153772080557051</v>
      </c>
      <c r="F40" s="9">
        <f t="shared" si="15"/>
        <v>0.23510617973549483</v>
      </c>
      <c r="G40" s="9">
        <f t="shared" si="16"/>
        <v>1.0528793987402887</v>
      </c>
      <c r="H40" s="9">
        <f t="shared" si="17"/>
        <v>2.1581673386143176</v>
      </c>
      <c r="I40" s="9">
        <f t="shared" si="18"/>
        <v>3.3163346772286353</v>
      </c>
      <c r="J40" s="9">
        <f t="shared" si="19"/>
        <v>4.2533973421074922</v>
      </c>
      <c r="K40" s="11">
        <f t="shared" si="20"/>
        <v>0.47619047619047616</v>
      </c>
      <c r="L40" s="11">
        <f t="shared" si="21"/>
        <v>0.3125</v>
      </c>
      <c r="M40" s="11">
        <f t="shared" si="22"/>
        <v>0.24449877750611249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-0.27207038071952494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0.23249214111072306</v>
      </c>
      <c r="Q40" s="11">
        <f>2*'OddsRatio_working_3-way'!K40*'OddsRatio_working_3-way'!L40*'OddsRatio_working_3-way'!M40</f>
        <v>7.2767493305390618E-2</v>
      </c>
      <c r="R40" s="11">
        <f t="shared" si="23"/>
        <v>0</v>
      </c>
      <c r="S40" s="11">
        <f t="shared" si="24"/>
        <v>-0.85452940704485303</v>
      </c>
      <c r="T40" s="11">
        <f t="shared" si="25"/>
        <v>-0.26745834336302127</v>
      </c>
      <c r="U40" s="11">
        <f>'OddsRatio_working_3-way'!S40-'OddsRatio_working_3-way'!R40^2/3</f>
        <v>-0.85452940704485303</v>
      </c>
      <c r="V40" s="11">
        <f>'OddsRatio_working_3-way'!S40*'OddsRatio_working_3-way'!R40/3-2*'OddsRatio_working_3-way'!R40^3/27-'OddsRatio_working_3-way'!T40</f>
        <v>0.26745834336302127</v>
      </c>
      <c r="W40" s="11">
        <f>'OddsRatio_working_3-way'!V40^2+4*'OddsRatio_working_3-way'!U40^3/27</f>
        <v>-2.0909723052878693E-2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0.15202276843237206</v>
      </c>
      <c r="Y40" s="11">
        <f>IF('OddsRatio_working_3-way'!W40&gt;=0,IF('OddsRatio_working_3-way'!V40+SQRT('OddsRatio_working_3-way'!W40)&gt;0,0,PI()),ACOS('OddsRatio_working_3-way'!V40/(2*'OddsRatio_working_3-way'!X40)))</f>
        <v>0.49563809583162488</v>
      </c>
      <c r="Z40" s="11">
        <f>'OddsRatio_working_3-way'!X40^(1/3)*COS('OddsRatio_working_3-way'!Y40/3)</f>
        <v>0.52643969937014445</v>
      </c>
      <c r="AA40" s="11">
        <f>'OddsRatio_working_3-way'!X40^(1/3)*COS(('OddsRatio_working_3-way'!Y40+2*PI())/3)</f>
        <v>-0.33923487422967952</v>
      </c>
      <c r="AB40" s="11">
        <f>'OddsRatio_working_3-way'!X40^(1/3)*COS(('OddsRatio_working_3-way'!Y40+4*PI())/3)</f>
        <v>-0.18720482514046488</v>
      </c>
      <c r="AC40" s="11">
        <f>'OddsRatio_working_3-way'!X40^(1/3)*SIN('OddsRatio_working_3-way'!Y40/3)</f>
        <v>8.7774589766570071E-2</v>
      </c>
      <c r="AD40" s="11">
        <f>'OddsRatio_working_3-way'!X40^(1/3)*SIN(('OddsRatio_working_3-way'!Y40+2*PI())/3)</f>
        <v>0.41202285833190283</v>
      </c>
      <c r="AE40" s="11">
        <f>'OddsRatio_working_3-way'!X40^(1/3)*SIN(('OddsRatio_working_3-way'!Y40+4*PI())/3)</f>
        <v>-0.49979744809847293</v>
      </c>
      <c r="AF40" s="11">
        <f>-'OddsRatio_working_3-way'!U40/(3*'OddsRatio_working_3-way'!X40^(1/3))*COS(('OddsRatio_working_3-way'!Y40)/3)</f>
        <v>0.52643969937014434</v>
      </c>
      <c r="AG40" s="11">
        <f>-'OddsRatio_working_3-way'!U40/(3*'OddsRatio_working_3-way'!X40^(1/3))*COS(('OddsRatio_working_3-way'!Y40+2*PI())/3)</f>
        <v>-0.33923487422967946</v>
      </c>
      <c r="AH40" s="11">
        <f>-'OddsRatio_working_3-way'!U40/(3*'OddsRatio_working_3-way'!X40^(1/3))*COS(('OddsRatio_working_3-way'!Y40+4*PI())/3)</f>
        <v>-0.18720482514046485</v>
      </c>
      <c r="AI40" s="11">
        <f>'OddsRatio_working_3-way'!U40/(3*'OddsRatio_working_3-way'!X40^(1/3))*SIN(('OddsRatio_working_3-way'!Y40)/3)</f>
        <v>-8.7774589766570058E-2</v>
      </c>
      <c r="AJ40" s="11">
        <f>'OddsRatio_working_3-way'!U40/(3*'OddsRatio_working_3-way'!X40^(1/3))*SIN(('OddsRatio_working_3-way'!Y40+2*PI())/3)</f>
        <v>-0.41202285833190277</v>
      </c>
      <c r="AK40" s="11">
        <f>'OddsRatio_working_3-way'!U40/(3*'OddsRatio_working_3-way'!X40^(1/3))*SIN(('OddsRatio_working_3-way'!Y40+4*PI())/3)</f>
        <v>0.49979744809847282</v>
      </c>
      <c r="AL40" s="11">
        <f>'OddsRatio_working_3-way'!Z40+'OddsRatio_working_3-way'!AF40</f>
        <v>1.0528793987402887</v>
      </c>
      <c r="AM40" s="11">
        <f>'OddsRatio_working_3-way'!AA40+'OddsRatio_working_3-way'!AG40</f>
        <v>-0.67846974845935892</v>
      </c>
      <c r="AN40" s="11">
        <f>'OddsRatio_working_3-way'!AB40+'OddsRatio_working_3-way'!AH40</f>
        <v>-0.37440965028092976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1.0528793987402887</v>
      </c>
      <c r="AS40" s="11">
        <f>IF(('OddsRatio_working_3-way'!X40=0),IF(Q40&gt;0,-Q40^(1/3),(-Q40)^(1/3)),'OddsRatio_working_3-way'!AM40-'OddsRatio_working_3-way'!R40/3)</f>
        <v>-0.67846974845935892</v>
      </c>
      <c r="AT40" s="11">
        <f>IF(('OddsRatio_working_3-way'!X40=0),IF(Q40&gt;0,-Q40^(1/3),(-Q40)^(1/3)),'OddsRatio_working_3-way'!AN40-'OddsRatio_working_3-way'!R40/3)</f>
        <v>-0.37440965028092976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1.9</v>
      </c>
      <c r="B41" s="4">
        <f>IF('True_Odds_Calculator_3-way'!B42="","",'True_Odds_Calculator_3-way'!B42)</f>
        <v>3.76</v>
      </c>
      <c r="C41" s="4">
        <f>IF('True_Odds_Calculator_3-way'!C42="","",'True_Odds_Calculator_3-way'!C42)</f>
        <v>4.1100000000000003</v>
      </c>
      <c r="D41" s="9">
        <f t="shared" si="13"/>
        <v>0.51207334629796042</v>
      </c>
      <c r="E41" s="9">
        <f t="shared" si="14"/>
        <v>0.25496813344724767</v>
      </c>
      <c r="F41" s="9">
        <f t="shared" si="15"/>
        <v>0.23295852025479183</v>
      </c>
      <c r="G41" s="9">
        <f t="shared" si="16"/>
        <v>1.0587169401708012</v>
      </c>
      <c r="H41" s="9">
        <f t="shared" si="17"/>
        <v>1.9528452461537207</v>
      </c>
      <c r="I41" s="9">
        <f t="shared" si="18"/>
        <v>3.922058754871411</v>
      </c>
      <c r="J41" s="9">
        <f t="shared" si="19"/>
        <v>4.2926096839311914</v>
      </c>
      <c r="K41" s="11">
        <f t="shared" si="20"/>
        <v>0.52631578947368418</v>
      </c>
      <c r="L41" s="11">
        <f t="shared" si="21"/>
        <v>0.26595744680851063</v>
      </c>
      <c r="M41" s="11">
        <f t="shared" si="22"/>
        <v>0.24330900243309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-0.2631047645515403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0.23057138108510916</v>
      </c>
      <c r="Q41" s="11">
        <f>2*'OddsRatio_working_3-way'!K41*'OddsRatio_working_3-way'!L41*'OddsRatio_working_3-way'!M41</f>
        <v>6.8115622181716129E-2</v>
      </c>
      <c r="R41" s="11">
        <f t="shared" si="23"/>
        <v>0</v>
      </c>
      <c r="S41" s="11">
        <f t="shared" si="24"/>
        <v>-0.876348178179578</v>
      </c>
      <c r="T41" s="11">
        <f t="shared" si="25"/>
        <v>-0.25889163314020025</v>
      </c>
      <c r="U41" s="11">
        <f>'OddsRatio_working_3-way'!S41-'OddsRatio_working_3-way'!R41^2/3</f>
        <v>-0.876348178179578</v>
      </c>
      <c r="V41" s="11">
        <f>'OddsRatio_working_3-way'!S41*'OddsRatio_working_3-way'!R41/3-2*'OddsRatio_working_3-way'!R41^3/27-'OddsRatio_working_3-way'!T41</f>
        <v>0.25889163314020025</v>
      </c>
      <c r="W41" s="11">
        <f>'OddsRatio_working_3-way'!V41^2+4*'OddsRatio_working_3-way'!U41^3/27</f>
        <v>-3.2682269751586043E-2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0.15788219299653941</v>
      </c>
      <c r="Y41" s="11">
        <f>IF('OddsRatio_working_3-way'!W41&gt;=0,IF('OddsRatio_working_3-way'!V41+SQRT('OddsRatio_working_3-way'!W41)&gt;0,0,PI()),ACOS('OddsRatio_working_3-way'!V41/(2*'OddsRatio_working_3-way'!X41)))</f>
        <v>0.60957984177111113</v>
      </c>
      <c r="Z41" s="11">
        <f>'OddsRatio_working_3-way'!X41^(1/3)*COS('OddsRatio_working_3-way'!Y41/3)</f>
        <v>0.5293584700854006</v>
      </c>
      <c r="AA41" s="11">
        <f>'OddsRatio_working_3-way'!X41^(1/3)*COS(('OddsRatio_working_3-way'!Y41+2*PI())/3)</f>
        <v>-0.35913426220657113</v>
      </c>
      <c r="AB41" s="11">
        <f>'OddsRatio_working_3-way'!X41^(1/3)*COS(('OddsRatio_working_3-way'!Y41+4*PI())/3)</f>
        <v>-0.1702242078788293</v>
      </c>
      <c r="AC41" s="11">
        <f>'OddsRatio_working_3-way'!X41^(1/3)*SIN('OddsRatio_working_3-way'!Y41/3)</f>
        <v>0.10906727071874849</v>
      </c>
      <c r="AD41" s="11">
        <f>'OddsRatio_working_3-way'!X41^(1/3)*SIN(('OddsRatio_working_3-way'!Y41+2*PI())/3)</f>
        <v>0.40390424744304743</v>
      </c>
      <c r="AE41" s="11">
        <f>'OddsRatio_working_3-way'!X41^(1/3)*SIN(('OddsRatio_working_3-way'!Y41+4*PI())/3)</f>
        <v>-0.51297151816179609</v>
      </c>
      <c r="AF41" s="11">
        <f>-'OddsRatio_working_3-way'!U41/(3*'OddsRatio_working_3-way'!X41^(1/3))*COS(('OddsRatio_working_3-way'!Y41)/3)</f>
        <v>0.52935847008540049</v>
      </c>
      <c r="AG41" s="11">
        <f>-'OddsRatio_working_3-way'!U41/(3*'OddsRatio_working_3-way'!X41^(1/3))*COS(('OddsRatio_working_3-way'!Y41+2*PI())/3)</f>
        <v>-0.35913426220657108</v>
      </c>
      <c r="AH41" s="11">
        <f>-'OddsRatio_working_3-way'!U41/(3*'OddsRatio_working_3-way'!X41^(1/3))*COS(('OddsRatio_working_3-way'!Y41+4*PI())/3)</f>
        <v>-0.17022420787882925</v>
      </c>
      <c r="AI41" s="11">
        <f>'OddsRatio_working_3-way'!U41/(3*'OddsRatio_working_3-way'!X41^(1/3))*SIN(('OddsRatio_working_3-way'!Y41)/3)</f>
        <v>-0.10906727071874846</v>
      </c>
      <c r="AJ41" s="11">
        <f>'OddsRatio_working_3-way'!U41/(3*'OddsRatio_working_3-way'!X41^(1/3))*SIN(('OddsRatio_working_3-way'!Y41+2*PI())/3)</f>
        <v>-0.40390424744304737</v>
      </c>
      <c r="AK41" s="11">
        <f>'OddsRatio_working_3-way'!U41/(3*'OddsRatio_working_3-way'!X41^(1/3))*SIN(('OddsRatio_working_3-way'!Y41+4*PI())/3)</f>
        <v>0.51297151816179598</v>
      </c>
      <c r="AL41" s="11">
        <f>'OddsRatio_working_3-way'!Z41+'OddsRatio_working_3-way'!AF41</f>
        <v>1.0587169401708012</v>
      </c>
      <c r="AM41" s="11">
        <f>'OddsRatio_working_3-way'!AA41+'OddsRatio_working_3-way'!AG41</f>
        <v>-0.71826852441314215</v>
      </c>
      <c r="AN41" s="11">
        <f>'OddsRatio_working_3-way'!AB41+'OddsRatio_working_3-way'!AH41</f>
        <v>-0.34044841575765855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1.0587169401708012</v>
      </c>
      <c r="AS41" s="11">
        <f>IF(('OddsRatio_working_3-way'!X41=0),IF(Q41&gt;0,-Q41^(1/3),(-Q41)^(1/3)),'OddsRatio_working_3-way'!AM41-'OddsRatio_working_3-way'!R41/3)</f>
        <v>-0.71826852441314215</v>
      </c>
      <c r="AT41" s="11">
        <f>IF(('OddsRatio_working_3-way'!X41=0),IF(Q41&gt;0,-Q41^(1/3),(-Q41)^(1/3)),'OddsRatio_working_3-way'!AN41-'OddsRatio_working_3-way'!R41/3)</f>
        <v>-0.34044841575765855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1.39</v>
      </c>
      <c r="B42" s="4">
        <f>IF('True_Odds_Calculator_3-way'!B43="","",'True_Odds_Calculator_3-way'!B43)</f>
        <v>5.13</v>
      </c>
      <c r="C42" s="4">
        <f>IF('True_Odds_Calculator_3-way'!C43="","",'True_Odds_Calculator_3-way'!C43)</f>
        <v>8.18</v>
      </c>
      <c r="D42" s="9">
        <f t="shared" si="13"/>
        <v>0.70317834481457453</v>
      </c>
      <c r="E42" s="9">
        <f t="shared" si="14"/>
        <v>0.1828125989401298</v>
      </c>
      <c r="F42" s="9">
        <f t="shared" si="15"/>
        <v>0.11400905624529577</v>
      </c>
      <c r="G42" s="9">
        <f t="shared" si="16"/>
        <v>1.0823444333212662</v>
      </c>
      <c r="H42" s="9">
        <f t="shared" si="17"/>
        <v>1.4221143289952938</v>
      </c>
      <c r="I42" s="9">
        <f t="shared" si="18"/>
        <v>5.4700825096168284</v>
      </c>
      <c r="J42" s="9">
        <f t="shared" si="19"/>
        <v>8.7712330312466911</v>
      </c>
      <c r="K42" s="11">
        <f t="shared" si="20"/>
        <v>0.71942446043165476</v>
      </c>
      <c r="L42" s="11">
        <f t="shared" si="21"/>
        <v>0.19493177387914232</v>
      </c>
      <c r="M42" s="11">
        <f t="shared" si="22"/>
        <v>0.12224938875305624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-0.19826846025431633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0.20058589597245127</v>
      </c>
      <c r="Q42" s="11">
        <f>2*'OddsRatio_working_3-way'!K42*'OddsRatio_working_3-way'!L42*'OddsRatio_working_3-way'!M42</f>
        <v>3.4288187345718167E-2</v>
      </c>
      <c r="R42" s="11">
        <f t="shared" si="23"/>
        <v>0</v>
      </c>
      <c r="S42" s="11">
        <f t="shared" si="24"/>
        <v>-1.0116883730027579</v>
      </c>
      <c r="T42" s="11">
        <f t="shared" si="25"/>
        <v>-0.17293818341927489</v>
      </c>
      <c r="U42" s="11">
        <f>'OddsRatio_working_3-way'!S42-'OddsRatio_working_3-way'!R42^2/3</f>
        <v>-1.0116883730027579</v>
      </c>
      <c r="V42" s="11">
        <f>'OddsRatio_working_3-way'!S42*'OddsRatio_working_3-way'!R42/3-2*'OddsRatio_working_3-way'!R42^3/27-'OddsRatio_working_3-way'!T42</f>
        <v>0.17293818341927489</v>
      </c>
      <c r="W42" s="11">
        <f>'OddsRatio_working_3-way'!V42^2+4*'OddsRatio_working_3-way'!U42^3/27</f>
        <v>-0.12349632101808763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0.1958340728157682</v>
      </c>
      <c r="Y42" s="11">
        <f>IF('OddsRatio_working_3-way'!W42&gt;=0,IF('OddsRatio_working_3-way'!V42+SQRT('OddsRatio_working_3-way'!W42)&gt;0,0,PI()),ACOS('OddsRatio_working_3-way'!V42/(2*'OddsRatio_working_3-way'!X42)))</f>
        <v>1.1134790730511968</v>
      </c>
      <c r="Z42" s="11">
        <f>'OddsRatio_working_3-way'!X42^(1/3)*COS('OddsRatio_working_3-way'!Y42/3)</f>
        <v>0.54117221666063309</v>
      </c>
      <c r="AA42" s="11">
        <f>'OddsRatio_working_3-way'!X42^(1/3)*COS(('OddsRatio_working_3-way'!Y42+2*PI())/3)</f>
        <v>-0.45299106217382412</v>
      </c>
      <c r="AB42" s="11">
        <f>'OddsRatio_working_3-way'!X42^(1/3)*COS(('OddsRatio_working_3-way'!Y42+4*PI())/3)</f>
        <v>-8.8181154486808813E-2</v>
      </c>
      <c r="AC42" s="11">
        <f>'OddsRatio_working_3-way'!X42^(1/3)*SIN('OddsRatio_working_3-way'!Y42/3)</f>
        <v>0.21062309840614071</v>
      </c>
      <c r="AD42" s="11">
        <f>'OddsRatio_working_3-way'!X42^(1/3)*SIN(('OddsRatio_working_3-way'!Y42+2*PI())/3)</f>
        <v>0.3633573382473741</v>
      </c>
      <c r="AE42" s="11">
        <f>'OddsRatio_working_3-way'!X42^(1/3)*SIN(('OddsRatio_working_3-way'!Y42+4*PI())/3)</f>
        <v>-0.57398043665351484</v>
      </c>
      <c r="AF42" s="11">
        <f>-'OddsRatio_working_3-way'!U42/(3*'OddsRatio_working_3-way'!X42^(1/3))*COS(('OddsRatio_working_3-way'!Y42)/3)</f>
        <v>0.54117221666063309</v>
      </c>
      <c r="AG42" s="11">
        <f>-'OddsRatio_working_3-way'!U42/(3*'OddsRatio_working_3-way'!X42^(1/3))*COS(('OddsRatio_working_3-way'!Y42+2*PI())/3)</f>
        <v>-0.45299106217382412</v>
      </c>
      <c r="AH42" s="11">
        <f>-'OddsRatio_working_3-way'!U42/(3*'OddsRatio_working_3-way'!X42^(1/3))*COS(('OddsRatio_working_3-way'!Y42+4*PI())/3)</f>
        <v>-8.8181154486808813E-2</v>
      </c>
      <c r="AI42" s="11">
        <f>'OddsRatio_working_3-way'!U42/(3*'OddsRatio_working_3-way'!X42^(1/3))*SIN(('OddsRatio_working_3-way'!Y42)/3)</f>
        <v>-0.21062309840614071</v>
      </c>
      <c r="AJ42" s="11">
        <f>'OddsRatio_working_3-way'!U42/(3*'OddsRatio_working_3-way'!X42^(1/3))*SIN(('OddsRatio_working_3-way'!Y42+2*PI())/3)</f>
        <v>-0.3633573382473741</v>
      </c>
      <c r="AK42" s="11">
        <f>'OddsRatio_working_3-way'!U42/(3*'OddsRatio_working_3-way'!X42^(1/3))*SIN(('OddsRatio_working_3-way'!Y42+4*PI())/3)</f>
        <v>0.57398043665351484</v>
      </c>
      <c r="AL42" s="11">
        <f>'OddsRatio_working_3-way'!Z42+'OddsRatio_working_3-way'!AF42</f>
        <v>1.0823444333212662</v>
      </c>
      <c r="AM42" s="11">
        <f>'OddsRatio_working_3-way'!AA42+'OddsRatio_working_3-way'!AG42</f>
        <v>-0.90598212434764824</v>
      </c>
      <c r="AN42" s="11">
        <f>'OddsRatio_working_3-way'!AB42+'OddsRatio_working_3-way'!AH42</f>
        <v>-0.17636230897361763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1.0823444333212662</v>
      </c>
      <c r="AS42" s="11">
        <f>IF(('OddsRatio_working_3-way'!X42=0),IF(Q42&gt;0,-Q42^(1/3),(-Q42)^(1/3)),'OddsRatio_working_3-way'!AM42-'OddsRatio_working_3-way'!R42/3)</f>
        <v>-0.90598212434764824</v>
      </c>
      <c r="AT42" s="11">
        <f>IF(('OddsRatio_working_3-way'!X42=0),IF(Q42&gt;0,-Q42^(1/3),(-Q42)^(1/3)),'OddsRatio_working_3-way'!AN42-'OddsRatio_working_3-way'!R42/3)</f>
        <v>-0.17636230897361763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2.2400000000000002</v>
      </c>
      <c r="B43" s="4">
        <f>IF('True_Odds_Calculator_3-way'!B44="","",'True_Odds_Calculator_3-way'!B44)</f>
        <v>3.28</v>
      </c>
      <c r="C43" s="4">
        <f>IF('True_Odds_Calculator_3-way'!C44="","",'True_Odds_Calculator_3-way'!C44)</f>
        <v>3.56</v>
      </c>
      <c r="D43" s="9">
        <f t="shared" si="13"/>
        <v>0.43433236521301061</v>
      </c>
      <c r="E43" s="9">
        <f t="shared" si="14"/>
        <v>0.29457627310248108</v>
      </c>
      <c r="F43" s="9">
        <f t="shared" si="15"/>
        <v>0.27109136168450809</v>
      </c>
      <c r="G43" s="9">
        <f t="shared" si="16"/>
        <v>1.0503098847293899</v>
      </c>
      <c r="H43" s="9">
        <f t="shared" si="17"/>
        <v>2.3023842570644435</v>
      </c>
      <c r="I43" s="9">
        <f t="shared" si="18"/>
        <v>3.3947065371830094</v>
      </c>
      <c r="J43" s="9">
        <f t="shared" si="19"/>
        <v>3.6887933049072381</v>
      </c>
      <c r="K43" s="11">
        <f t="shared" si="20"/>
        <v>0.4464285714285714</v>
      </c>
      <c r="L43" s="11">
        <f t="shared" si="21"/>
        <v>0.3048780487804878</v>
      </c>
      <c r="M43" s="11">
        <f t="shared" si="22"/>
        <v>0.2808988764044944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-0.27670986180166768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0.23245116078769132</v>
      </c>
      <c r="Q43" s="11">
        <f>2*'OddsRatio_working_3-way'!K43*'OddsRatio_working_3-way'!L43*'OddsRatio_working_3-way'!M43</f>
        <v>7.6464197627530039E-2</v>
      </c>
      <c r="R43" s="11">
        <f t="shared" si="23"/>
        <v>0</v>
      </c>
      <c r="S43" s="11">
        <f t="shared" si="24"/>
        <v>-0.84005376344086047</v>
      </c>
      <c r="T43" s="11">
        <f t="shared" si="25"/>
        <v>-0.27633347481607251</v>
      </c>
      <c r="U43" s="11">
        <f>'OddsRatio_working_3-way'!S43-'OddsRatio_working_3-way'!R43^2/3</f>
        <v>-0.84005376344086047</v>
      </c>
      <c r="V43" s="11">
        <f>'OddsRatio_working_3-way'!S43*'OddsRatio_working_3-way'!R43/3-2*'OddsRatio_working_3-way'!R43^3/27-'OddsRatio_working_3-way'!T43</f>
        <v>0.27633347481607251</v>
      </c>
      <c r="W43" s="11">
        <f>'OddsRatio_working_3-way'!V43^2+4*'OddsRatio_working_3-way'!U43^3/27</f>
        <v>-1.1464671990274719E-2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0.14817629811663513</v>
      </c>
      <c r="Y43" s="11">
        <f>IF('OddsRatio_working_3-way'!W43&gt;=0,IF('OddsRatio_working_3-way'!V43+SQRT('OddsRatio_working_3-way'!W43)&gt;0,0,PI()),ACOS('OddsRatio_working_3-way'!V43/(2*'OddsRatio_working_3-way'!X43)))</f>
        <v>0.36966536974048281</v>
      </c>
      <c r="Z43" s="11">
        <f>'OddsRatio_working_3-way'!X43^(1/3)*COS('OddsRatio_working_3-way'!Y43/3)</f>
        <v>0.52515494236469495</v>
      </c>
      <c r="AA43" s="11">
        <f>'OddsRatio_working_3-way'!X43^(1/3)*COS(('OddsRatio_working_3-way'!Y43+2*PI())/3)</f>
        <v>-0.31890380376903049</v>
      </c>
      <c r="AB43" s="11">
        <f>'OddsRatio_working_3-way'!X43^(1/3)*COS(('OddsRatio_working_3-way'!Y43+4*PI())/3)</f>
        <v>-0.20625113859566446</v>
      </c>
      <c r="AC43" s="11">
        <f>'OddsRatio_working_3-way'!X43^(1/3)*SIN('OddsRatio_working_3-way'!Y43/3)</f>
        <v>6.5040046562771653E-2</v>
      </c>
      <c r="AD43" s="11">
        <f>'OddsRatio_working_3-way'!X43^(1/3)*SIN(('OddsRatio_working_3-way'!Y43+2*PI())/3)</f>
        <v>0.4222774977293926</v>
      </c>
      <c r="AE43" s="11">
        <f>'OddsRatio_working_3-way'!X43^(1/3)*SIN(('OddsRatio_working_3-way'!Y43+4*PI())/3)</f>
        <v>-0.48731754429216428</v>
      </c>
      <c r="AF43" s="11">
        <f>-'OddsRatio_working_3-way'!U43/(3*'OddsRatio_working_3-way'!X43^(1/3))*COS(('OddsRatio_working_3-way'!Y43)/3)</f>
        <v>0.52515494236469495</v>
      </c>
      <c r="AG43" s="11">
        <f>-'OddsRatio_working_3-way'!U43/(3*'OddsRatio_working_3-way'!X43^(1/3))*COS(('OddsRatio_working_3-way'!Y43+2*PI())/3)</f>
        <v>-0.31890380376903049</v>
      </c>
      <c r="AH43" s="11">
        <f>-'OddsRatio_working_3-way'!U43/(3*'OddsRatio_working_3-way'!X43^(1/3))*COS(('OddsRatio_working_3-way'!Y43+4*PI())/3)</f>
        <v>-0.20625113859566446</v>
      </c>
      <c r="AI43" s="11">
        <f>'OddsRatio_working_3-way'!U43/(3*'OddsRatio_working_3-way'!X43^(1/3))*SIN(('OddsRatio_working_3-way'!Y43)/3)</f>
        <v>-6.5040046562771653E-2</v>
      </c>
      <c r="AJ43" s="11">
        <f>'OddsRatio_working_3-way'!U43/(3*'OddsRatio_working_3-way'!X43^(1/3))*SIN(('OddsRatio_working_3-way'!Y43+2*PI())/3)</f>
        <v>-0.4222774977293926</v>
      </c>
      <c r="AK43" s="11">
        <f>'OddsRatio_working_3-way'!U43/(3*'OddsRatio_working_3-way'!X43^(1/3))*SIN(('OddsRatio_working_3-way'!Y43+4*PI())/3)</f>
        <v>0.48731754429216428</v>
      </c>
      <c r="AL43" s="11">
        <f>'OddsRatio_working_3-way'!Z43+'OddsRatio_working_3-way'!AF43</f>
        <v>1.0503098847293899</v>
      </c>
      <c r="AM43" s="11">
        <f>'OddsRatio_working_3-way'!AA43+'OddsRatio_working_3-way'!AG43</f>
        <v>-0.63780760753806098</v>
      </c>
      <c r="AN43" s="11">
        <f>'OddsRatio_working_3-way'!AB43+'OddsRatio_working_3-way'!AH43</f>
        <v>-0.41250227719132893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1.0503098847293899</v>
      </c>
      <c r="AS43" s="11">
        <f>IF(('OddsRatio_working_3-way'!X43=0),IF(Q43&gt;0,-Q43^(1/3),(-Q43)^(1/3)),'OddsRatio_working_3-way'!AM43-'OddsRatio_working_3-way'!R43/3)</f>
        <v>-0.63780760753806098</v>
      </c>
      <c r="AT43" s="11">
        <f>IF(('OddsRatio_working_3-way'!X43=0),IF(Q43&gt;0,-Q43^(1/3),(-Q43)^(1/3)),'OddsRatio_working_3-way'!AN43-'OddsRatio_working_3-way'!R43/3)</f>
        <v>-0.41250227719132893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3.84</v>
      </c>
      <c r="B44" s="4">
        <f>IF('True_Odds_Calculator_3-way'!B45="","",'True_Odds_Calculator_3-way'!B45)</f>
        <v>3.79</v>
      </c>
      <c r="C44" s="4">
        <f>IF('True_Odds_Calculator_3-way'!C45="","",'True_Odds_Calculator_3-way'!C45)</f>
        <v>1.92</v>
      </c>
      <c r="D44" s="9">
        <f t="shared" si="13"/>
        <v>0.24686710634047951</v>
      </c>
      <c r="E44" s="9">
        <f t="shared" si="14"/>
        <v>0.25018439681087812</v>
      </c>
      <c r="F44" s="9">
        <f t="shared" si="15"/>
        <v>0.5029484968486424</v>
      </c>
      <c r="G44" s="9">
        <f t="shared" si="16"/>
        <v>1.0742121238572788</v>
      </c>
      <c r="H44" s="9">
        <f t="shared" si="17"/>
        <v>4.0507624317546718</v>
      </c>
      <c r="I44" s="9">
        <f t="shared" si="18"/>
        <v>3.9970518255618073</v>
      </c>
      <c r="J44" s="9">
        <f t="shared" si="19"/>
        <v>1.9882751539486965</v>
      </c>
      <c r="K44" s="11">
        <f t="shared" si="20"/>
        <v>0.26041666666666669</v>
      </c>
      <c r="L44" s="11">
        <f t="shared" si="21"/>
        <v>0.26385224274406333</v>
      </c>
      <c r="M44" s="11">
        <f t="shared" si="22"/>
        <v>0.52083333333333337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-0.26087875164907648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0.23440649278070955</v>
      </c>
      <c r="Q44" s="11">
        <f>2*'OddsRatio_working_3-way'!K44*'OddsRatio_working_3-way'!L44*'OddsRatio_working_3-way'!M44</f>
        <v>7.1574501612430383E-2</v>
      </c>
      <c r="R44" s="11">
        <f t="shared" si="23"/>
        <v>0</v>
      </c>
      <c r="S44" s="11">
        <f t="shared" si="24"/>
        <v>-0.89852658102268002</v>
      </c>
      <c r="T44" s="11">
        <f t="shared" si="25"/>
        <v>-0.27435926138097094</v>
      </c>
      <c r="U44" s="11">
        <f>'OddsRatio_working_3-way'!S44-'OddsRatio_working_3-way'!R44^2/3</f>
        <v>-0.89852658102268002</v>
      </c>
      <c r="V44" s="11">
        <f>'OddsRatio_working_3-way'!S44*'OddsRatio_working_3-way'!R44/3-2*'OddsRatio_working_3-way'!R44^3/27-'OddsRatio_working_3-way'!T44</f>
        <v>0.27435926138097094</v>
      </c>
      <c r="W44" s="11">
        <f>'OddsRatio_working_3-way'!V44^2+4*'OddsRatio_working_3-way'!U44^3/27</f>
        <v>-3.2197432774158721E-2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0.16391342004216025</v>
      </c>
      <c r="Y44" s="11">
        <f>IF('OddsRatio_working_3-way'!W44&gt;=0,IF('OddsRatio_working_3-way'!V44+SQRT('OddsRatio_working_3-way'!W44)&gt;0,0,PI()),ACOS('OddsRatio_working_3-way'!V44/(2*'OddsRatio_working_3-way'!X44)))</f>
        <v>0.57919600856841802</v>
      </c>
      <c r="Z44" s="11">
        <f>'OddsRatio_working_3-way'!X44^(1/3)*COS('OddsRatio_working_3-way'!Y44/3)</f>
        <v>0.53710606192863952</v>
      </c>
      <c r="AA44" s="11">
        <f>'OddsRatio_working_3-way'!X44^(1/3)*COS(('OddsRatio_working_3-way'!Y44+2*PI())/3)</f>
        <v>-0.35948956891965067</v>
      </c>
      <c r="AB44" s="11">
        <f>'OddsRatio_working_3-way'!X44^(1/3)*COS(('OddsRatio_working_3-way'!Y44+4*PI())/3)</f>
        <v>-0.17761649300898874</v>
      </c>
      <c r="AC44" s="11">
        <f>'OddsRatio_working_3-way'!X44^(1/3)*SIN('OddsRatio_working_3-way'!Y44/3)</f>
        <v>0.10500446933536581</v>
      </c>
      <c r="AD44" s="11">
        <f>'OddsRatio_working_3-way'!X44^(1/3)*SIN(('OddsRatio_working_3-way'!Y44+2*PI())/3)</f>
        <v>0.41264525948913688</v>
      </c>
      <c r="AE44" s="11">
        <f>'OddsRatio_working_3-way'!X44^(1/3)*SIN(('OddsRatio_working_3-way'!Y44+4*PI())/3)</f>
        <v>-0.51764972882450278</v>
      </c>
      <c r="AF44" s="11">
        <f>-'OddsRatio_working_3-way'!U44/(3*'OddsRatio_working_3-way'!X44^(1/3))*COS(('OddsRatio_working_3-way'!Y44)/3)</f>
        <v>0.53710606192863941</v>
      </c>
      <c r="AG44" s="11">
        <f>-'OddsRatio_working_3-way'!U44/(3*'OddsRatio_working_3-way'!X44^(1/3))*COS(('OddsRatio_working_3-way'!Y44+2*PI())/3)</f>
        <v>-0.35948956891965061</v>
      </c>
      <c r="AH44" s="11">
        <f>-'OddsRatio_working_3-way'!U44/(3*'OddsRatio_working_3-way'!X44^(1/3))*COS(('OddsRatio_working_3-way'!Y44+4*PI())/3)</f>
        <v>-0.17761649300898871</v>
      </c>
      <c r="AI44" s="11">
        <f>'OddsRatio_working_3-way'!U44/(3*'OddsRatio_working_3-way'!X44^(1/3))*SIN(('OddsRatio_working_3-way'!Y44)/3)</f>
        <v>-0.10500446933536579</v>
      </c>
      <c r="AJ44" s="11">
        <f>'OddsRatio_working_3-way'!U44/(3*'OddsRatio_working_3-way'!X44^(1/3))*SIN(('OddsRatio_working_3-way'!Y44+2*PI())/3)</f>
        <v>-0.41264525948913677</v>
      </c>
      <c r="AK44" s="11">
        <f>'OddsRatio_working_3-way'!U44/(3*'OddsRatio_working_3-way'!X44^(1/3))*SIN(('OddsRatio_working_3-way'!Y44+4*PI())/3)</f>
        <v>0.51764972882450266</v>
      </c>
      <c r="AL44" s="11">
        <f>'OddsRatio_working_3-way'!Z44+'OddsRatio_working_3-way'!AF44</f>
        <v>1.0742121238572788</v>
      </c>
      <c r="AM44" s="11">
        <f>'OddsRatio_working_3-way'!AA44+'OddsRatio_working_3-way'!AG44</f>
        <v>-0.71897913783930134</v>
      </c>
      <c r="AN44" s="11">
        <f>'OddsRatio_working_3-way'!AB44+'OddsRatio_working_3-way'!AH44</f>
        <v>-0.35523298601797748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1.0742121238572788</v>
      </c>
      <c r="AS44" s="11">
        <f>IF(('OddsRatio_working_3-way'!X44=0),IF(Q44&gt;0,-Q44^(1/3),(-Q44)^(1/3)),'OddsRatio_working_3-way'!AM44-'OddsRatio_working_3-way'!R44/3)</f>
        <v>-0.71897913783930134</v>
      </c>
      <c r="AT44" s="11">
        <f>IF(('OddsRatio_working_3-way'!X44=0),IF(Q44&gt;0,-Q44^(1/3),(-Q44)^(1/3)),'OddsRatio_working_3-way'!AN44-'OddsRatio_working_3-way'!R44/3)</f>
        <v>-0.35523298601797748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2.17</v>
      </c>
      <c r="B45" s="4">
        <f>IF('True_Odds_Calculator_3-way'!B46="","",'True_Odds_Calculator_3-way'!B46)</f>
        <v>3.42</v>
      </c>
      <c r="C45" s="4">
        <f>IF('True_Odds_Calculator_3-way'!C46="","",'True_Odds_Calculator_3-way'!C46)</f>
        <v>3.42</v>
      </c>
      <c r="D45" s="9">
        <f t="shared" si="13"/>
        <v>0.44358779844645929</v>
      </c>
      <c r="E45" s="9">
        <f t="shared" si="14"/>
        <v>0.27820610077677033</v>
      </c>
      <c r="F45" s="9">
        <f t="shared" si="15"/>
        <v>0.27820610077677033</v>
      </c>
      <c r="G45" s="9">
        <f t="shared" si="16"/>
        <v>1.0720898678893573</v>
      </c>
      <c r="H45" s="9">
        <f t="shared" si="17"/>
        <v>2.2543451454305483</v>
      </c>
      <c r="I45" s="9">
        <f t="shared" si="18"/>
        <v>3.594457480292244</v>
      </c>
      <c r="J45" s="9">
        <f t="shared" si="19"/>
        <v>3.594457480292244</v>
      </c>
      <c r="K45" s="11">
        <f t="shared" si="20"/>
        <v>0.46082949308755761</v>
      </c>
      <c r="L45" s="11">
        <f t="shared" si="21"/>
        <v>0.29239766081871343</v>
      </c>
      <c r="M45" s="11">
        <f t="shared" si="22"/>
        <v>0.29239766081871343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-0.26996324994716547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0.23678954665163823</v>
      </c>
      <c r="Q45" s="11">
        <f>2*'OddsRatio_working_3-way'!K45*'OddsRatio_working_3-way'!L45*'OddsRatio_working_3-way'!M45</f>
        <v>7.8798518020511882E-2</v>
      </c>
      <c r="R45" s="11">
        <f t="shared" si="23"/>
        <v>0</v>
      </c>
      <c r="S45" s="11">
        <f t="shared" si="24"/>
        <v>-0.87711770656924726</v>
      </c>
      <c r="T45" s="11">
        <f t="shared" si="25"/>
        <v>-0.29188609203635513</v>
      </c>
      <c r="U45" s="11">
        <f>'OddsRatio_working_3-way'!S45-'OddsRatio_working_3-way'!R45^2/3</f>
        <v>-0.87711770656924726</v>
      </c>
      <c r="V45" s="11">
        <f>'OddsRatio_working_3-way'!S45*'OddsRatio_working_3-way'!R45/3-2*'OddsRatio_working_3-way'!R45^3/27-'OddsRatio_working_3-way'!T45</f>
        <v>0.29188609203635513</v>
      </c>
      <c r="W45" s="11">
        <f>'OddsRatio_working_3-way'!V45^2+4*'OddsRatio_working_3-way'!U45^3/27</f>
        <v>-1.4772548395952018E-2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0.15809019507879638</v>
      </c>
      <c r="Y45" s="11">
        <f>IF('OddsRatio_working_3-way'!W45&gt;=0,IF('OddsRatio_working_3-way'!V45+SQRT('OddsRatio_working_3-way'!W45)&gt;0,0,PI()),ACOS('OddsRatio_working_3-way'!V45/(2*'OddsRatio_working_3-way'!X45)))</f>
        <v>0.39456681101646063</v>
      </c>
      <c r="Z45" s="11">
        <f>'OddsRatio_working_3-way'!X45^(1/3)*COS('OddsRatio_working_3-way'!Y45/3)</f>
        <v>0.53604493394467867</v>
      </c>
      <c r="AA45" s="11">
        <f>'OddsRatio_working_3-way'!X45^(1/3)*COS(('OddsRatio_working_3-way'!Y45+2*PI())/3)</f>
        <v>-0.32943336369674475</v>
      </c>
      <c r="AB45" s="11">
        <f>'OddsRatio_working_3-way'!X45^(1/3)*COS(('OddsRatio_working_3-way'!Y45+4*PI())/3)</f>
        <v>-0.20661157024793408</v>
      </c>
      <c r="AC45" s="11">
        <f>'OddsRatio_working_3-way'!X45^(1/3)*SIN('OddsRatio_working_3-way'!Y45/3)</f>
        <v>7.0911195510023686E-2</v>
      </c>
      <c r="AD45" s="11">
        <f>'OddsRatio_working_3-way'!X45^(1/3)*SIN(('OddsRatio_working_3-way'!Y45+2*PI())/3)</f>
        <v>0.42877293261103133</v>
      </c>
      <c r="AE45" s="11">
        <f>'OddsRatio_working_3-way'!X45^(1/3)*SIN(('OddsRatio_working_3-way'!Y45+4*PI())/3)</f>
        <v>-0.49968412812105478</v>
      </c>
      <c r="AF45" s="11">
        <f>-'OddsRatio_working_3-way'!U45/(3*'OddsRatio_working_3-way'!X45^(1/3))*COS(('OddsRatio_working_3-way'!Y45)/3)</f>
        <v>0.53604493394467878</v>
      </c>
      <c r="AG45" s="11">
        <f>-'OddsRatio_working_3-way'!U45/(3*'OddsRatio_working_3-way'!X45^(1/3))*COS(('OddsRatio_working_3-way'!Y45+2*PI())/3)</f>
        <v>-0.32943336369674481</v>
      </c>
      <c r="AH45" s="11">
        <f>-'OddsRatio_working_3-way'!U45/(3*'OddsRatio_working_3-way'!X45^(1/3))*COS(('OddsRatio_working_3-way'!Y45+4*PI())/3)</f>
        <v>-0.20661157024793411</v>
      </c>
      <c r="AI45" s="11">
        <f>'OddsRatio_working_3-way'!U45/(3*'OddsRatio_working_3-way'!X45^(1/3))*SIN(('OddsRatio_working_3-way'!Y45)/3)</f>
        <v>-7.09111955100237E-2</v>
      </c>
      <c r="AJ45" s="11">
        <f>'OddsRatio_working_3-way'!U45/(3*'OddsRatio_working_3-way'!X45^(1/3))*SIN(('OddsRatio_working_3-way'!Y45+2*PI())/3)</f>
        <v>-0.42877293261103144</v>
      </c>
      <c r="AK45" s="11">
        <f>'OddsRatio_working_3-way'!U45/(3*'OddsRatio_working_3-way'!X45^(1/3))*SIN(('OddsRatio_working_3-way'!Y45+4*PI())/3)</f>
        <v>0.49968412812105489</v>
      </c>
      <c r="AL45" s="11">
        <f>'OddsRatio_working_3-way'!Z45+'OddsRatio_working_3-way'!AF45</f>
        <v>1.0720898678893573</v>
      </c>
      <c r="AM45" s="11">
        <f>'OddsRatio_working_3-way'!AA45+'OddsRatio_working_3-way'!AG45</f>
        <v>-0.65886672739348962</v>
      </c>
      <c r="AN45" s="11">
        <f>'OddsRatio_working_3-way'!AB45+'OddsRatio_working_3-way'!AH45</f>
        <v>-0.41322314049586817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1.0720898678893573</v>
      </c>
      <c r="AS45" s="11">
        <f>IF(('OddsRatio_working_3-way'!X45=0),IF(Q45&gt;0,-Q45^(1/3),(-Q45)^(1/3)),'OddsRatio_working_3-way'!AM45-'OddsRatio_working_3-way'!R45/3)</f>
        <v>-0.65886672739348962</v>
      </c>
      <c r="AT45" s="11">
        <f>IF(('OddsRatio_working_3-way'!X45=0),IF(Q45&gt;0,-Q45^(1/3),(-Q45)^(1/3)),'OddsRatio_working_3-way'!AN45-'OddsRatio_working_3-way'!R45/3)</f>
        <v>-0.41322314049586817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2.12</v>
      </c>
      <c r="B46" s="4">
        <f>IF('True_Odds_Calculator_3-way'!B47="","",'True_Odds_Calculator_3-way'!B47)</f>
        <v>3.39</v>
      </c>
      <c r="C46" s="4">
        <f>IF('True_Odds_Calculator_3-way'!C47="","",'True_Odds_Calculator_3-way'!C47)</f>
        <v>3.59</v>
      </c>
      <c r="D46" s="9">
        <f t="shared" si="13"/>
        <v>0.45443443262729638</v>
      </c>
      <c r="E46" s="9">
        <f t="shared" si="14"/>
        <v>0.28075209479198121</v>
      </c>
      <c r="F46" s="9">
        <f t="shared" si="15"/>
        <v>0.26481347258072219</v>
      </c>
      <c r="G46" s="9">
        <f t="shared" si="16"/>
        <v>1.0719084619301553</v>
      </c>
      <c r="H46" s="9">
        <f t="shared" si="17"/>
        <v>2.2005374773617743</v>
      </c>
      <c r="I46" s="9">
        <f t="shared" si="18"/>
        <v>3.5618612240130711</v>
      </c>
      <c r="J46" s="9">
        <f t="shared" si="19"/>
        <v>3.7762429163991023</v>
      </c>
      <c r="K46" s="11">
        <f t="shared" si="20"/>
        <v>0.47169811320754712</v>
      </c>
      <c r="L46" s="11">
        <f t="shared" si="21"/>
        <v>0.29498525073746312</v>
      </c>
      <c r="M46" s="11">
        <f t="shared" si="22"/>
        <v>0.2785515320334262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-0.26871114530151441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0.23642850022317297</v>
      </c>
      <c r="Q46" s="11">
        <f>2*'OddsRatio_working_3-way'!K46*'OddsRatio_working_3-way'!L46*'OddsRatio_working_3-way'!M46</f>
        <v>7.7517541056778036E-2</v>
      </c>
      <c r="R46" s="11">
        <f t="shared" si="23"/>
        <v>0</v>
      </c>
      <c r="S46" s="11">
        <f t="shared" si="24"/>
        <v>-0.87986116079361776</v>
      </c>
      <c r="T46" s="11">
        <f t="shared" si="25"/>
        <v>-0.28847906911266163</v>
      </c>
      <c r="U46" s="11">
        <f>'OddsRatio_working_3-way'!S46-'OddsRatio_working_3-way'!R46^2/3</f>
        <v>-0.87986116079361776</v>
      </c>
      <c r="V46" s="11">
        <f>'OddsRatio_working_3-way'!S46*'OddsRatio_working_3-way'!R46/3-2*'OddsRatio_working_3-way'!R46^3/27-'OddsRatio_working_3-way'!T46</f>
        <v>0.28847906911266163</v>
      </c>
      <c r="W46" s="11">
        <f>'OddsRatio_working_3-way'!V46^2+4*'OddsRatio_working_3-way'!U46^3/27</f>
        <v>-1.7690863667974441E-2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0.15883248800551025</v>
      </c>
      <c r="Y46" s="11">
        <f>IF('OddsRatio_working_3-way'!W46&gt;=0,IF('OddsRatio_working_3-way'!V46+SQRT('OddsRatio_working_3-way'!W46)&gt;0,0,PI()),ACOS('OddsRatio_working_3-way'!V46/(2*'OddsRatio_working_3-way'!X46)))</f>
        <v>0.43201568462355544</v>
      </c>
      <c r="Z46" s="11">
        <f>'OddsRatio_working_3-way'!X46^(1/3)*COS('OddsRatio_working_3-way'!Y46/3)</f>
        <v>0.53595423096507766</v>
      </c>
      <c r="AA46" s="11">
        <f>'OddsRatio_working_3-way'!X46^(1/3)*COS(('OddsRatio_working_3-way'!Y46+2*PI())/3)</f>
        <v>-0.33528303596044778</v>
      </c>
      <c r="AB46" s="11">
        <f>'OddsRatio_working_3-way'!X46^(1/3)*COS(('OddsRatio_working_3-way'!Y46+4*PI())/3)</f>
        <v>-0.20067119500462974</v>
      </c>
      <c r="AC46" s="11">
        <f>'OddsRatio_working_3-way'!X46^(1/3)*SIN('OddsRatio_working_3-way'!Y46/3)</f>
        <v>7.7718182611952555E-2</v>
      </c>
      <c r="AD46" s="11">
        <f>'OddsRatio_working_3-way'!X46^(1/3)*SIN(('OddsRatio_working_3-way'!Y46+2*PI())/3)</f>
        <v>0.42529088797553338</v>
      </c>
      <c r="AE46" s="11">
        <f>'OddsRatio_working_3-way'!X46^(1/3)*SIN(('OddsRatio_working_3-way'!Y46+4*PI())/3)</f>
        <v>-0.50300907058748601</v>
      </c>
      <c r="AF46" s="11">
        <f>-'OddsRatio_working_3-way'!U46/(3*'OddsRatio_working_3-way'!X46^(1/3))*COS(('OddsRatio_working_3-way'!Y46)/3)</f>
        <v>0.53595423096507766</v>
      </c>
      <c r="AG46" s="11">
        <f>-'OddsRatio_working_3-way'!U46/(3*'OddsRatio_working_3-way'!X46^(1/3))*COS(('OddsRatio_working_3-way'!Y46+2*PI())/3)</f>
        <v>-0.33528303596044778</v>
      </c>
      <c r="AH46" s="11">
        <f>-'OddsRatio_working_3-way'!U46/(3*'OddsRatio_working_3-way'!X46^(1/3))*COS(('OddsRatio_working_3-way'!Y46+4*PI())/3)</f>
        <v>-0.20067119500462974</v>
      </c>
      <c r="AI46" s="11">
        <f>'OddsRatio_working_3-way'!U46/(3*'OddsRatio_working_3-way'!X46^(1/3))*SIN(('OddsRatio_working_3-way'!Y46)/3)</f>
        <v>-7.7718182611952555E-2</v>
      </c>
      <c r="AJ46" s="11">
        <f>'OddsRatio_working_3-way'!U46/(3*'OddsRatio_working_3-way'!X46^(1/3))*SIN(('OddsRatio_working_3-way'!Y46+2*PI())/3)</f>
        <v>-0.42529088797553338</v>
      </c>
      <c r="AK46" s="11">
        <f>'OddsRatio_working_3-way'!U46/(3*'OddsRatio_working_3-way'!X46^(1/3))*SIN(('OddsRatio_working_3-way'!Y46+4*PI())/3)</f>
        <v>0.50300907058748601</v>
      </c>
      <c r="AL46" s="11">
        <f>'OddsRatio_working_3-way'!Z46+'OddsRatio_working_3-way'!AF46</f>
        <v>1.0719084619301553</v>
      </c>
      <c r="AM46" s="11">
        <f>'OddsRatio_working_3-way'!AA46+'OddsRatio_working_3-way'!AG46</f>
        <v>-0.67056607192089557</v>
      </c>
      <c r="AN46" s="11">
        <f>'OddsRatio_working_3-way'!AB46+'OddsRatio_working_3-way'!AH46</f>
        <v>-0.40134239000925948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1.0719084619301553</v>
      </c>
      <c r="AS46" s="11">
        <f>IF(('OddsRatio_working_3-way'!X46=0),IF(Q46&gt;0,-Q46^(1/3),(-Q46)^(1/3)),'OddsRatio_working_3-way'!AM46-'OddsRatio_working_3-way'!R46/3)</f>
        <v>-0.67056607192089557</v>
      </c>
      <c r="AT46" s="11">
        <f>IF(('OddsRatio_working_3-way'!X46=0),IF(Q46&gt;0,-Q46^(1/3),(-Q46)^(1/3)),'OddsRatio_working_3-way'!AN46-'OddsRatio_working_3-way'!R46/3)</f>
        <v>-0.40134239000925948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2.3199999999999998</v>
      </c>
      <c r="B47" s="4">
        <f>IF('True_Odds_Calculator_3-way'!B48="","",'True_Odds_Calculator_3-way'!B48)</f>
        <v>3.52</v>
      </c>
      <c r="C47" s="4">
        <f>IF('True_Odds_Calculator_3-way'!C48="","",'True_Odds_Calculator_3-way'!C48)</f>
        <v>3.04</v>
      </c>
      <c r="D47" s="9">
        <f t="shared" si="13"/>
        <v>0.41480363883331517</v>
      </c>
      <c r="E47" s="9">
        <f t="shared" si="14"/>
        <v>0.27076014002353699</v>
      </c>
      <c r="F47" s="9">
        <f t="shared" si="15"/>
        <v>0.31443622114314795</v>
      </c>
      <c r="G47" s="9">
        <f t="shared" si="16"/>
        <v>1.0687721493677063</v>
      </c>
      <c r="H47" s="9">
        <f t="shared" si="17"/>
        <v>2.410779237165372</v>
      </c>
      <c r="I47" s="9">
        <f t="shared" si="18"/>
        <v>3.6933058164066197</v>
      </c>
      <c r="J47" s="9">
        <f t="shared" si="19"/>
        <v>3.1802951847101206</v>
      </c>
      <c r="K47" s="11">
        <f t="shared" si="20"/>
        <v>0.43103448275862072</v>
      </c>
      <c r="L47" s="11">
        <f t="shared" si="21"/>
        <v>0.28409090909090912</v>
      </c>
      <c r="M47" s="11">
        <f t="shared" si="22"/>
        <v>0.32894736842105265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-0.27333824863883849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0.23684983913545618</v>
      </c>
      <c r="Q47" s="11">
        <f>2*'OddsRatio_working_3-way'!K47*'OddsRatio_working_3-way'!L47*'OddsRatio_working_3-way'!M47</f>
        <v>8.0561169773964714E-2</v>
      </c>
      <c r="R47" s="11">
        <f t="shared" si="23"/>
        <v>0</v>
      </c>
      <c r="S47" s="11">
        <f t="shared" si="24"/>
        <v>-0.86650821944939582</v>
      </c>
      <c r="T47" s="11">
        <f t="shared" si="25"/>
        <v>-0.29473068688754972</v>
      </c>
      <c r="U47" s="11">
        <f>'OddsRatio_working_3-way'!S47-'OddsRatio_working_3-way'!R47^2/3</f>
        <v>-0.86650821944939582</v>
      </c>
      <c r="V47" s="11">
        <f>'OddsRatio_working_3-way'!S47*'OddsRatio_working_3-way'!R47/3-2*'OddsRatio_working_3-way'!R47^3/27-'OddsRatio_working_3-way'!T47</f>
        <v>0.29473068688754972</v>
      </c>
      <c r="W47" s="11">
        <f>'OddsRatio_working_3-way'!V47^2+4*'OddsRatio_working_3-way'!U47^3/27</f>
        <v>-9.5198953678432702E-3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0.15523053272556445</v>
      </c>
      <c r="Y47" s="11">
        <f>IF('OddsRatio_working_3-way'!W47&gt;=0,IF('OddsRatio_working_3-way'!V47+SQRT('OddsRatio_working_3-way'!W47)&gt;0,0,PI()),ACOS('OddsRatio_working_3-way'!V47/(2*'OddsRatio_working_3-way'!X47)))</f>
        <v>0.31969218327145787</v>
      </c>
      <c r="Z47" s="11">
        <f>'OddsRatio_working_3-way'!X47^(1/3)*COS('OddsRatio_working_3-way'!Y47/3)</f>
        <v>0.53438607468385324</v>
      </c>
      <c r="AA47" s="11">
        <f>'OddsRatio_working_3-way'!X47^(1/3)*COS(('OddsRatio_working_3-way'!Y47+2*PI())/3)</f>
        <v>-0.31669755481595557</v>
      </c>
      <c r="AB47" s="11">
        <f>'OddsRatio_working_3-way'!X47^(1/3)*COS(('OddsRatio_working_3-way'!Y47+4*PI())/3)</f>
        <v>-0.21768851986789772</v>
      </c>
      <c r="AC47" s="11">
        <f>'OddsRatio_working_3-way'!X47^(1/3)*SIN('OddsRatio_working_3-way'!Y47/3)</f>
        <v>5.7162892979466376E-2</v>
      </c>
      <c r="AD47" s="11">
        <f>'OddsRatio_working_3-way'!X47^(1/3)*SIN(('OddsRatio_working_3-way'!Y47+2*PI())/3)</f>
        <v>0.43421046961513199</v>
      </c>
      <c r="AE47" s="11">
        <f>'OddsRatio_working_3-way'!X47^(1/3)*SIN(('OddsRatio_working_3-way'!Y47+4*PI())/3)</f>
        <v>-0.49137336259459824</v>
      </c>
      <c r="AF47" s="11">
        <f>-'OddsRatio_working_3-way'!U47/(3*'OddsRatio_working_3-way'!X47^(1/3))*COS(('OddsRatio_working_3-way'!Y47)/3)</f>
        <v>0.53438607468385313</v>
      </c>
      <c r="AG47" s="11">
        <f>-'OddsRatio_working_3-way'!U47/(3*'OddsRatio_working_3-way'!X47^(1/3))*COS(('OddsRatio_working_3-way'!Y47+2*PI())/3)</f>
        <v>-0.31669755481595552</v>
      </c>
      <c r="AH47" s="11">
        <f>-'OddsRatio_working_3-way'!U47/(3*'OddsRatio_working_3-way'!X47^(1/3))*COS(('OddsRatio_working_3-way'!Y47+4*PI())/3)</f>
        <v>-0.21768851986789767</v>
      </c>
      <c r="AI47" s="11">
        <f>'OddsRatio_working_3-way'!U47/(3*'OddsRatio_working_3-way'!X47^(1/3))*SIN(('OddsRatio_working_3-way'!Y47)/3)</f>
        <v>-5.7162892979466362E-2</v>
      </c>
      <c r="AJ47" s="11">
        <f>'OddsRatio_working_3-way'!U47/(3*'OddsRatio_working_3-way'!X47^(1/3))*SIN(('OddsRatio_working_3-way'!Y47+2*PI())/3)</f>
        <v>-0.43421046961513188</v>
      </c>
      <c r="AK47" s="11">
        <f>'OddsRatio_working_3-way'!U47/(3*'OddsRatio_working_3-way'!X47^(1/3))*SIN(('OddsRatio_working_3-way'!Y47+4*PI())/3)</f>
        <v>0.49137336259459818</v>
      </c>
      <c r="AL47" s="11">
        <f>'OddsRatio_working_3-way'!Z47+'OddsRatio_working_3-way'!AF47</f>
        <v>1.0687721493677063</v>
      </c>
      <c r="AM47" s="11">
        <f>'OddsRatio_working_3-way'!AA47+'OddsRatio_working_3-way'!AG47</f>
        <v>-0.63339510963191104</v>
      </c>
      <c r="AN47" s="11">
        <f>'OddsRatio_working_3-way'!AB47+'OddsRatio_working_3-way'!AH47</f>
        <v>-0.43537703973579539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1.0687721493677063</v>
      </c>
      <c r="AS47" s="11">
        <f>IF(('OddsRatio_working_3-way'!X47=0),IF(Q47&gt;0,-Q47^(1/3),(-Q47)^(1/3)),'OddsRatio_working_3-way'!AM47-'OddsRatio_working_3-way'!R47/3)</f>
        <v>-0.63339510963191104</v>
      </c>
      <c r="AT47" s="11">
        <f>IF(('OddsRatio_working_3-way'!X47=0),IF(Q47&gt;0,-Q47^(1/3),(-Q47)^(1/3)),'OddsRatio_working_3-way'!AN47-'OddsRatio_working_3-way'!R47/3)</f>
        <v>-0.43537703973579539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1.36</v>
      </c>
      <c r="B48" s="4">
        <f>IF('True_Odds_Calculator_3-way'!B49="","",'True_Odds_Calculator_3-way'!B49)</f>
        <v>5.35</v>
      </c>
      <c r="C48" s="4">
        <f>IF('True_Odds_Calculator_3-way'!C49="","",'True_Odds_Calculator_3-way'!C49)</f>
        <v>7.81</v>
      </c>
      <c r="D48" s="9">
        <f t="shared" si="13"/>
        <v>0.7131727310680438</v>
      </c>
      <c r="E48" s="9">
        <f t="shared" si="14"/>
        <v>0.17065622167781946</v>
      </c>
      <c r="F48" s="9">
        <f t="shared" si="15"/>
        <v>0.11617104725413664</v>
      </c>
      <c r="G48" s="9">
        <f t="shared" si="16"/>
        <v>1.1171801430302597</v>
      </c>
      <c r="H48" s="9">
        <f t="shared" si="17"/>
        <v>1.4021848514908937</v>
      </c>
      <c r="I48" s="9">
        <f t="shared" si="18"/>
        <v>5.8597336221816283</v>
      </c>
      <c r="J48" s="9">
        <f t="shared" si="19"/>
        <v>8.607996774036069</v>
      </c>
      <c r="K48" s="11">
        <f t="shared" si="20"/>
        <v>0.73529411764705876</v>
      </c>
      <c r="L48" s="11">
        <f t="shared" si="21"/>
        <v>0.18691588785046731</v>
      </c>
      <c r="M48" s="11">
        <f t="shared" si="22"/>
        <v>0.12804097311139565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-0.18767012590813004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0.20272567485476606</v>
      </c>
      <c r="Q48" s="11">
        <f>2*'OddsRatio_working_3-way'!K48*'OddsRatio_working_3-way'!L48*'OddsRatio_working_3-way'!M48</f>
        <v>3.5195429662285775E-2</v>
      </c>
      <c r="R48" s="11">
        <f t="shared" si="23"/>
        <v>0</v>
      </c>
      <c r="S48" s="11">
        <f t="shared" si="24"/>
        <v>-1.0802234712306111</v>
      </c>
      <c r="T48" s="11">
        <f t="shared" si="25"/>
        <v>-0.18753879708864776</v>
      </c>
      <c r="U48" s="11">
        <f>'OddsRatio_working_3-way'!S48-'OddsRatio_working_3-way'!R48^2/3</f>
        <v>-1.0802234712306111</v>
      </c>
      <c r="V48" s="11">
        <f>'OddsRatio_working_3-way'!S48*'OddsRatio_working_3-way'!R48/3-2*'OddsRatio_working_3-way'!R48^3/27-'OddsRatio_working_3-way'!T48</f>
        <v>0.18753879708864776</v>
      </c>
      <c r="W48" s="11">
        <f>'OddsRatio_working_3-way'!V48^2+4*'OddsRatio_working_3-way'!U48^3/27</f>
        <v>-0.15156907104505279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0.216067044837077</v>
      </c>
      <c r="Y48" s="11">
        <f>IF('OddsRatio_working_3-way'!W48&gt;=0,IF('OddsRatio_working_3-way'!V48+SQRT('OddsRatio_working_3-way'!W48)&gt;0,0,PI()),ACOS('OddsRatio_working_3-way'!V48/(2*'OddsRatio_working_3-way'!X48)))</f>
        <v>1.1218873345031148</v>
      </c>
      <c r="Z48" s="11">
        <f>'OddsRatio_working_3-way'!X48^(1/3)*COS('OddsRatio_working_3-way'!Y48/3)</f>
        <v>0.55859007151512985</v>
      </c>
      <c r="AA48" s="11">
        <f>'OddsRatio_working_3-way'!X48^(1/3)*COS(('OddsRatio_working_3-way'!Y48+2*PI())/3)</f>
        <v>-0.46913369570646563</v>
      </c>
      <c r="AB48" s="11">
        <f>'OddsRatio_working_3-way'!X48^(1/3)*COS(('OddsRatio_working_3-way'!Y48+4*PI())/3)</f>
        <v>-8.9456375808664404E-2</v>
      </c>
      <c r="AC48" s="11">
        <f>'OddsRatio_working_3-way'!X48^(1/3)*SIN('OddsRatio_working_3-way'!Y48/3)</f>
        <v>0.21920680284819138</v>
      </c>
      <c r="AD48" s="11">
        <f>'OddsRatio_working_3-way'!X48^(1/3)*SIN(('OddsRatio_working_3-way'!Y48+2*PI())/3)</f>
        <v>0.37414979080977323</v>
      </c>
      <c r="AE48" s="11">
        <f>'OddsRatio_working_3-way'!X48^(1/3)*SIN(('OddsRatio_working_3-way'!Y48+4*PI())/3)</f>
        <v>-0.59335659365796445</v>
      </c>
      <c r="AF48" s="11">
        <f>-'OddsRatio_working_3-way'!U48/(3*'OddsRatio_working_3-way'!X48^(1/3))*COS(('OddsRatio_working_3-way'!Y48)/3)</f>
        <v>0.55859007151512985</v>
      </c>
      <c r="AG48" s="11">
        <f>-'OddsRatio_working_3-way'!U48/(3*'OddsRatio_working_3-way'!X48^(1/3))*COS(('OddsRatio_working_3-way'!Y48+2*PI())/3)</f>
        <v>-0.46913369570646563</v>
      </c>
      <c r="AH48" s="11">
        <f>-'OddsRatio_working_3-way'!U48/(3*'OddsRatio_working_3-way'!X48^(1/3))*COS(('OddsRatio_working_3-way'!Y48+4*PI())/3)</f>
        <v>-8.9456375808664404E-2</v>
      </c>
      <c r="AI48" s="11">
        <f>'OddsRatio_working_3-way'!U48/(3*'OddsRatio_working_3-way'!X48^(1/3))*SIN(('OddsRatio_working_3-way'!Y48)/3)</f>
        <v>-0.21920680284819138</v>
      </c>
      <c r="AJ48" s="11">
        <f>'OddsRatio_working_3-way'!U48/(3*'OddsRatio_working_3-way'!X48^(1/3))*SIN(('OddsRatio_working_3-way'!Y48+2*PI())/3)</f>
        <v>-0.37414979080977323</v>
      </c>
      <c r="AK48" s="11">
        <f>'OddsRatio_working_3-way'!U48/(3*'OddsRatio_working_3-way'!X48^(1/3))*SIN(('OddsRatio_working_3-way'!Y48+4*PI())/3)</f>
        <v>0.59335659365796445</v>
      </c>
      <c r="AL48" s="11">
        <f>'OddsRatio_working_3-way'!Z48+'OddsRatio_working_3-way'!AF48</f>
        <v>1.1171801430302597</v>
      </c>
      <c r="AM48" s="11">
        <f>'OddsRatio_working_3-way'!AA48+'OddsRatio_working_3-way'!AG48</f>
        <v>-0.93826739141293125</v>
      </c>
      <c r="AN48" s="11">
        <f>'OddsRatio_working_3-way'!AB48+'OddsRatio_working_3-way'!AH48</f>
        <v>-0.17891275161732881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1.1171801430302597</v>
      </c>
      <c r="AS48" s="11">
        <f>IF(('OddsRatio_working_3-way'!X48=0),IF(Q48&gt;0,-Q48^(1/3),(-Q48)^(1/3)),'OddsRatio_working_3-way'!AM48-'OddsRatio_working_3-way'!R48/3)</f>
        <v>-0.93826739141293125</v>
      </c>
      <c r="AT48" s="11">
        <f>IF(('OddsRatio_working_3-way'!X48=0),IF(Q48&gt;0,-Q48^(1/3),(-Q48)^(1/3)),'OddsRatio_working_3-way'!AN48-'OddsRatio_working_3-way'!R48/3)</f>
        <v>-0.17891275161732881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2.36</v>
      </c>
      <c r="B49" s="4">
        <f>IF('True_Odds_Calculator_3-way'!B50="","",'True_Odds_Calculator_3-way'!B50)</f>
        <v>3.43</v>
      </c>
      <c r="C49" s="4">
        <f>IF('True_Odds_Calculator_3-way'!C50="","",'True_Odds_Calculator_3-way'!C50)</f>
        <v>3.05</v>
      </c>
      <c r="D49" s="9">
        <f t="shared" si="13"/>
        <v>0.40795814710247957</v>
      </c>
      <c r="E49" s="9">
        <f t="shared" si="14"/>
        <v>0.27831819179258949</v>
      </c>
      <c r="F49" s="9">
        <f t="shared" si="15"/>
        <v>0.31372366110493077</v>
      </c>
      <c r="G49" s="9">
        <f t="shared" si="16"/>
        <v>1.0670822360781487</v>
      </c>
      <c r="H49" s="9">
        <f t="shared" si="17"/>
        <v>2.4512318410662819</v>
      </c>
      <c r="I49" s="9">
        <f t="shared" si="18"/>
        <v>3.5930098336699028</v>
      </c>
      <c r="J49" s="9">
        <f t="shared" si="19"/>
        <v>3.1875185839602045</v>
      </c>
      <c r="K49" s="11">
        <f t="shared" si="20"/>
        <v>0.42372881355932207</v>
      </c>
      <c r="L49" s="11">
        <f t="shared" si="21"/>
        <v>0.29154518950437314</v>
      </c>
      <c r="M49" s="11">
        <f t="shared" si="22"/>
        <v>0.32786885245901642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-0.27440566986132342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0.23654124850035274</v>
      </c>
      <c r="Q49" s="11">
        <f>2*'OddsRatio_working_3-way'!K49*'OddsRatio_working_3-way'!L49*'OddsRatio_working_3-way'!M49</f>
        <v>8.1007276883682464E-2</v>
      </c>
      <c r="R49" s="11">
        <f t="shared" si="23"/>
        <v>0</v>
      </c>
      <c r="S49" s="11">
        <f t="shared" si="24"/>
        <v>-0.86201297742824978</v>
      </c>
      <c r="T49" s="11">
        <f t="shared" si="25"/>
        <v>-0.29520992377679794</v>
      </c>
      <c r="U49" s="11">
        <f>'OddsRatio_working_3-way'!S49-'OddsRatio_working_3-way'!R49^2/3</f>
        <v>-0.86201297742824978</v>
      </c>
      <c r="V49" s="11">
        <f>'OddsRatio_working_3-way'!S49*'OddsRatio_working_3-way'!R49/3-2*'OddsRatio_working_3-way'!R49^3/27-'OddsRatio_working_3-way'!T49</f>
        <v>0.29520992377679794</v>
      </c>
      <c r="W49" s="11">
        <f>'OddsRatio_working_3-way'!V49^2+4*'OddsRatio_working_3-way'!U49^3/27</f>
        <v>-7.7448574720096058E-3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0.15402415116493295</v>
      </c>
      <c r="Y49" s="11">
        <f>IF('OddsRatio_working_3-way'!W49&gt;=0,IF('OddsRatio_working_3-way'!V49+SQRT('OddsRatio_working_3-way'!W49)&gt;0,0,PI()),ACOS('OddsRatio_working_3-way'!V49/(2*'OddsRatio_working_3-way'!X49)))</f>
        <v>0.28972145570236596</v>
      </c>
      <c r="Z49" s="11">
        <f>'OddsRatio_working_3-way'!X49^(1/3)*COS('OddsRatio_working_3-way'!Y49/3)</f>
        <v>0.53354111803907445</v>
      </c>
      <c r="AA49" s="11">
        <f>'OddsRatio_working_3-way'!X49^(1/3)*COS(('OddsRatio_working_3-way'!Y49+2*PI())/3)</f>
        <v>-0.31153271801877813</v>
      </c>
      <c r="AB49" s="11">
        <f>'OddsRatio_working_3-way'!X49^(1/3)*COS(('OddsRatio_working_3-way'!Y49+4*PI())/3)</f>
        <v>-0.22200840002029615</v>
      </c>
      <c r="AC49" s="11">
        <f>'OddsRatio_working_3-way'!X49^(1/3)*SIN('OddsRatio_working_3-way'!Y49/3)</f>
        <v>5.1686889095441259E-2</v>
      </c>
      <c r="AD49" s="11">
        <f>'OddsRatio_working_3-way'!X49^(1/3)*SIN(('OddsRatio_working_3-way'!Y49+2*PI())/3)</f>
        <v>0.43621671763766967</v>
      </c>
      <c r="AE49" s="11">
        <f>'OddsRatio_working_3-way'!X49^(1/3)*SIN(('OddsRatio_working_3-way'!Y49+4*PI())/3)</f>
        <v>-0.4879036067331109</v>
      </c>
      <c r="AF49" s="11">
        <f>-'OddsRatio_working_3-way'!U49/(3*'OddsRatio_working_3-way'!X49^(1/3))*COS(('OddsRatio_working_3-way'!Y49)/3)</f>
        <v>0.53354111803907434</v>
      </c>
      <c r="AG49" s="11">
        <f>-'OddsRatio_working_3-way'!U49/(3*'OddsRatio_working_3-way'!X49^(1/3))*COS(('OddsRatio_working_3-way'!Y49+2*PI())/3)</f>
        <v>-0.31153271801877808</v>
      </c>
      <c r="AH49" s="11">
        <f>-'OddsRatio_working_3-way'!U49/(3*'OddsRatio_working_3-way'!X49^(1/3))*COS(('OddsRatio_working_3-way'!Y49+4*PI())/3)</f>
        <v>-0.22200840002029609</v>
      </c>
      <c r="AI49" s="11">
        <f>'OddsRatio_working_3-way'!U49/(3*'OddsRatio_working_3-way'!X49^(1/3))*SIN(('OddsRatio_working_3-way'!Y49)/3)</f>
        <v>-5.1686889095441252E-2</v>
      </c>
      <c r="AJ49" s="11">
        <f>'OddsRatio_working_3-way'!U49/(3*'OddsRatio_working_3-way'!X49^(1/3))*SIN(('OddsRatio_working_3-way'!Y49+2*PI())/3)</f>
        <v>-0.43621671763766962</v>
      </c>
      <c r="AK49" s="11">
        <f>'OddsRatio_working_3-way'!U49/(3*'OddsRatio_working_3-way'!X49^(1/3))*SIN(('OddsRatio_working_3-way'!Y49+4*PI())/3)</f>
        <v>0.48790360673311078</v>
      </c>
      <c r="AL49" s="11">
        <f>'OddsRatio_working_3-way'!Z49+'OddsRatio_working_3-way'!AF49</f>
        <v>1.0670822360781487</v>
      </c>
      <c r="AM49" s="11">
        <f>'OddsRatio_working_3-way'!AA49+'OddsRatio_working_3-way'!AG49</f>
        <v>-0.62306543603755626</v>
      </c>
      <c r="AN49" s="11">
        <f>'OddsRatio_working_3-way'!AB49+'OddsRatio_working_3-way'!AH49</f>
        <v>-0.44401680004059224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1.0670822360781487</v>
      </c>
      <c r="AS49" s="11">
        <f>IF(('OddsRatio_working_3-way'!X49=0),IF(Q49&gt;0,-Q49^(1/3),(-Q49)^(1/3)),'OddsRatio_working_3-way'!AM49-'OddsRatio_working_3-way'!R49/3)</f>
        <v>-0.62306543603755626</v>
      </c>
      <c r="AT49" s="11">
        <f>IF(('OddsRatio_working_3-way'!X49=0),IF(Q49&gt;0,-Q49^(1/3),(-Q49)^(1/3)),'OddsRatio_working_3-way'!AN49-'OddsRatio_working_3-way'!R49/3)</f>
        <v>-0.44401680004059224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1.68</v>
      </c>
      <c r="B50" s="4">
        <f>IF('True_Odds_Calculator_3-way'!B51="","",'True_Odds_Calculator_3-way'!B51)</f>
        <v>3.69</v>
      </c>
      <c r="C50" s="4">
        <f>IF('True_Odds_Calculator_3-way'!C51="","",'True_Odds_Calculator_3-way'!C51)</f>
        <v>5.43</v>
      </c>
      <c r="D50" s="9">
        <f t="shared" si="13"/>
        <v>0.57423236867927063</v>
      </c>
      <c r="E50" s="9">
        <f t="shared" si="14"/>
        <v>0.25425172938201046</v>
      </c>
      <c r="F50" s="9">
        <f t="shared" si="15"/>
        <v>0.1715159019387188</v>
      </c>
      <c r="G50" s="9">
        <f t="shared" si="16"/>
        <v>1.090375436392411</v>
      </c>
      <c r="H50" s="9">
        <f t="shared" si="17"/>
        <v>1.74145529674684</v>
      </c>
      <c r="I50" s="9">
        <f t="shared" si="18"/>
        <v>3.9331099238955849</v>
      </c>
      <c r="J50" s="9">
        <f t="shared" si="19"/>
        <v>5.8303631832183802</v>
      </c>
      <c r="K50" s="11">
        <f t="shared" si="20"/>
        <v>0.59523809523809523</v>
      </c>
      <c r="L50" s="11">
        <f t="shared" si="21"/>
        <v>0.2710027100271003</v>
      </c>
      <c r="M50" s="11">
        <f t="shared" si="22"/>
        <v>0.18416206261510129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-0.24072957076146229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0.23171765524548171</v>
      </c>
      <c r="Q50" s="11">
        <f>2*'OddsRatio_working_3-way'!K50*'OddsRatio_working_3-way'!L50*'OddsRatio_working_3-way'!M50</f>
        <v>5.9414783396277357E-2</v>
      </c>
      <c r="R50" s="11">
        <f t="shared" si="23"/>
        <v>0</v>
      </c>
      <c r="S50" s="11">
        <f t="shared" si="24"/>
        <v>-0.96256415243264637</v>
      </c>
      <c r="T50" s="11">
        <f t="shared" si="25"/>
        <v>-0.24681132113657597</v>
      </c>
      <c r="U50" s="11">
        <f>'OddsRatio_working_3-way'!S50-'OddsRatio_working_3-way'!R50^2/3</f>
        <v>-0.96256415243264637</v>
      </c>
      <c r="V50" s="11">
        <f>'OddsRatio_working_3-way'!S50*'OddsRatio_working_3-way'!R50/3-2*'OddsRatio_working_3-way'!R50^3/27-'OddsRatio_working_3-way'!T50</f>
        <v>0.24681132113657597</v>
      </c>
      <c r="W50" s="11">
        <f>'OddsRatio_working_3-way'!V50^2+4*'OddsRatio_working_3-way'!U50^3/27</f>
        <v>-7.1209256374008961E-2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0.18174507188311254</v>
      </c>
      <c r="Y50" s="11">
        <f>IF('OddsRatio_working_3-way'!W50&gt;=0,IF('OddsRatio_working_3-way'!V50+SQRT('OddsRatio_working_3-way'!W50)&gt;0,0,PI()),ACOS('OddsRatio_working_3-way'!V50/(2*'OddsRatio_working_3-way'!X50)))</f>
        <v>0.82439102112860052</v>
      </c>
      <c r="Z50" s="11">
        <f>'OddsRatio_working_3-way'!X50^(1/3)*COS('OddsRatio_working_3-way'!Y50/3)</f>
        <v>0.54518771819620548</v>
      </c>
      <c r="AA50" s="11">
        <f>'OddsRatio_working_3-way'!X50^(1/3)*COS(('OddsRatio_working_3-way'!Y50+2*PI())/3)</f>
        <v>-0.40570584974572532</v>
      </c>
      <c r="AB50" s="11">
        <f>'OddsRatio_working_3-way'!X50^(1/3)*COS(('OddsRatio_working_3-way'!Y50+4*PI())/3)</f>
        <v>-0.13948186845048025</v>
      </c>
      <c r="AC50" s="11">
        <f>'OddsRatio_working_3-way'!X50^(1/3)*SIN('OddsRatio_working_3-way'!Y50/3)</f>
        <v>0.1537044872655437</v>
      </c>
      <c r="AD50" s="11">
        <f>'OddsRatio_working_3-way'!X50^(1/3)*SIN(('OddsRatio_working_3-way'!Y50+2*PI())/3)</f>
        <v>0.39529417015641372</v>
      </c>
      <c r="AE50" s="11">
        <f>'OddsRatio_working_3-way'!X50^(1/3)*SIN(('OddsRatio_working_3-way'!Y50+4*PI())/3)</f>
        <v>-0.54899865742195741</v>
      </c>
      <c r="AF50" s="11">
        <f>-'OddsRatio_working_3-way'!U50/(3*'OddsRatio_working_3-way'!X50^(1/3))*COS(('OddsRatio_working_3-way'!Y50)/3)</f>
        <v>0.54518771819620548</v>
      </c>
      <c r="AG50" s="11">
        <f>-'OddsRatio_working_3-way'!U50/(3*'OddsRatio_working_3-way'!X50^(1/3))*COS(('OddsRatio_working_3-way'!Y50+2*PI())/3)</f>
        <v>-0.40570584974572532</v>
      </c>
      <c r="AH50" s="11">
        <f>-'OddsRatio_working_3-way'!U50/(3*'OddsRatio_working_3-way'!X50^(1/3))*COS(('OddsRatio_working_3-way'!Y50+4*PI())/3)</f>
        <v>-0.13948186845048025</v>
      </c>
      <c r="AI50" s="11">
        <f>'OddsRatio_working_3-way'!U50/(3*'OddsRatio_working_3-way'!X50^(1/3))*SIN(('OddsRatio_working_3-way'!Y50)/3)</f>
        <v>-0.1537044872655437</v>
      </c>
      <c r="AJ50" s="11">
        <f>'OddsRatio_working_3-way'!U50/(3*'OddsRatio_working_3-way'!X50^(1/3))*SIN(('OddsRatio_working_3-way'!Y50+2*PI())/3)</f>
        <v>-0.39529417015641372</v>
      </c>
      <c r="AK50" s="11">
        <f>'OddsRatio_working_3-way'!U50/(3*'OddsRatio_working_3-way'!X50^(1/3))*SIN(('OddsRatio_working_3-way'!Y50+4*PI())/3)</f>
        <v>0.54899865742195741</v>
      </c>
      <c r="AL50" s="11">
        <f>'OddsRatio_working_3-way'!Z50+'OddsRatio_working_3-way'!AF50</f>
        <v>1.090375436392411</v>
      </c>
      <c r="AM50" s="11">
        <f>'OddsRatio_working_3-way'!AA50+'OddsRatio_working_3-way'!AG50</f>
        <v>-0.81141169949145064</v>
      </c>
      <c r="AN50" s="11">
        <f>'OddsRatio_working_3-way'!AB50+'OddsRatio_working_3-way'!AH50</f>
        <v>-0.27896373690096049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1.090375436392411</v>
      </c>
      <c r="AS50" s="11">
        <f>IF(('OddsRatio_working_3-way'!X50=0),IF(Q50&gt;0,-Q50^(1/3),(-Q50)^(1/3)),'OddsRatio_working_3-way'!AM50-'OddsRatio_working_3-way'!R50/3)</f>
        <v>-0.81141169949145064</v>
      </c>
      <c r="AT50" s="11">
        <f>IF(('OddsRatio_working_3-way'!X50=0),IF(Q50&gt;0,-Q50^(1/3),(-Q50)^(1/3)),'OddsRatio_working_3-way'!AN50-'OddsRatio_working_3-way'!R50/3)</f>
        <v>-0.27896373690096049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1.45</v>
      </c>
      <c r="B51" s="4">
        <f>IF('True_Odds_Calculator_3-way'!B52="","",'True_Odds_Calculator_3-way'!B52)</f>
        <v>4.5999999999999996</v>
      </c>
      <c r="C51" s="4">
        <f>IF('True_Odds_Calculator_3-way'!C52="","",'True_Odds_Calculator_3-way'!C52)</f>
        <v>6.89</v>
      </c>
      <c r="D51" s="9">
        <f t="shared" si="13"/>
        <v>0.66701757728777877</v>
      </c>
      <c r="E51" s="9">
        <f t="shared" si="14"/>
        <v>0.20025284196955917</v>
      </c>
      <c r="F51" s="9">
        <f t="shared" si="15"/>
        <v>0.1327295807426617</v>
      </c>
      <c r="G51" s="9">
        <f t="shared" si="16"/>
        <v>1.109357481056668</v>
      </c>
      <c r="H51" s="9">
        <f t="shared" si="17"/>
        <v>1.4992108664755006</v>
      </c>
      <c r="I51" s="9">
        <f t="shared" si="18"/>
        <v>4.993686931804004</v>
      </c>
      <c r="J51" s="9">
        <f t="shared" si="19"/>
        <v>7.5341155634237742</v>
      </c>
      <c r="K51" s="11">
        <f t="shared" si="20"/>
        <v>0.68965517241379315</v>
      </c>
      <c r="L51" s="11">
        <f t="shared" si="21"/>
        <v>0.21739130434782611</v>
      </c>
      <c r="M51" s="11">
        <f t="shared" si="22"/>
        <v>0.14513788098693758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-0.20762768107963403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0.2162924343343568</v>
      </c>
      <c r="Q51" s="11">
        <f>2*'OddsRatio_working_3-way'!K51*'OddsRatio_working_3-way'!L51*'OddsRatio_working_3-way'!M51</f>
        <v>4.3519604493834366E-2</v>
      </c>
      <c r="R51" s="11">
        <f t="shared" si="23"/>
        <v>0</v>
      </c>
      <c r="S51" s="11">
        <f t="shared" si="24"/>
        <v>-1.0417321679347729</v>
      </c>
      <c r="T51" s="11">
        <f t="shared" si="25"/>
        <v>-0.20960405793456197</v>
      </c>
      <c r="U51" s="11">
        <f>'OddsRatio_working_3-way'!S51-'OddsRatio_working_3-way'!R51^2/3</f>
        <v>-1.0417321679347729</v>
      </c>
      <c r="V51" s="11">
        <f>'OddsRatio_working_3-way'!S51*'OddsRatio_working_3-way'!R51/3-2*'OddsRatio_working_3-way'!R51^3/27-'OddsRatio_working_3-way'!T51</f>
        <v>0.20960405793456197</v>
      </c>
      <c r="W51" s="11">
        <f>'OddsRatio_working_3-way'!V51^2+4*'OddsRatio_working_3-way'!U51^3/27</f>
        <v>-0.12354671741261088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0.20462195539289404</v>
      </c>
      <c r="Y51" s="11">
        <f>IF('OddsRatio_working_3-way'!W51&gt;=0,IF('OddsRatio_working_3-way'!V51+SQRT('OddsRatio_working_3-way'!W51)&gt;0,0,PI()),ACOS('OddsRatio_working_3-way'!V51/(2*'OddsRatio_working_3-way'!X51)))</f>
        <v>1.033082336281326</v>
      </c>
      <c r="Z51" s="11">
        <f>'OddsRatio_working_3-way'!X51^(1/3)*COS('OddsRatio_working_3-way'!Y51/3)</f>
        <v>0.5546787405283341</v>
      </c>
      <c r="AA51" s="11">
        <f>'OddsRatio_working_3-way'!X51^(1/3)*COS(('OddsRatio_working_3-way'!Y51+2*PI())/3)</f>
        <v>-0.44962304066887793</v>
      </c>
      <c r="AB51" s="11">
        <f>'OddsRatio_working_3-way'!X51^(1/3)*COS(('OddsRatio_working_3-way'!Y51+4*PI())/3)</f>
        <v>-0.1050556998594558</v>
      </c>
      <c r="AC51" s="11">
        <f>'OddsRatio_working_3-way'!X51^(1/3)*SIN('OddsRatio_working_3-way'!Y51/3)</f>
        <v>0.19893604697027331</v>
      </c>
      <c r="AD51" s="11">
        <f>'OddsRatio_working_3-way'!X51^(1/3)*SIN(('OddsRatio_working_3-way'!Y51+2*PI())/3)</f>
        <v>0.3808978567515578</v>
      </c>
      <c r="AE51" s="11">
        <f>'OddsRatio_working_3-way'!X51^(1/3)*SIN(('OddsRatio_working_3-way'!Y51+4*PI())/3)</f>
        <v>-0.57983390372183108</v>
      </c>
      <c r="AF51" s="11">
        <f>-'OddsRatio_working_3-way'!U51/(3*'OddsRatio_working_3-way'!X51^(1/3))*COS(('OddsRatio_working_3-way'!Y51)/3)</f>
        <v>0.55467874052833399</v>
      </c>
      <c r="AG51" s="11">
        <f>-'OddsRatio_working_3-way'!U51/(3*'OddsRatio_working_3-way'!X51^(1/3))*COS(('OddsRatio_working_3-way'!Y51+2*PI())/3)</f>
        <v>-0.44962304066887782</v>
      </c>
      <c r="AH51" s="11">
        <f>-'OddsRatio_working_3-way'!U51/(3*'OddsRatio_working_3-way'!X51^(1/3))*COS(('OddsRatio_working_3-way'!Y51+4*PI())/3)</f>
        <v>-0.10505569985945579</v>
      </c>
      <c r="AI51" s="11">
        <f>'OddsRatio_working_3-way'!U51/(3*'OddsRatio_working_3-way'!X51^(1/3))*SIN(('OddsRatio_working_3-way'!Y51)/3)</f>
        <v>-0.19893604697027326</v>
      </c>
      <c r="AJ51" s="11">
        <f>'OddsRatio_working_3-way'!U51/(3*'OddsRatio_working_3-way'!X51^(1/3))*SIN(('OddsRatio_working_3-way'!Y51+2*PI())/3)</f>
        <v>-0.38089785675155774</v>
      </c>
      <c r="AK51" s="11">
        <f>'OddsRatio_working_3-way'!U51/(3*'OddsRatio_working_3-way'!X51^(1/3))*SIN(('OddsRatio_working_3-way'!Y51+4*PI())/3)</f>
        <v>0.57983390372183097</v>
      </c>
      <c r="AL51" s="11">
        <f>'OddsRatio_working_3-way'!Z51+'OddsRatio_working_3-way'!AF51</f>
        <v>1.109357481056668</v>
      </c>
      <c r="AM51" s="11">
        <f>'OddsRatio_working_3-way'!AA51+'OddsRatio_working_3-way'!AG51</f>
        <v>-0.89924608133775574</v>
      </c>
      <c r="AN51" s="11">
        <f>'OddsRatio_working_3-way'!AB51+'OddsRatio_working_3-way'!AH51</f>
        <v>-0.21011139971891157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1.109357481056668</v>
      </c>
      <c r="AS51" s="11">
        <f>IF(('OddsRatio_working_3-way'!X51=0),IF(Q51&gt;0,-Q51^(1/3),(-Q51)^(1/3)),'OddsRatio_working_3-way'!AM51-'OddsRatio_working_3-way'!R51/3)</f>
        <v>-0.89924608133775574</v>
      </c>
      <c r="AT51" s="11">
        <f>IF(('OddsRatio_working_3-way'!X51=0),IF(Q51&gt;0,-Q51^(1/3),(-Q51)^(1/3)),'OddsRatio_working_3-way'!AN51-'OddsRatio_working_3-way'!R51/3)</f>
        <v>-0.21011139971891157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3.97</v>
      </c>
      <c r="B52" s="4">
        <f>IF('True_Odds_Calculator_3-way'!B53="","",'True_Odds_Calculator_3-way'!B53)</f>
        <v>3.57</v>
      </c>
      <c r="C52" s="4">
        <f>IF('True_Odds_Calculator_3-way'!C53="","",'True_Odds_Calculator_3-way'!C53)</f>
        <v>1.74</v>
      </c>
      <c r="D52" s="9">
        <f t="shared" si="13"/>
        <v>0.22091114753841731</v>
      </c>
      <c r="E52" s="9">
        <f t="shared" si="14"/>
        <v>0.24680818537278931</v>
      </c>
      <c r="F52" s="9">
        <f t="shared" si="15"/>
        <v>0.53228066708879351</v>
      </c>
      <c r="G52" s="9">
        <f t="shared" si="16"/>
        <v>1.1874433765171379</v>
      </c>
      <c r="H52" s="9">
        <f t="shared" si="17"/>
        <v>4.5267068282558993</v>
      </c>
      <c r="I52" s="9">
        <f t="shared" si="18"/>
        <v>4.0517294776490438</v>
      </c>
      <c r="J52" s="9">
        <f t="shared" si="19"/>
        <v>1.8787080986226818</v>
      </c>
      <c r="K52" s="11">
        <f t="shared" si="20"/>
        <v>0.25188916876574308</v>
      </c>
      <c r="L52" s="11">
        <f t="shared" si="21"/>
        <v>0.28011204481792717</v>
      </c>
      <c r="M52" s="11">
        <f t="shared" si="22"/>
        <v>0.57471264367816088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-0.22904104749691068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0.25465468621798293</v>
      </c>
      <c r="Q52" s="11">
        <f>2*'OddsRatio_working_3-way'!K52*'OddsRatio_working_3-way'!L52*'OddsRatio_working_3-way'!M52</f>
        <v>8.1100218540758898E-2</v>
      </c>
      <c r="R52" s="11">
        <f t="shared" si="23"/>
        <v>0</v>
      </c>
      <c r="S52" s="11">
        <f t="shared" si="24"/>
        <v>-1.1118299056042247</v>
      </c>
      <c r="T52" s="11">
        <f t="shared" si="25"/>
        <v>-0.35408595719879765</v>
      </c>
      <c r="U52" s="11">
        <f>'OddsRatio_working_3-way'!S52-'OddsRatio_working_3-way'!R52^2/3</f>
        <v>-1.1118299056042247</v>
      </c>
      <c r="V52" s="11">
        <f>'OddsRatio_working_3-way'!S52*'OddsRatio_working_3-way'!R52/3-2*'OddsRatio_working_3-way'!R52^3/27-'OddsRatio_working_3-way'!T52</f>
        <v>0.35408595719879765</v>
      </c>
      <c r="W52" s="11">
        <f>'OddsRatio_working_3-way'!V52^2+4*'OddsRatio_working_3-way'!U52^3/27</f>
        <v>-7.823884408483156E-2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0.22561898699478969</v>
      </c>
      <c r="Y52" s="11">
        <f>IF('OddsRatio_working_3-way'!W52&gt;=0,IF('OddsRatio_working_3-way'!V52+SQRT('OddsRatio_working_3-way'!W52)&gt;0,0,PI()),ACOS('OddsRatio_working_3-way'!V52/(2*'OddsRatio_working_3-way'!X52)))</f>
        <v>0.66858603569280106</v>
      </c>
      <c r="Z52" s="11">
        <f>'OddsRatio_working_3-way'!X52^(1/3)*COS('OddsRatio_working_3-way'!Y52/3)</f>
        <v>0.59372168825856886</v>
      </c>
      <c r="AA52" s="11">
        <f>'OddsRatio_working_3-way'!X52^(1/3)*COS(('OddsRatio_working_3-way'!Y52+2*PI())/3)</f>
        <v>-0.41338721054307986</v>
      </c>
      <c r="AB52" s="11">
        <f>'OddsRatio_working_3-way'!X52^(1/3)*COS(('OddsRatio_working_3-way'!Y52+4*PI())/3)</f>
        <v>-0.18033447771548924</v>
      </c>
      <c r="AC52" s="11">
        <f>'OddsRatio_working_3-way'!X52^(1/3)*SIN('OddsRatio_working_3-way'!Y52/3)</f>
        <v>0.13455305803338763</v>
      </c>
      <c r="AD52" s="11">
        <f>'OddsRatio_working_3-way'!X52^(1/3)*SIN(('OddsRatio_working_3-way'!Y52+2*PI())/3)</f>
        <v>0.44690153579301201</v>
      </c>
      <c r="AE52" s="11">
        <f>'OddsRatio_working_3-way'!X52^(1/3)*SIN(('OddsRatio_working_3-way'!Y52+4*PI())/3)</f>
        <v>-0.58145459382639941</v>
      </c>
      <c r="AF52" s="11">
        <f>-'OddsRatio_working_3-way'!U52/(3*'OddsRatio_working_3-way'!X52^(1/3))*COS(('OddsRatio_working_3-way'!Y52)/3)</f>
        <v>0.59372168825856897</v>
      </c>
      <c r="AG52" s="11">
        <f>-'OddsRatio_working_3-way'!U52/(3*'OddsRatio_working_3-way'!X52^(1/3))*COS(('OddsRatio_working_3-way'!Y52+2*PI())/3)</f>
        <v>-0.41338721054307992</v>
      </c>
      <c r="AH52" s="11">
        <f>-'OddsRatio_working_3-way'!U52/(3*'OddsRatio_working_3-way'!X52^(1/3))*COS(('OddsRatio_working_3-way'!Y52+4*PI())/3)</f>
        <v>-0.18033447771548927</v>
      </c>
      <c r="AI52" s="11">
        <f>'OddsRatio_working_3-way'!U52/(3*'OddsRatio_working_3-way'!X52^(1/3))*SIN(('OddsRatio_working_3-way'!Y52)/3)</f>
        <v>-0.13455305803338763</v>
      </c>
      <c r="AJ52" s="11">
        <f>'OddsRatio_working_3-way'!U52/(3*'OddsRatio_working_3-way'!X52^(1/3))*SIN(('OddsRatio_working_3-way'!Y52+2*PI())/3)</f>
        <v>-0.44690153579301212</v>
      </c>
      <c r="AK52" s="11">
        <f>'OddsRatio_working_3-way'!U52/(3*'OddsRatio_working_3-way'!X52^(1/3))*SIN(('OddsRatio_working_3-way'!Y52+4*PI())/3)</f>
        <v>0.58145459382639952</v>
      </c>
      <c r="AL52" s="11">
        <f>'OddsRatio_working_3-way'!Z52+'OddsRatio_working_3-way'!AF52</f>
        <v>1.1874433765171379</v>
      </c>
      <c r="AM52" s="11">
        <f>'OddsRatio_working_3-way'!AA52+'OddsRatio_working_3-way'!AG52</f>
        <v>-0.82677442108615984</v>
      </c>
      <c r="AN52" s="11">
        <f>'OddsRatio_working_3-way'!AB52+'OddsRatio_working_3-way'!AH52</f>
        <v>-0.36066895543097854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1.1874433765171379</v>
      </c>
      <c r="AS52" s="11">
        <f>IF(('OddsRatio_working_3-way'!X52=0),IF(Q52&gt;0,-Q52^(1/3),(-Q52)^(1/3)),'OddsRatio_working_3-way'!AM52-'OddsRatio_working_3-way'!R52/3)</f>
        <v>-0.82677442108615984</v>
      </c>
      <c r="AT52" s="11">
        <f>IF(('OddsRatio_working_3-way'!X52=0),IF(Q52&gt;0,-Q52^(1/3),(-Q52)^(1/3)),'OddsRatio_working_3-way'!AN52-'OddsRatio_working_3-way'!R52/3)</f>
        <v>-0.36066895543097854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2.95</v>
      </c>
      <c r="B53" s="4">
        <f>IF('True_Odds_Calculator_3-way'!B54="","",'True_Odds_Calculator_3-way'!B54)</f>
        <v>3.6</v>
      </c>
      <c r="C53" s="4">
        <f>IF('True_Odds_Calculator_3-way'!C54="","",'True_Odds_Calculator_3-way'!C54)</f>
        <v>2.46</v>
      </c>
      <c r="D53" s="9">
        <f t="shared" si="13"/>
        <v>0.33115673030131104</v>
      </c>
      <c r="E53" s="9">
        <f t="shared" si="14"/>
        <v>0.27078567217877481</v>
      </c>
      <c r="F53" s="9">
        <f t="shared" si="15"/>
        <v>0.39805759751991404</v>
      </c>
      <c r="G53" s="9">
        <f t="shared" si="16"/>
        <v>1.0357529144926221</v>
      </c>
      <c r="H53" s="9">
        <f t="shared" si="17"/>
        <v>3.0197181832606135</v>
      </c>
      <c r="I53" s="9">
        <f t="shared" si="18"/>
        <v>3.6929575776808168</v>
      </c>
      <c r="J53" s="9">
        <f t="shared" si="19"/>
        <v>2.5121992551592283</v>
      </c>
      <c r="K53" s="11">
        <f t="shared" si="20"/>
        <v>0.33898305084745761</v>
      </c>
      <c r="L53" s="11">
        <f t="shared" si="21"/>
        <v>0.27777777777777779</v>
      </c>
      <c r="M53" s="11">
        <f t="shared" si="22"/>
        <v>0.4065040650406504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-0.2833356299664691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0.23004608577159216</v>
      </c>
      <c r="Q53" s="11">
        <f>2*'OddsRatio_working_3-way'!K53*'OddsRatio_working_3-way'!L53*'OddsRatio_working_3-way'!M53</f>
        <v>7.6554437860762783E-2</v>
      </c>
      <c r="R53" s="11">
        <f t="shared" si="23"/>
        <v>0</v>
      </c>
      <c r="S53" s="11">
        <f t="shared" si="24"/>
        <v>-0.81192078030855697</v>
      </c>
      <c r="T53" s="11">
        <f t="shared" si="25"/>
        <v>-0.27018994353030185</v>
      </c>
      <c r="U53" s="11">
        <f>'OddsRatio_working_3-way'!S53-'OddsRatio_working_3-way'!R53^2/3</f>
        <v>-0.81192078030855697</v>
      </c>
      <c r="V53" s="11">
        <f>'OddsRatio_working_3-way'!S53*'OddsRatio_working_3-way'!R53/3-2*'OddsRatio_working_3-way'!R53^3/27-'OddsRatio_working_3-way'!T53</f>
        <v>0.27018994353030185</v>
      </c>
      <c r="W53" s="11">
        <f>'OddsRatio_working_3-way'!V53^2+4*'OddsRatio_working_3-way'!U53^3/27</f>
        <v>-6.2908231858402192E-3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0.14079544450260803</v>
      </c>
      <c r="Y53" s="11">
        <f>IF('OddsRatio_working_3-way'!W53&gt;=0,IF('OddsRatio_working_3-way'!V53+SQRT('OddsRatio_working_3-way'!W53)&gt;0,0,PI()),ACOS('OddsRatio_working_3-way'!V53/(2*'OddsRatio_working_3-way'!X53)))</f>
        <v>0.28553044889518997</v>
      </c>
      <c r="Z53" s="11">
        <f>'OddsRatio_working_3-way'!X53^(1/3)*COS('OddsRatio_working_3-way'!Y53/3)</f>
        <v>0.51787645724631104</v>
      </c>
      <c r="AA53" s="11">
        <f>'OddsRatio_working_3-way'!X53^(1/3)*COS(('OddsRatio_working_3-way'!Y53+2*PI())/3)</f>
        <v>-0.30175383733827915</v>
      </c>
      <c r="AB53" s="11">
        <f>'OddsRatio_working_3-way'!X53^(1/3)*COS(('OddsRatio_working_3-way'!Y53+4*PI())/3)</f>
        <v>-0.2161226199080318</v>
      </c>
      <c r="AC53" s="11">
        <f>'OddsRatio_working_3-way'!X53^(1/3)*SIN('OddsRatio_working_3-way'!Y53/3)</f>
        <v>4.9439206434388649E-2</v>
      </c>
      <c r="AD53" s="11">
        <f>'OddsRatio_working_3-way'!X53^(1/3)*SIN(('OddsRatio_working_3-way'!Y53+2*PI())/3)</f>
        <v>0.42377456477999681</v>
      </c>
      <c r="AE53" s="11">
        <f>'OddsRatio_working_3-way'!X53^(1/3)*SIN(('OddsRatio_working_3-way'!Y53+4*PI())/3)</f>
        <v>-0.47321377121438546</v>
      </c>
      <c r="AF53" s="11">
        <f>-'OddsRatio_working_3-way'!U53/(3*'OddsRatio_working_3-way'!X53^(1/3))*COS(('OddsRatio_working_3-way'!Y53)/3)</f>
        <v>0.51787645724631104</v>
      </c>
      <c r="AG53" s="11">
        <f>-'OddsRatio_working_3-way'!U53/(3*'OddsRatio_working_3-way'!X53^(1/3))*COS(('OddsRatio_working_3-way'!Y53+2*PI())/3)</f>
        <v>-0.30175383733827915</v>
      </c>
      <c r="AH53" s="11">
        <f>-'OddsRatio_working_3-way'!U53/(3*'OddsRatio_working_3-way'!X53^(1/3))*COS(('OddsRatio_working_3-way'!Y53+4*PI())/3)</f>
        <v>-0.2161226199080318</v>
      </c>
      <c r="AI53" s="11">
        <f>'OddsRatio_working_3-way'!U53/(3*'OddsRatio_working_3-way'!X53^(1/3))*SIN(('OddsRatio_working_3-way'!Y53)/3)</f>
        <v>-4.9439206434388649E-2</v>
      </c>
      <c r="AJ53" s="11">
        <f>'OddsRatio_working_3-way'!U53/(3*'OddsRatio_working_3-way'!X53^(1/3))*SIN(('OddsRatio_working_3-way'!Y53+2*PI())/3)</f>
        <v>-0.42377456477999681</v>
      </c>
      <c r="AK53" s="11">
        <f>'OddsRatio_working_3-way'!U53/(3*'OddsRatio_working_3-way'!X53^(1/3))*SIN(('OddsRatio_working_3-way'!Y53+4*PI())/3)</f>
        <v>0.47321377121438546</v>
      </c>
      <c r="AL53" s="11">
        <f>'OddsRatio_working_3-way'!Z53+'OddsRatio_working_3-way'!AF53</f>
        <v>1.0357529144926221</v>
      </c>
      <c r="AM53" s="11">
        <f>'OddsRatio_working_3-way'!AA53+'OddsRatio_working_3-way'!AG53</f>
        <v>-0.6035076746765583</v>
      </c>
      <c r="AN53" s="11">
        <f>'OddsRatio_working_3-way'!AB53+'OddsRatio_working_3-way'!AH53</f>
        <v>-0.43224523981606361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1.0357529144926221</v>
      </c>
      <c r="AS53" s="11">
        <f>IF(('OddsRatio_working_3-way'!X53=0),IF(Q53&gt;0,-Q53^(1/3),(-Q53)^(1/3)),'OddsRatio_working_3-way'!AM53-'OddsRatio_working_3-way'!R53/3)</f>
        <v>-0.6035076746765583</v>
      </c>
      <c r="AT53" s="11">
        <f>IF(('OddsRatio_working_3-way'!X53=0),IF(Q53&gt;0,-Q53^(1/3),(-Q53)^(1/3)),'OddsRatio_working_3-way'!AN53-'OddsRatio_working_3-way'!R53/3)</f>
        <v>-0.43224523981606361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2.04</v>
      </c>
      <c r="B54" s="4">
        <f>IF('True_Odds_Calculator_3-way'!B55="","",'True_Odds_Calculator_3-way'!B55)</f>
        <v>3.43</v>
      </c>
      <c r="C54" s="4">
        <f>IF('True_Odds_Calculator_3-way'!C55="","",'True_Odds_Calculator_3-way'!C55)</f>
        <v>4.0599999999999996</v>
      </c>
      <c r="D54" s="9">
        <f t="shared" si="13"/>
        <v>0.47921597370283281</v>
      </c>
      <c r="E54" s="9">
        <f t="shared" si="14"/>
        <v>0.28254861138426762</v>
      </c>
      <c r="F54" s="9">
        <f t="shared" si="15"/>
        <v>0.23823541491289973</v>
      </c>
      <c r="G54" s="9">
        <f t="shared" si="16"/>
        <v>1.0449440313316996</v>
      </c>
      <c r="H54" s="9">
        <f t="shared" si="17"/>
        <v>2.0867417925849674</v>
      </c>
      <c r="I54" s="9">
        <f t="shared" si="18"/>
        <v>3.5392139961360298</v>
      </c>
      <c r="J54" s="9">
        <f t="shared" si="19"/>
        <v>4.1975287358749993</v>
      </c>
      <c r="K54" s="11">
        <f t="shared" si="20"/>
        <v>0.49019607843137253</v>
      </c>
      <c r="L54" s="11">
        <f t="shared" si="21"/>
        <v>0.29154518950437314</v>
      </c>
      <c r="M54" s="11">
        <f t="shared" si="22"/>
        <v>0.24630541871921185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-0.27221416363871387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0.22985971306186093</v>
      </c>
      <c r="Q54" s="11">
        <f>2*'OddsRatio_working_3-way'!K54*'OddsRatio_working_3-way'!L54*'OddsRatio_working_3-way'!M54</f>
        <v>7.0401137231810379E-2</v>
      </c>
      <c r="R54" s="11">
        <f t="shared" si="23"/>
        <v>0</v>
      </c>
      <c r="S54" s="11">
        <f t="shared" si="24"/>
        <v>-0.84440761637566253</v>
      </c>
      <c r="T54" s="11">
        <f t="shared" si="25"/>
        <v>-0.2586240785224081</v>
      </c>
      <c r="U54" s="11">
        <f>'OddsRatio_working_3-way'!S54-'OddsRatio_working_3-way'!R54^2/3</f>
        <v>-0.84440761637566253</v>
      </c>
      <c r="V54" s="11">
        <f>'OddsRatio_working_3-way'!S54*'OddsRatio_working_3-way'!R54/3-2*'OddsRatio_working_3-way'!R54^3/27-'OddsRatio_working_3-way'!T54</f>
        <v>0.2586240785224081</v>
      </c>
      <c r="W54" s="11">
        <f>'OddsRatio_working_3-way'!V54^2+4*'OddsRatio_working_3-way'!U54^3/27</f>
        <v>-2.2311079966666036E-2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0.14932974750383021</v>
      </c>
      <c r="Y54" s="11">
        <f>IF('OddsRatio_working_3-way'!W54&gt;=0,IF('OddsRatio_working_3-way'!V54+SQRT('OddsRatio_working_3-way'!W54)&gt;0,0,PI()),ACOS('OddsRatio_working_3-way'!V54/(2*'OddsRatio_working_3-way'!X54)))</f>
        <v>0.52375030780536602</v>
      </c>
      <c r="Z54" s="11">
        <f>'OddsRatio_working_3-way'!X54^(1/3)*COS('OddsRatio_working_3-way'!Y54/3)</f>
        <v>0.52247201566584978</v>
      </c>
      <c r="AA54" s="11">
        <f>'OddsRatio_working_3-way'!X54^(1/3)*COS(('OddsRatio_working_3-way'!Y54+2*PI())/3)</f>
        <v>-0.34104295445077032</v>
      </c>
      <c r="AB54" s="11">
        <f>'OddsRatio_working_3-way'!X54^(1/3)*COS(('OddsRatio_working_3-way'!Y54+4*PI())/3)</f>
        <v>-0.1814290612150791</v>
      </c>
      <c r="AC54" s="11">
        <f>'OddsRatio_working_3-way'!X54^(1/3)*SIN('OddsRatio_working_3-way'!Y54/3)</f>
        <v>9.2153124226030517E-2</v>
      </c>
      <c r="AD54" s="11">
        <f>'OddsRatio_working_3-way'!X54^(1/3)*SIN(('OddsRatio_working_3-way'!Y54+2*PI())/3)</f>
        <v>0.40639747622007194</v>
      </c>
      <c r="AE54" s="11">
        <f>'OddsRatio_working_3-way'!X54^(1/3)*SIN(('OddsRatio_working_3-way'!Y54+4*PI())/3)</f>
        <v>-0.49855060044610239</v>
      </c>
      <c r="AF54" s="11">
        <f>-'OddsRatio_working_3-way'!U54/(3*'OddsRatio_working_3-way'!X54^(1/3))*COS(('OddsRatio_working_3-way'!Y54)/3)</f>
        <v>0.52247201566584989</v>
      </c>
      <c r="AG54" s="11">
        <f>-'OddsRatio_working_3-way'!U54/(3*'OddsRatio_working_3-way'!X54^(1/3))*COS(('OddsRatio_working_3-way'!Y54+2*PI())/3)</f>
        <v>-0.34104295445077043</v>
      </c>
      <c r="AH54" s="11">
        <f>-'OddsRatio_working_3-way'!U54/(3*'OddsRatio_working_3-way'!X54^(1/3))*COS(('OddsRatio_working_3-way'!Y54+4*PI())/3)</f>
        <v>-0.18142906121507912</v>
      </c>
      <c r="AI54" s="11">
        <f>'OddsRatio_working_3-way'!U54/(3*'OddsRatio_working_3-way'!X54^(1/3))*SIN(('OddsRatio_working_3-way'!Y54)/3)</f>
        <v>-9.2153124226030544E-2</v>
      </c>
      <c r="AJ54" s="11">
        <f>'OddsRatio_working_3-way'!U54/(3*'OddsRatio_working_3-way'!X54^(1/3))*SIN(('OddsRatio_working_3-way'!Y54+2*PI())/3)</f>
        <v>-0.406397476220072</v>
      </c>
      <c r="AK54" s="11">
        <f>'OddsRatio_working_3-way'!U54/(3*'OddsRatio_working_3-way'!X54^(1/3))*SIN(('OddsRatio_working_3-way'!Y54+4*PI())/3)</f>
        <v>0.4985506004461025</v>
      </c>
      <c r="AL54" s="11">
        <f>'OddsRatio_working_3-way'!Z54+'OddsRatio_working_3-way'!AF54</f>
        <v>1.0449440313316996</v>
      </c>
      <c r="AM54" s="11">
        <f>'OddsRatio_working_3-way'!AA54+'OddsRatio_working_3-way'!AG54</f>
        <v>-0.68208590890154075</v>
      </c>
      <c r="AN54" s="11">
        <f>'OddsRatio_working_3-way'!AB54+'OddsRatio_working_3-way'!AH54</f>
        <v>-0.36285812243015825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1.0449440313316996</v>
      </c>
      <c r="AS54" s="11">
        <f>IF(('OddsRatio_working_3-way'!X54=0),IF(Q54&gt;0,-Q54^(1/3),(-Q54)^(1/3)),'OddsRatio_working_3-way'!AM54-'OddsRatio_working_3-way'!R54/3)</f>
        <v>-0.68208590890154075</v>
      </c>
      <c r="AT54" s="11">
        <f>IF(('OddsRatio_working_3-way'!X54=0),IF(Q54&gt;0,-Q54^(1/3),(-Q54)^(1/3)),'OddsRatio_working_3-way'!AN54-'OddsRatio_working_3-way'!R54/3)</f>
        <v>-0.36285812243015825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2.95</v>
      </c>
      <c r="B55" s="4">
        <f>IF('True_Odds_Calculator_3-way'!B56="","",'True_Odds_Calculator_3-way'!B56)</f>
        <v>3.17</v>
      </c>
      <c r="C55" s="4">
        <f>IF('True_Odds_Calculator_3-way'!C56="","",'True_Odds_Calculator_3-way'!C56)</f>
        <v>2.68</v>
      </c>
      <c r="D55" s="9">
        <f t="shared" si="13"/>
        <v>0.32981629462413664</v>
      </c>
      <c r="E55" s="9">
        <f t="shared" si="14"/>
        <v>0.30663172591772903</v>
      </c>
      <c r="F55" s="9">
        <f t="shared" si="15"/>
        <v>0.36355197945813422</v>
      </c>
      <c r="G55" s="9">
        <f t="shared" si="16"/>
        <v>1.0420466092085257</v>
      </c>
      <c r="H55" s="9">
        <f t="shared" si="17"/>
        <v>3.0319908879566255</v>
      </c>
      <c r="I55" s="9">
        <f t="shared" si="18"/>
        <v>3.2612411419825014</v>
      </c>
      <c r="J55" s="9">
        <f t="shared" si="19"/>
        <v>2.750638303470323</v>
      </c>
      <c r="K55" s="11">
        <f t="shared" si="20"/>
        <v>0.33898305084745761</v>
      </c>
      <c r="L55" s="11">
        <f t="shared" si="21"/>
        <v>0.31545741324921134</v>
      </c>
      <c r="M55" s="11">
        <f t="shared" si="22"/>
        <v>0.37313432835820892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-0.28365311335638543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0.23142587868017025</v>
      </c>
      <c r="Q55" s="11">
        <f>2*'OddsRatio_working_3-way'!K55*'OddsRatio_working_3-way'!L55*'OddsRatio_working_3-way'!M55</f>
        <v>7.9802027131093176E-2</v>
      </c>
      <c r="R55" s="11">
        <f t="shared" si="23"/>
        <v>0</v>
      </c>
      <c r="S55" s="11">
        <f t="shared" si="24"/>
        <v>-0.81587639191325845</v>
      </c>
      <c r="T55" s="11">
        <f t="shared" si="25"/>
        <v>-0.28133668686664082</v>
      </c>
      <c r="U55" s="11">
        <f>'OddsRatio_working_3-way'!S55-'OddsRatio_working_3-way'!R55^2/3</f>
        <v>-0.81587639191325845</v>
      </c>
      <c r="V55" s="11">
        <f>'OddsRatio_working_3-way'!S55*'OddsRatio_working_3-way'!R55/3-2*'OddsRatio_working_3-way'!R55^3/27-'OddsRatio_working_3-way'!T55</f>
        <v>0.28133668686664082</v>
      </c>
      <c r="W55" s="11">
        <f>'OddsRatio_working_3-way'!V55^2+4*'OddsRatio_working_3-way'!U55^3/27</f>
        <v>-1.307686081033127E-3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0.14182561251245437</v>
      </c>
      <c r="Y55" s="11">
        <f>IF('OddsRatio_working_3-way'!W55&gt;=0,IF('OddsRatio_working_3-way'!V55+SQRT('OddsRatio_working_3-way'!W55)&gt;0,0,PI()),ACOS('OddsRatio_working_3-way'!V55/(2*'OddsRatio_working_3-way'!X55)))</f>
        <v>0.12783524099799481</v>
      </c>
      <c r="Z55" s="11">
        <f>'OddsRatio_working_3-way'!X55^(1/3)*COS('OddsRatio_working_3-way'!Y55/3)</f>
        <v>0.52102330460426283</v>
      </c>
      <c r="AA55" s="11">
        <f>'OddsRatio_working_3-way'!X55^(1/3)*COS(('OddsRatio_working_3-way'!Y55+2*PI())/3)</f>
        <v>-0.27975054579304603</v>
      </c>
      <c r="AB55" s="11">
        <f>'OddsRatio_working_3-way'!X55^(1/3)*COS(('OddsRatio_working_3-way'!Y55+4*PI())/3)</f>
        <v>-0.24127275881121696</v>
      </c>
      <c r="AC55" s="11">
        <f>'OddsRatio_working_3-way'!X55^(1/3)*SIN('OddsRatio_working_3-way'!Y55/3)</f>
        <v>2.2215160671780244E-2</v>
      </c>
      <c r="AD55" s="11">
        <f>'OddsRatio_working_3-way'!X55^(1/3)*SIN(('OddsRatio_working_3-way'!Y55+2*PI())/3)</f>
        <v>0.44011183741511922</v>
      </c>
      <c r="AE55" s="11">
        <f>'OddsRatio_working_3-way'!X55^(1/3)*SIN(('OddsRatio_working_3-way'!Y55+4*PI())/3)</f>
        <v>-0.46232699808689931</v>
      </c>
      <c r="AF55" s="11">
        <f>-'OddsRatio_working_3-way'!U55/(3*'OddsRatio_working_3-way'!X55^(1/3))*COS(('OddsRatio_working_3-way'!Y55)/3)</f>
        <v>0.52102330460426283</v>
      </c>
      <c r="AG55" s="11">
        <f>-'OddsRatio_working_3-way'!U55/(3*'OddsRatio_working_3-way'!X55^(1/3))*COS(('OddsRatio_working_3-way'!Y55+2*PI())/3)</f>
        <v>-0.27975054579304603</v>
      </c>
      <c r="AH55" s="11">
        <f>-'OddsRatio_working_3-way'!U55/(3*'OddsRatio_working_3-way'!X55^(1/3))*COS(('OddsRatio_working_3-way'!Y55+4*PI())/3)</f>
        <v>-0.24127275881121696</v>
      </c>
      <c r="AI55" s="11">
        <f>'OddsRatio_working_3-way'!U55/(3*'OddsRatio_working_3-way'!X55^(1/3))*SIN(('OddsRatio_working_3-way'!Y55)/3)</f>
        <v>-2.2215160671780244E-2</v>
      </c>
      <c r="AJ55" s="11">
        <f>'OddsRatio_working_3-way'!U55/(3*'OddsRatio_working_3-way'!X55^(1/3))*SIN(('OddsRatio_working_3-way'!Y55+2*PI())/3)</f>
        <v>-0.44011183741511922</v>
      </c>
      <c r="AK55" s="11">
        <f>'OddsRatio_working_3-way'!U55/(3*'OddsRatio_working_3-way'!X55^(1/3))*SIN(('OddsRatio_working_3-way'!Y55+4*PI())/3)</f>
        <v>0.46232699808689931</v>
      </c>
      <c r="AL55" s="11">
        <f>'OddsRatio_working_3-way'!Z55+'OddsRatio_working_3-way'!AF55</f>
        <v>1.0420466092085257</v>
      </c>
      <c r="AM55" s="11">
        <f>'OddsRatio_working_3-way'!AA55+'OddsRatio_working_3-way'!AG55</f>
        <v>-0.55950109158609207</v>
      </c>
      <c r="AN55" s="11">
        <f>'OddsRatio_working_3-way'!AB55+'OddsRatio_working_3-way'!AH55</f>
        <v>-0.48254551762243392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1.0420466092085257</v>
      </c>
      <c r="AS55" s="11">
        <f>IF(('OddsRatio_working_3-way'!X55=0),IF(Q55&gt;0,-Q55^(1/3),(-Q55)^(1/3)),'OddsRatio_working_3-way'!AM55-'OddsRatio_working_3-way'!R55/3)</f>
        <v>-0.55950109158609207</v>
      </c>
      <c r="AT55" s="11">
        <f>IF(('OddsRatio_working_3-way'!X55=0),IF(Q55&gt;0,-Q55^(1/3),(-Q55)^(1/3)),'OddsRatio_working_3-way'!AN55-'OddsRatio_working_3-way'!R55/3)</f>
        <v>-0.48254551762243392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1.88</v>
      </c>
      <c r="B56" s="4">
        <f>IF('True_Odds_Calculator_3-way'!B57="","",'True_Odds_Calculator_3-way'!B57)</f>
        <v>3.4</v>
      </c>
      <c r="C56" s="4">
        <f>IF('True_Odds_Calculator_3-way'!C57="","",'True_Odds_Calculator_3-way'!C57)</f>
        <v>4.9400000000000004</v>
      </c>
      <c r="D56" s="9">
        <f t="shared" si="13"/>
        <v>0.52036120784884243</v>
      </c>
      <c r="E56" s="9">
        <f t="shared" si="14"/>
        <v>0.28458878751035538</v>
      </c>
      <c r="F56" s="9">
        <f t="shared" si="15"/>
        <v>0.19505000464080208</v>
      </c>
      <c r="G56" s="9">
        <f t="shared" si="16"/>
        <v>1.0474341164729548</v>
      </c>
      <c r="H56" s="9">
        <f t="shared" si="17"/>
        <v>1.9217420224962001</v>
      </c>
      <c r="I56" s="9">
        <f t="shared" si="18"/>
        <v>3.5138418795350916</v>
      </c>
      <c r="J56" s="9">
        <f t="shared" si="19"/>
        <v>5.1268904189034412</v>
      </c>
      <c r="K56" s="11">
        <f t="shared" si="20"/>
        <v>0.53191489361702127</v>
      </c>
      <c r="L56" s="11">
        <f t="shared" si="21"/>
        <v>0.29411764705882354</v>
      </c>
      <c r="M56" s="11">
        <f t="shared" si="22"/>
        <v>0.20242914979757085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-0.26352779030468243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0.22865119861365168</v>
      </c>
      <c r="Q56" s="11">
        <f>2*'OddsRatio_working_3-way'!K56*'OddsRatio_working_3-way'!L56*'OddsRatio_working_3-way'!M56</f>
        <v>6.3338282164446452E-2</v>
      </c>
      <c r="R56" s="11">
        <f t="shared" si="23"/>
        <v>0</v>
      </c>
      <c r="S56" s="11">
        <f t="shared" si="24"/>
        <v>-0.86765497615751441</v>
      </c>
      <c r="T56" s="11">
        <f t="shared" si="25"/>
        <v>-0.24034763882479623</v>
      </c>
      <c r="U56" s="11">
        <f>'OddsRatio_working_3-way'!S56-'OddsRatio_working_3-way'!R56^2/3</f>
        <v>-0.86765497615751441</v>
      </c>
      <c r="V56" s="11">
        <f>'OddsRatio_working_3-way'!S56*'OddsRatio_working_3-way'!R56/3-2*'OddsRatio_working_3-way'!R56^3/27-'OddsRatio_working_3-way'!T56</f>
        <v>0.24034763882479623</v>
      </c>
      <c r="W56" s="11">
        <f>'OddsRatio_working_3-way'!V56^2+4*'OddsRatio_working_3-way'!U56^3/27</f>
        <v>-3.9002270913177282E-2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0.15553878808984592</v>
      </c>
      <c r="Y56" s="11">
        <f>IF('OddsRatio_working_3-way'!W56&gt;=0,IF('OddsRatio_working_3-way'!V56+SQRT('OddsRatio_working_3-way'!W56)&gt;0,0,PI()),ACOS('OddsRatio_working_3-way'!V56/(2*'OddsRatio_working_3-way'!X56)))</f>
        <v>0.68782404504135342</v>
      </c>
      <c r="Z56" s="11">
        <f>'OddsRatio_working_3-way'!X56^(1/3)*COS('OddsRatio_working_3-way'!Y56/3)</f>
        <v>0.52371705823647741</v>
      </c>
      <c r="AA56" s="11">
        <f>'OddsRatio_working_3-way'!X56^(1/3)*COS(('OddsRatio_working_3-way'!Y56+2*PI())/3)</f>
        <v>-0.36770783815460539</v>
      </c>
      <c r="AB56" s="11">
        <f>'OddsRatio_working_3-way'!X56^(1/3)*COS(('OddsRatio_working_3-way'!Y56+4*PI())/3)</f>
        <v>-0.15600922008187232</v>
      </c>
      <c r="AC56" s="11">
        <f>'OddsRatio_working_3-way'!X56^(1/3)*SIN('OddsRatio_working_3-way'!Y56/3)</f>
        <v>0.12222425413136441</v>
      </c>
      <c r="AD56" s="11">
        <f>'OddsRatio_working_3-way'!X56^(1/3)*SIN(('OddsRatio_working_3-way'!Y56+2*PI())/3)</f>
        <v>0.39244014976236147</v>
      </c>
      <c r="AE56" s="11">
        <f>'OddsRatio_working_3-way'!X56^(1/3)*SIN(('OddsRatio_working_3-way'!Y56+4*PI())/3)</f>
        <v>-0.51466440389372581</v>
      </c>
      <c r="AF56" s="11">
        <f>-'OddsRatio_working_3-way'!U56/(3*'OddsRatio_working_3-way'!X56^(1/3))*COS(('OddsRatio_working_3-way'!Y56)/3)</f>
        <v>0.52371705823647741</v>
      </c>
      <c r="AG56" s="11">
        <f>-'OddsRatio_working_3-way'!U56/(3*'OddsRatio_working_3-way'!X56^(1/3))*COS(('OddsRatio_working_3-way'!Y56+2*PI())/3)</f>
        <v>-0.36770783815460539</v>
      </c>
      <c r="AH56" s="11">
        <f>-'OddsRatio_working_3-way'!U56/(3*'OddsRatio_working_3-way'!X56^(1/3))*COS(('OddsRatio_working_3-way'!Y56+4*PI())/3)</f>
        <v>-0.15600922008187232</v>
      </c>
      <c r="AI56" s="11">
        <f>'OddsRatio_working_3-way'!U56/(3*'OddsRatio_working_3-way'!X56^(1/3))*SIN(('OddsRatio_working_3-way'!Y56)/3)</f>
        <v>-0.12222425413136441</v>
      </c>
      <c r="AJ56" s="11">
        <f>'OddsRatio_working_3-way'!U56/(3*'OddsRatio_working_3-way'!X56^(1/3))*SIN(('OddsRatio_working_3-way'!Y56+2*PI())/3)</f>
        <v>-0.39244014976236147</v>
      </c>
      <c r="AK56" s="11">
        <f>'OddsRatio_working_3-way'!U56/(3*'OddsRatio_working_3-way'!X56^(1/3))*SIN(('OddsRatio_working_3-way'!Y56+4*PI())/3)</f>
        <v>0.51466440389372581</v>
      </c>
      <c r="AL56" s="11">
        <f>'OddsRatio_working_3-way'!Z56+'OddsRatio_working_3-way'!AF56</f>
        <v>1.0474341164729548</v>
      </c>
      <c r="AM56" s="11">
        <f>'OddsRatio_working_3-way'!AA56+'OddsRatio_working_3-way'!AG56</f>
        <v>-0.73541567630921079</v>
      </c>
      <c r="AN56" s="11">
        <f>'OddsRatio_working_3-way'!AB56+'OddsRatio_working_3-way'!AH56</f>
        <v>-0.31201844016374464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1.0474341164729548</v>
      </c>
      <c r="AS56" s="11">
        <f>IF(('OddsRatio_working_3-way'!X56=0),IF(Q56&gt;0,-Q56^(1/3),(-Q56)^(1/3)),'OddsRatio_working_3-way'!AM56-'OddsRatio_working_3-way'!R56/3)</f>
        <v>-0.73541567630921079</v>
      </c>
      <c r="AT56" s="11">
        <f>IF(('OddsRatio_working_3-way'!X56=0),IF(Q56&gt;0,-Q56^(1/3),(-Q56)^(1/3)),'OddsRatio_working_3-way'!AN56-'OddsRatio_working_3-way'!R56/3)</f>
        <v>-0.31201844016374464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1.66</v>
      </c>
      <c r="B57" s="4">
        <f>IF('True_Odds_Calculator_3-way'!B58="","",'True_Odds_Calculator_3-way'!B58)</f>
        <v>4.08</v>
      </c>
      <c r="C57" s="4">
        <f>IF('True_Odds_Calculator_3-way'!C58="","",'True_Odds_Calculator_3-way'!C58)</f>
        <v>5.44</v>
      </c>
      <c r="D57" s="9">
        <f t="shared" si="13"/>
        <v>0.58918875571078211</v>
      </c>
      <c r="E57" s="9">
        <f t="shared" si="14"/>
        <v>0.23508235229807864</v>
      </c>
      <c r="F57" s="9">
        <f t="shared" si="15"/>
        <v>0.17572889199113931</v>
      </c>
      <c r="G57" s="9">
        <f t="shared" si="16"/>
        <v>1.0564378107915364</v>
      </c>
      <c r="H57" s="9">
        <f t="shared" si="17"/>
        <v>1.6972489551224137</v>
      </c>
      <c r="I57" s="9">
        <f t="shared" si="18"/>
        <v>4.2538284572379323</v>
      </c>
      <c r="J57" s="9">
        <f t="shared" si="19"/>
        <v>5.6905838799144224</v>
      </c>
      <c r="K57" s="11">
        <f t="shared" si="20"/>
        <v>0.60240963855421692</v>
      </c>
      <c r="L57" s="11">
        <f t="shared" si="21"/>
        <v>0.24509803921568626</v>
      </c>
      <c r="M57" s="11">
        <f t="shared" si="22"/>
        <v>0.18382352941176469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-0.24496862884062198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0.22201696057586745</v>
      </c>
      <c r="Q57" s="11">
        <f>2*'OddsRatio_working_3-way'!K57*'OddsRatio_working_3-way'!L57*'OddsRatio_working_3-way'!M57</f>
        <v>5.4282875446422366E-2</v>
      </c>
      <c r="R57" s="11">
        <f t="shared" si="23"/>
        <v>0</v>
      </c>
      <c r="S57" s="11">
        <f t="shared" si="24"/>
        <v>-0.90630772448954267</v>
      </c>
      <c r="T57" s="11">
        <f t="shared" si="25"/>
        <v>-0.22159113068203978</v>
      </c>
      <c r="U57" s="11">
        <f>'OddsRatio_working_3-way'!S57-'OddsRatio_working_3-way'!R57^2/3</f>
        <v>-0.90630772448954267</v>
      </c>
      <c r="V57" s="11">
        <f>'OddsRatio_working_3-way'!S57*'OddsRatio_working_3-way'!R57/3-2*'OddsRatio_working_3-way'!R57^3/27-'OddsRatio_working_3-way'!T57</f>
        <v>0.22159113068203978</v>
      </c>
      <c r="W57" s="11">
        <f>'OddsRatio_working_3-way'!V57^2+4*'OddsRatio_working_3-way'!U57^3/27</f>
        <v>-6.1184103755012056E-2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0.16604723194919335</v>
      </c>
      <c r="Y57" s="11">
        <f>IF('OddsRatio_working_3-way'!W57&gt;=0,IF('OddsRatio_working_3-way'!V57+SQRT('OddsRatio_working_3-way'!W57)&gt;0,0,PI()),ACOS('OddsRatio_working_3-way'!V57/(2*'OddsRatio_working_3-way'!X57)))</f>
        <v>0.84028132696214641</v>
      </c>
      <c r="Z57" s="11">
        <f>'OddsRatio_working_3-way'!X57^(1/3)*COS('OddsRatio_working_3-way'!Y57/3)</f>
        <v>0.52821890539576821</v>
      </c>
      <c r="AA57" s="11">
        <f>'OddsRatio_working_3-way'!X57^(1/3)*COS(('OddsRatio_working_3-way'!Y57+2*PI())/3)</f>
        <v>-0.39569791005360366</v>
      </c>
      <c r="AB57" s="11">
        <f>'OddsRatio_working_3-way'!X57^(1/3)*COS(('OddsRatio_working_3-way'!Y57+4*PI())/3)</f>
        <v>-0.13252099534216449</v>
      </c>
      <c r="AC57" s="11">
        <f>'OddsRatio_working_3-way'!X57^(1/3)*SIN('OddsRatio_working_3-way'!Y57/3)</f>
        <v>0.15194526255314458</v>
      </c>
      <c r="AD57" s="11">
        <f>'OddsRatio_working_3-way'!X57^(1/3)*SIN(('OddsRatio_working_3-way'!Y57+2*PI())/3)</f>
        <v>0.38147835955537218</v>
      </c>
      <c r="AE57" s="11">
        <f>'OddsRatio_working_3-way'!X57^(1/3)*SIN(('OddsRatio_working_3-way'!Y57+4*PI())/3)</f>
        <v>-0.53342362210851668</v>
      </c>
      <c r="AF57" s="11">
        <f>-'OddsRatio_working_3-way'!U57/(3*'OddsRatio_working_3-way'!X57^(1/3))*COS(('OddsRatio_working_3-way'!Y57)/3)</f>
        <v>0.5282189053957681</v>
      </c>
      <c r="AG57" s="11">
        <f>-'OddsRatio_working_3-way'!U57/(3*'OddsRatio_working_3-way'!X57^(1/3))*COS(('OddsRatio_working_3-way'!Y57+2*PI())/3)</f>
        <v>-0.39569791005360361</v>
      </c>
      <c r="AH57" s="11">
        <f>-'OddsRatio_working_3-way'!U57/(3*'OddsRatio_working_3-way'!X57^(1/3))*COS(('OddsRatio_working_3-way'!Y57+4*PI())/3)</f>
        <v>-0.13252099534216447</v>
      </c>
      <c r="AI57" s="11">
        <f>'OddsRatio_working_3-way'!U57/(3*'OddsRatio_working_3-way'!X57^(1/3))*SIN(('OddsRatio_working_3-way'!Y57)/3)</f>
        <v>-0.15194526255314456</v>
      </c>
      <c r="AJ57" s="11">
        <f>'OddsRatio_working_3-way'!U57/(3*'OddsRatio_working_3-way'!X57^(1/3))*SIN(('OddsRatio_working_3-way'!Y57+2*PI())/3)</f>
        <v>-0.38147835955537207</v>
      </c>
      <c r="AK57" s="11">
        <f>'OddsRatio_working_3-way'!U57/(3*'OddsRatio_working_3-way'!X57^(1/3))*SIN(('OddsRatio_working_3-way'!Y57+4*PI())/3)</f>
        <v>0.53342362210851657</v>
      </c>
      <c r="AL57" s="11">
        <f>'OddsRatio_working_3-way'!Z57+'OddsRatio_working_3-way'!AF57</f>
        <v>1.0564378107915364</v>
      </c>
      <c r="AM57" s="11">
        <f>'OddsRatio_working_3-way'!AA57+'OddsRatio_working_3-way'!AG57</f>
        <v>-0.79139582010720733</v>
      </c>
      <c r="AN57" s="11">
        <f>'OddsRatio_working_3-way'!AB57+'OddsRatio_working_3-way'!AH57</f>
        <v>-0.26504199068432899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1.0564378107915364</v>
      </c>
      <c r="AS57" s="11">
        <f>IF(('OddsRatio_working_3-way'!X57=0),IF(Q57&gt;0,-Q57^(1/3),(-Q57)^(1/3)),'OddsRatio_working_3-way'!AM57-'OddsRatio_working_3-way'!R57/3)</f>
        <v>-0.79139582010720733</v>
      </c>
      <c r="AT57" s="11">
        <f>IF(('OddsRatio_working_3-way'!X57=0),IF(Q57&gt;0,-Q57^(1/3),(-Q57)^(1/3)),'OddsRatio_working_3-way'!AN57-'OddsRatio_working_3-way'!R57/3)</f>
        <v>-0.26504199068432899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2.06</v>
      </c>
      <c r="B58" s="4">
        <f>IF('True_Odds_Calculator_3-way'!B59="","",'True_Odds_Calculator_3-way'!B59)</f>
        <v>3.46</v>
      </c>
      <c r="C58" s="4">
        <f>IF('True_Odds_Calculator_3-way'!C59="","",'True_Odds_Calculator_3-way'!C59)</f>
        <v>3.93</v>
      </c>
      <c r="D58" s="9">
        <f t="shared" si="13"/>
        <v>0.47417611780083563</v>
      </c>
      <c r="E58" s="9">
        <f t="shared" si="14"/>
        <v>0.27983504919602059</v>
      </c>
      <c r="F58" s="9">
        <f t="shared" si="15"/>
        <v>0.24598883300314356</v>
      </c>
      <c r="G58" s="9">
        <f t="shared" si="16"/>
        <v>1.0461519414480147</v>
      </c>
      <c r="H58" s="9">
        <f t="shared" si="17"/>
        <v>2.1089210579348956</v>
      </c>
      <c r="I58" s="9">
        <f t="shared" si="18"/>
        <v>3.5735337759621162</v>
      </c>
      <c r="J58" s="9">
        <f t="shared" si="19"/>
        <v>4.0652251884426835</v>
      </c>
      <c r="K58" s="11">
        <f t="shared" si="20"/>
        <v>0.4854368932038835</v>
      </c>
      <c r="L58" s="11">
        <f t="shared" si="21"/>
        <v>0.28901734104046245</v>
      </c>
      <c r="M58" s="11">
        <f t="shared" si="22"/>
        <v>0.2544529262086514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-0.27275500163004662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0.23026283377936496</v>
      </c>
      <c r="Q58" s="11">
        <f>2*'OddsRatio_working_3-way'!K58*'OddsRatio_working_3-way'!L58*'OddsRatio_working_3-way'!M58</f>
        <v>7.1399328303679066E-2</v>
      </c>
      <c r="R58" s="11">
        <f t="shared" si="23"/>
        <v>0</v>
      </c>
      <c r="S58" s="11">
        <f t="shared" si="24"/>
        <v>-0.84421122400418436</v>
      </c>
      <c r="T58" s="11">
        <f t="shared" si="25"/>
        <v>-0.26177092217184017</v>
      </c>
      <c r="U58" s="11">
        <f>'OddsRatio_working_3-way'!S58-'OddsRatio_working_3-way'!R58^2/3</f>
        <v>-0.84421122400418436</v>
      </c>
      <c r="V58" s="11">
        <f>'OddsRatio_working_3-way'!S58*'OddsRatio_working_3-way'!R58/3-2*'OddsRatio_working_3-way'!R58^3/27-'OddsRatio_working_3-way'!T58</f>
        <v>0.26177092217184017</v>
      </c>
      <c r="W58" s="11">
        <f>'OddsRatio_working_3-way'!V58^2+4*'OddsRatio_working_3-way'!U58^3/27</f>
        <v>-2.0611256062757197E-2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0.14927765385134908</v>
      </c>
      <c r="Y58" s="11">
        <f>IF('OddsRatio_working_3-way'!W58&gt;=0,IF('OddsRatio_working_3-way'!V58+SQRT('OddsRatio_working_3-way'!W58)&gt;0,0,PI()),ACOS('OddsRatio_working_3-way'!V58/(2*'OddsRatio_working_3-way'!X58)))</f>
        <v>0.50164637982503657</v>
      </c>
      <c r="Z58" s="11">
        <f>'OddsRatio_working_3-way'!X58^(1/3)*COS('OddsRatio_working_3-way'!Y58/3)</f>
        <v>0.52307597072400724</v>
      </c>
      <c r="AA58" s="11">
        <f>'OddsRatio_working_3-way'!X58^(1/3)*COS(('OddsRatio_working_3-way'!Y58+2*PI())/3)</f>
        <v>-0.33800008472763188</v>
      </c>
      <c r="AB58" s="11">
        <f>'OddsRatio_working_3-way'!X58^(1/3)*COS(('OddsRatio_working_3-way'!Y58+4*PI())/3)</f>
        <v>-0.18507588599637548</v>
      </c>
      <c r="AC58" s="11">
        <f>'OddsRatio_working_3-way'!X58^(1/3)*SIN('OddsRatio_working_3-way'!Y58/3)</f>
        <v>8.8290827303098771E-2</v>
      </c>
      <c r="AD58" s="11">
        <f>'OddsRatio_working_3-way'!X58^(1/3)*SIN(('OddsRatio_working_3-way'!Y58+2*PI())/3)</f>
        <v>0.40885166510464621</v>
      </c>
      <c r="AE58" s="11">
        <f>'OddsRatio_working_3-way'!X58^(1/3)*SIN(('OddsRatio_working_3-way'!Y58+4*PI())/3)</f>
        <v>-0.49714249240774488</v>
      </c>
      <c r="AF58" s="11">
        <f>-'OddsRatio_working_3-way'!U58/(3*'OddsRatio_working_3-way'!X58^(1/3))*COS(('OddsRatio_working_3-way'!Y58)/3)</f>
        <v>0.52307597072400736</v>
      </c>
      <c r="AG58" s="11">
        <f>-'OddsRatio_working_3-way'!U58/(3*'OddsRatio_working_3-way'!X58^(1/3))*COS(('OddsRatio_working_3-way'!Y58+2*PI())/3)</f>
        <v>-0.33800008472763199</v>
      </c>
      <c r="AH58" s="11">
        <f>-'OddsRatio_working_3-way'!U58/(3*'OddsRatio_working_3-way'!X58^(1/3))*COS(('OddsRatio_working_3-way'!Y58+4*PI())/3)</f>
        <v>-0.18507588599637551</v>
      </c>
      <c r="AI58" s="11">
        <f>'OddsRatio_working_3-way'!U58/(3*'OddsRatio_working_3-way'!X58^(1/3))*SIN(('OddsRatio_working_3-way'!Y58)/3)</f>
        <v>-8.8290827303098798E-2</v>
      </c>
      <c r="AJ58" s="11">
        <f>'OddsRatio_working_3-way'!U58/(3*'OddsRatio_working_3-way'!X58^(1/3))*SIN(('OddsRatio_working_3-way'!Y58+2*PI())/3)</f>
        <v>-0.40885166510464632</v>
      </c>
      <c r="AK58" s="11">
        <f>'OddsRatio_working_3-way'!U58/(3*'OddsRatio_working_3-way'!X58^(1/3))*SIN(('OddsRatio_working_3-way'!Y58+4*PI())/3)</f>
        <v>0.497142492407745</v>
      </c>
      <c r="AL58" s="11">
        <f>'OddsRatio_working_3-way'!Z58+'OddsRatio_working_3-way'!AF58</f>
        <v>1.0461519414480147</v>
      </c>
      <c r="AM58" s="11">
        <f>'OddsRatio_working_3-way'!AA58+'OddsRatio_working_3-way'!AG58</f>
        <v>-0.67600016945526387</v>
      </c>
      <c r="AN58" s="11">
        <f>'OddsRatio_working_3-way'!AB58+'OddsRatio_working_3-way'!AH58</f>
        <v>-0.37015177199275096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1.0461519414480147</v>
      </c>
      <c r="AS58" s="11">
        <f>IF(('OddsRatio_working_3-way'!X58=0),IF(Q58&gt;0,-Q58^(1/3),(-Q58)^(1/3)),'OddsRatio_working_3-way'!AM58-'OddsRatio_working_3-way'!R58/3)</f>
        <v>-0.67600016945526387</v>
      </c>
      <c r="AT58" s="11">
        <f>IF(('OddsRatio_working_3-way'!X58=0),IF(Q58&gt;0,-Q58^(1/3),(-Q58)^(1/3)),'OddsRatio_working_3-way'!AN58-'OddsRatio_working_3-way'!R58/3)</f>
        <v>-0.37015177199275096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1.69</v>
      </c>
      <c r="B59" s="4">
        <f>IF('True_Odds_Calculator_3-way'!B60="","",'True_Odds_Calculator_3-way'!B60)</f>
        <v>3.85</v>
      </c>
      <c r="C59" s="4">
        <f>IF('True_Odds_Calculator_3-way'!C60="","",'True_Odds_Calculator_3-way'!C60)</f>
        <v>5.57</v>
      </c>
      <c r="D59" s="9">
        <f t="shared" si="13"/>
        <v>0.57868611437527195</v>
      </c>
      <c r="E59" s="9">
        <f t="shared" si="14"/>
        <v>0.24955246105306805</v>
      </c>
      <c r="F59" s="9">
        <f t="shared" si="15"/>
        <v>0.1717614245716601</v>
      </c>
      <c r="G59" s="9">
        <f t="shared" si="16"/>
        <v>1.0551485841299604</v>
      </c>
      <c r="H59" s="9">
        <f t="shared" si="17"/>
        <v>1.7280525230496724</v>
      </c>
      <c r="I59" s="9">
        <f t="shared" si="18"/>
        <v>4.0071734647703883</v>
      </c>
      <c r="J59" s="9">
        <f t="shared" si="19"/>
        <v>5.822029029473919</v>
      </c>
      <c r="K59" s="11">
        <f t="shared" si="20"/>
        <v>0.59171597633136097</v>
      </c>
      <c r="L59" s="11">
        <f t="shared" si="21"/>
        <v>0.25974025974025972</v>
      </c>
      <c r="M59" s="11">
        <f t="shared" si="22"/>
        <v>0.17953321364452424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-0.24797478450288846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0.2237784312083442</v>
      </c>
      <c r="Q59" s="11">
        <f>2*'OddsRatio_working_3-way'!K59*'OddsRatio_working_3-way'!L59*'OddsRatio_working_3-way'!M59</f>
        <v>5.518580301068908E-2</v>
      </c>
      <c r="R59" s="11">
        <f t="shared" si="23"/>
        <v>0</v>
      </c>
      <c r="S59" s="11">
        <f t="shared" si="24"/>
        <v>-0.90242413823223866</v>
      </c>
      <c r="T59" s="11">
        <f t="shared" si="25"/>
        <v>-0.22254602669105764</v>
      </c>
      <c r="U59" s="11">
        <f>'OddsRatio_working_3-way'!S59-'OddsRatio_working_3-way'!R59^2/3</f>
        <v>-0.90242413823223866</v>
      </c>
      <c r="V59" s="11">
        <f>'OddsRatio_working_3-way'!S59*'OddsRatio_working_3-way'!R59/3-2*'OddsRatio_working_3-way'!R59^3/27-'OddsRatio_working_3-way'!T59</f>
        <v>0.22254602669105764</v>
      </c>
      <c r="W59" s="11">
        <f>'OddsRatio_working_3-way'!V59^2+4*'OddsRatio_working_3-way'!U59^3/27</f>
        <v>-5.934830845651403E-2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0.16498109168363126</v>
      </c>
      <c r="Y59" s="11">
        <f>IF('OddsRatio_working_3-way'!W59&gt;=0,IF('OddsRatio_working_3-way'!V59+SQRT('OddsRatio_working_3-way'!W59)&gt;0,0,PI()),ACOS('OddsRatio_working_3-way'!V59/(2*'OddsRatio_working_3-way'!X59)))</f>
        <v>0.83056436592919392</v>
      </c>
      <c r="Z59" s="11">
        <f>'OddsRatio_working_3-way'!X59^(1/3)*COS('OddsRatio_working_3-way'!Y59/3)</f>
        <v>0.52757429206498019</v>
      </c>
      <c r="AA59" s="11">
        <f>'OddsRatio_working_3-way'!X59^(1/3)*COS(('OddsRatio_working_3-way'!Y59+2*PI())/3)</f>
        <v>-0.39361418220816852</v>
      </c>
      <c r="AB59" s="11">
        <f>'OddsRatio_working_3-way'!X59^(1/3)*COS(('OddsRatio_working_3-way'!Y59+4*PI())/3)</f>
        <v>-0.13396010985681184</v>
      </c>
      <c r="AC59" s="11">
        <f>'OddsRatio_working_3-way'!X59^(1/3)*SIN('OddsRatio_working_3-way'!Y59/3)</f>
        <v>0.14991134856823843</v>
      </c>
      <c r="AD59" s="11">
        <f>'OddsRatio_working_3-way'!X59^(1/3)*SIN(('OddsRatio_working_3-way'!Y59+2*PI())/3)</f>
        <v>0.38193706502774466</v>
      </c>
      <c r="AE59" s="11">
        <f>'OddsRatio_working_3-way'!X59^(1/3)*SIN(('OddsRatio_working_3-way'!Y59+4*PI())/3)</f>
        <v>-0.53184841359598301</v>
      </c>
      <c r="AF59" s="11">
        <f>-'OddsRatio_working_3-way'!U59/(3*'OddsRatio_working_3-way'!X59^(1/3))*COS(('OddsRatio_working_3-way'!Y59)/3)</f>
        <v>0.52757429206498019</v>
      </c>
      <c r="AG59" s="11">
        <f>-'OddsRatio_working_3-way'!U59/(3*'OddsRatio_working_3-way'!X59^(1/3))*COS(('OddsRatio_working_3-way'!Y59+2*PI())/3)</f>
        <v>-0.39361418220816852</v>
      </c>
      <c r="AH59" s="11">
        <f>-'OddsRatio_working_3-way'!U59/(3*'OddsRatio_working_3-way'!X59^(1/3))*COS(('OddsRatio_working_3-way'!Y59+4*PI())/3)</f>
        <v>-0.13396010985681184</v>
      </c>
      <c r="AI59" s="11">
        <f>'OddsRatio_working_3-way'!U59/(3*'OddsRatio_working_3-way'!X59^(1/3))*SIN(('OddsRatio_working_3-way'!Y59)/3)</f>
        <v>-0.14991134856823843</v>
      </c>
      <c r="AJ59" s="11">
        <f>'OddsRatio_working_3-way'!U59/(3*'OddsRatio_working_3-way'!X59^(1/3))*SIN(('OddsRatio_working_3-way'!Y59+2*PI())/3)</f>
        <v>-0.38193706502774466</v>
      </c>
      <c r="AK59" s="11">
        <f>'OddsRatio_working_3-way'!U59/(3*'OddsRatio_working_3-way'!X59^(1/3))*SIN(('OddsRatio_working_3-way'!Y59+4*PI())/3)</f>
        <v>0.53184841359598301</v>
      </c>
      <c r="AL59" s="11">
        <f>'OddsRatio_working_3-way'!Z59+'OddsRatio_working_3-way'!AF59</f>
        <v>1.0551485841299604</v>
      </c>
      <c r="AM59" s="11">
        <f>'OddsRatio_working_3-way'!AA59+'OddsRatio_working_3-way'!AG59</f>
        <v>-0.78722836441633703</v>
      </c>
      <c r="AN59" s="11">
        <f>'OddsRatio_working_3-way'!AB59+'OddsRatio_working_3-way'!AH59</f>
        <v>-0.26792021971362368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1.0551485841299604</v>
      </c>
      <c r="AS59" s="11">
        <f>IF(('OddsRatio_working_3-way'!X59=0),IF(Q59&gt;0,-Q59^(1/3),(-Q59)^(1/3)),'OddsRatio_working_3-way'!AM59-'OddsRatio_working_3-way'!R59/3)</f>
        <v>-0.78722836441633703</v>
      </c>
      <c r="AT59" s="11">
        <f>IF(('OddsRatio_working_3-way'!X59=0),IF(Q59&gt;0,-Q59^(1/3),(-Q59)^(1/3)),'OddsRatio_working_3-way'!AN59-'OddsRatio_working_3-way'!R59/3)</f>
        <v>-0.26792021971362368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2.65</v>
      </c>
      <c r="B60" s="4">
        <f>IF('True_Odds_Calculator_3-way'!B61="","",'True_Odds_Calculator_3-way'!B61)</f>
        <v>3.24</v>
      </c>
      <c r="C60" s="4">
        <f>IF('True_Odds_Calculator_3-way'!C61="","",'True_Odds_Calculator_3-way'!C61)</f>
        <v>2.93</v>
      </c>
      <c r="D60" s="9">
        <f t="shared" si="13"/>
        <v>0.36781748399171477</v>
      </c>
      <c r="E60" s="9">
        <f t="shared" si="14"/>
        <v>0.30000125717664139</v>
      </c>
      <c r="F60" s="9">
        <f t="shared" si="15"/>
        <v>0.33218125883164401</v>
      </c>
      <c r="G60" s="9">
        <f t="shared" si="16"/>
        <v>1.0416604306975539</v>
      </c>
      <c r="H60" s="9">
        <f t="shared" si="17"/>
        <v>2.7187397106509636</v>
      </c>
      <c r="I60" s="9">
        <f t="shared" si="18"/>
        <v>3.333319364762521</v>
      </c>
      <c r="J60" s="9">
        <f t="shared" si="19"/>
        <v>3.0104046312462787</v>
      </c>
      <c r="K60" s="11">
        <f t="shared" si="20"/>
        <v>0.37735849056603776</v>
      </c>
      <c r="L60" s="11">
        <f t="shared" si="21"/>
        <v>0.30864197530864196</v>
      </c>
      <c r="M60" s="11">
        <f t="shared" si="22"/>
        <v>0.34129692832764502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-0.28355072826706562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0.23134732388386842</v>
      </c>
      <c r="Q60" s="11">
        <f>2*'OddsRatio_working_3-way'!K60*'OddsRatio_working_3-way'!L60*'OddsRatio_working_3-way'!M60</f>
        <v>7.9500798585521781E-2</v>
      </c>
      <c r="R60" s="11">
        <f t="shared" si="23"/>
        <v>0</v>
      </c>
      <c r="S60" s="11">
        <f t="shared" si="24"/>
        <v>-0.81589395060897596</v>
      </c>
      <c r="T60" s="11">
        <f t="shared" si="25"/>
        <v>-0.2803759280443216</v>
      </c>
      <c r="U60" s="11">
        <f>'OddsRatio_working_3-way'!S60-'OddsRatio_working_3-way'!R60^2/3</f>
        <v>-0.81589395060897596</v>
      </c>
      <c r="V60" s="11">
        <f>'OddsRatio_working_3-way'!S60*'OddsRatio_working_3-way'!R60/3-2*'OddsRatio_working_3-way'!R60^3/27-'OddsRatio_working_3-way'!T60</f>
        <v>0.2803759280443216</v>
      </c>
      <c r="W60" s="11">
        <f>'OddsRatio_working_3-way'!V60^2+4*'OddsRatio_working_3-way'!U60^3/27</f>
        <v>-1.852551219247614E-3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0.14183019093793309</v>
      </c>
      <c r="Y60" s="11">
        <f>IF('OddsRatio_working_3-way'!W60&gt;=0,IF('OddsRatio_working_3-way'!V60+SQRT('OddsRatio_working_3-way'!W60)&gt;0,0,PI()),ACOS('OddsRatio_working_3-way'!V60/(2*'OddsRatio_working_3-way'!X60)))</f>
        <v>0.15232359501609061</v>
      </c>
      <c r="Z60" s="11">
        <f>'OddsRatio_working_3-way'!X60^(1/3)*COS('OddsRatio_working_3-way'!Y60/3)</f>
        <v>0.52083021534877705</v>
      </c>
      <c r="AA60" s="11">
        <f>'OddsRatio_working_3-way'!X60^(1/3)*COS(('OddsRatio_working_3-way'!Y60+2*PI())/3)</f>
        <v>-0.28333677290739501</v>
      </c>
      <c r="AB60" s="11">
        <f>'OddsRatio_working_3-way'!X60^(1/3)*COS(('OddsRatio_working_3-way'!Y60+4*PI())/3)</f>
        <v>-0.23749344244138207</v>
      </c>
      <c r="AC60" s="11">
        <f>'OddsRatio_working_3-way'!X60^(1/3)*SIN('OddsRatio_working_3-way'!Y60/3)</f>
        <v>2.6467659185101567E-2</v>
      </c>
      <c r="AD60" s="11">
        <f>'OddsRatio_working_3-way'!X60^(1/3)*SIN(('OddsRatio_working_3-way'!Y60+2*PI())/3)</f>
        <v>0.43781836795800994</v>
      </c>
      <c r="AE60" s="11">
        <f>'OddsRatio_working_3-way'!X60^(1/3)*SIN(('OddsRatio_working_3-way'!Y60+4*PI())/3)</f>
        <v>-0.46428602714311146</v>
      </c>
      <c r="AF60" s="11">
        <f>-'OddsRatio_working_3-way'!U60/(3*'OddsRatio_working_3-way'!X60^(1/3))*COS(('OddsRatio_working_3-way'!Y60)/3)</f>
        <v>0.52083021534877683</v>
      </c>
      <c r="AG60" s="11">
        <f>-'OddsRatio_working_3-way'!U60/(3*'OddsRatio_working_3-way'!X60^(1/3))*COS(('OddsRatio_working_3-way'!Y60+2*PI())/3)</f>
        <v>-0.2833367729073949</v>
      </c>
      <c r="AH60" s="11">
        <f>-'OddsRatio_working_3-way'!U60/(3*'OddsRatio_working_3-way'!X60^(1/3))*COS(('OddsRatio_working_3-way'!Y60+4*PI())/3)</f>
        <v>-0.23749344244138196</v>
      </c>
      <c r="AI60" s="11">
        <f>'OddsRatio_working_3-way'!U60/(3*'OddsRatio_working_3-way'!X60^(1/3))*SIN(('OddsRatio_working_3-way'!Y60)/3)</f>
        <v>-2.6467659185101553E-2</v>
      </c>
      <c r="AJ60" s="11">
        <f>'OddsRatio_working_3-way'!U60/(3*'OddsRatio_working_3-way'!X60^(1/3))*SIN(('OddsRatio_working_3-way'!Y60+2*PI())/3)</f>
        <v>-0.43781836795800971</v>
      </c>
      <c r="AK60" s="11">
        <f>'OddsRatio_working_3-way'!U60/(3*'OddsRatio_working_3-way'!X60^(1/3))*SIN(('OddsRatio_working_3-way'!Y60+4*PI())/3)</f>
        <v>0.46428602714311129</v>
      </c>
      <c r="AL60" s="11">
        <f>'OddsRatio_working_3-way'!Z60+'OddsRatio_working_3-way'!AF60</f>
        <v>1.0416604306975539</v>
      </c>
      <c r="AM60" s="11">
        <f>'OddsRatio_working_3-way'!AA60+'OddsRatio_working_3-way'!AG60</f>
        <v>-0.5666735458147899</v>
      </c>
      <c r="AN60" s="11">
        <f>'OddsRatio_working_3-way'!AB60+'OddsRatio_working_3-way'!AH60</f>
        <v>-0.47498688488276403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1.0416604306975539</v>
      </c>
      <c r="AS60" s="11">
        <f>IF(('OddsRatio_working_3-way'!X60=0),IF(Q60&gt;0,-Q60^(1/3),(-Q60)^(1/3)),'OddsRatio_working_3-way'!AM60-'OddsRatio_working_3-way'!R60/3)</f>
        <v>-0.5666735458147899</v>
      </c>
      <c r="AT60" s="11">
        <f>IF(('OddsRatio_working_3-way'!X60=0),IF(Q60&gt;0,-Q60^(1/3),(-Q60)^(1/3)),'OddsRatio_working_3-way'!AN60-'OddsRatio_working_3-way'!R60/3)</f>
        <v>-0.47498688488276403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1.2</v>
      </c>
      <c r="B61" s="4">
        <f>IF('True_Odds_Calculator_3-way'!B62="","",'True_Odds_Calculator_3-way'!B62)</f>
        <v>7.35</v>
      </c>
      <c r="C61" s="4">
        <f>IF('True_Odds_Calculator_3-way'!C62="","",'True_Odds_Calculator_3-way'!C62)</f>
        <v>15.54</v>
      </c>
      <c r="D61" s="9">
        <f t="shared" si="13"/>
        <v>0.817891159564055</v>
      </c>
      <c r="E61" s="9">
        <f t="shared" si="14"/>
        <v>0.12392577872944231</v>
      </c>
      <c r="F61" s="9">
        <f t="shared" si="15"/>
        <v>5.8183061706502809E-2</v>
      </c>
      <c r="G61" s="9">
        <f t="shared" si="16"/>
        <v>1.1132828513087925</v>
      </c>
      <c r="H61" s="9">
        <f t="shared" si="17"/>
        <v>1.2226565702617582</v>
      </c>
      <c r="I61" s="9">
        <f t="shared" si="18"/>
        <v>8.0693461058108316</v>
      </c>
      <c r="J61" s="9">
        <f t="shared" si="19"/>
        <v>17.187132658029842</v>
      </c>
      <c r="K61" s="11">
        <f t="shared" si="20"/>
        <v>0.83333333333333337</v>
      </c>
      <c r="L61" s="11">
        <f t="shared" si="21"/>
        <v>0.1360544217687075</v>
      </c>
      <c r="M61" s="11">
        <f t="shared" si="22"/>
        <v>6.4350064350064351E-2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-0.13472510411285921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0.15387107223841917</v>
      </c>
      <c r="Q61" s="11">
        <f>2*'OddsRatio_working_3-way'!K61*'OddsRatio_working_3-way'!L61*'OddsRatio_working_3-way'!M61</f>
        <v>1.4591851326545207E-2</v>
      </c>
      <c r="R61" s="11">
        <f t="shared" si="23"/>
        <v>0</v>
      </c>
      <c r="S61" s="11">
        <f t="shared" si="24"/>
        <v>-1.1421113626271269</v>
      </c>
      <c r="T61" s="11">
        <f t="shared" si="25"/>
        <v>-0.1083083321599931</v>
      </c>
      <c r="U61" s="11">
        <f>'OddsRatio_working_3-way'!S61-'OddsRatio_working_3-way'!R61^2/3</f>
        <v>-1.1421113626271269</v>
      </c>
      <c r="V61" s="11">
        <f>'OddsRatio_working_3-way'!S61*'OddsRatio_working_3-way'!R61/3-2*'OddsRatio_working_3-way'!R61^3/27-'OddsRatio_working_3-way'!T61</f>
        <v>0.1083083321599931</v>
      </c>
      <c r="W61" s="11">
        <f>'OddsRatio_working_3-way'!V61^2+4*'OddsRatio_working_3-way'!U61^3/27</f>
        <v>-0.20897908827762646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0.23489879900337179</v>
      </c>
      <c r="Y61" s="11">
        <f>IF('OddsRatio_working_3-way'!W61&gt;=0,IF('OddsRatio_working_3-way'!V61+SQRT('OddsRatio_working_3-way'!W61)&gt;0,0,PI()),ACOS('OddsRatio_working_3-way'!V61/(2*'OddsRatio_working_3-way'!X61)))</f>
        <v>1.3381611199507215</v>
      </c>
      <c r="Z61" s="11">
        <f>'OddsRatio_working_3-way'!X61^(1/3)*COS('OddsRatio_working_3-way'!Y61/3)</f>
        <v>0.55664142565439623</v>
      </c>
      <c r="AA61" s="11">
        <f>'OddsRatio_working_3-way'!X61^(1/3)*COS(('OddsRatio_working_3-way'!Y61+2*PI())/3)</f>
        <v>-0.50884312625127859</v>
      </c>
      <c r="AB61" s="11">
        <f>'OddsRatio_working_3-way'!X61^(1/3)*COS(('OddsRatio_working_3-way'!Y61+4*PI())/3)</f>
        <v>-4.7798299403117861E-2</v>
      </c>
      <c r="AC61" s="11">
        <f>'OddsRatio_working_3-way'!X61^(1/3)*SIN('OddsRatio_working_3-way'!Y61/3)</f>
        <v>0.26618435488927017</v>
      </c>
      <c r="AD61" s="11">
        <f>'OddsRatio_working_3-way'!X61^(1/3)*SIN(('OddsRatio_working_3-way'!Y61+2*PI())/3)</f>
        <v>0.34897343797085906</v>
      </c>
      <c r="AE61" s="11">
        <f>'OddsRatio_working_3-way'!X61^(1/3)*SIN(('OddsRatio_working_3-way'!Y61+4*PI())/3)</f>
        <v>-0.61515779286012917</v>
      </c>
      <c r="AF61" s="11">
        <f>-'OddsRatio_working_3-way'!U61/(3*'OddsRatio_working_3-way'!X61^(1/3))*COS(('OddsRatio_working_3-way'!Y61)/3)</f>
        <v>0.55664142565439623</v>
      </c>
      <c r="AG61" s="11">
        <f>-'OddsRatio_working_3-way'!U61/(3*'OddsRatio_working_3-way'!X61^(1/3))*COS(('OddsRatio_working_3-way'!Y61+2*PI())/3)</f>
        <v>-0.50884312625127859</v>
      </c>
      <c r="AH61" s="11">
        <f>-'OddsRatio_working_3-way'!U61/(3*'OddsRatio_working_3-way'!X61^(1/3))*COS(('OddsRatio_working_3-way'!Y61+4*PI())/3)</f>
        <v>-4.7798299403117861E-2</v>
      </c>
      <c r="AI61" s="11">
        <f>'OddsRatio_working_3-way'!U61/(3*'OddsRatio_working_3-way'!X61^(1/3))*SIN(('OddsRatio_working_3-way'!Y61)/3)</f>
        <v>-0.26618435488927017</v>
      </c>
      <c r="AJ61" s="11">
        <f>'OddsRatio_working_3-way'!U61/(3*'OddsRatio_working_3-way'!X61^(1/3))*SIN(('OddsRatio_working_3-way'!Y61+2*PI())/3)</f>
        <v>-0.34897343797085906</v>
      </c>
      <c r="AK61" s="11">
        <f>'OddsRatio_working_3-way'!U61/(3*'OddsRatio_working_3-way'!X61^(1/3))*SIN(('OddsRatio_working_3-way'!Y61+4*PI())/3)</f>
        <v>0.61515779286012917</v>
      </c>
      <c r="AL61" s="11">
        <f>'OddsRatio_working_3-way'!Z61+'OddsRatio_working_3-way'!AF61</f>
        <v>1.1132828513087925</v>
      </c>
      <c r="AM61" s="11">
        <f>'OddsRatio_working_3-way'!AA61+'OddsRatio_working_3-way'!AG61</f>
        <v>-1.0176862525025572</v>
      </c>
      <c r="AN61" s="11">
        <f>'OddsRatio_working_3-way'!AB61+'OddsRatio_working_3-way'!AH61</f>
        <v>-9.5596598806235722E-2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1.1132828513087925</v>
      </c>
      <c r="AS61" s="11">
        <f>IF(('OddsRatio_working_3-way'!X61=0),IF(Q61&gt;0,-Q61^(1/3),(-Q61)^(1/3)),'OddsRatio_working_3-way'!AM61-'OddsRatio_working_3-way'!R61/3)</f>
        <v>-1.0176862525025572</v>
      </c>
      <c r="AT61" s="11">
        <f>IF(('OddsRatio_working_3-way'!X61=0),IF(Q61&gt;0,-Q61^(1/3),(-Q61)^(1/3)),'OddsRatio_working_3-way'!AN61-'OddsRatio_working_3-way'!R61/3)</f>
        <v>-9.5596598806235722E-2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1.79</v>
      </c>
      <c r="B2" s="4">
        <f>IF('True_Odds_Calculator_2-way'!B3="","",'True_Odds_Calculator_2-way'!B3)</f>
        <v>2.13</v>
      </c>
      <c r="C2" s="4">
        <f t="shared" ref="C2:C65" si="0">IF(A2="","",((1/A2)+(1/B2))-1)</f>
        <v>2.8142785952212312E-2</v>
      </c>
      <c r="D2" s="4">
        <f>IF(A2="","",(2*A2)/(2-($C2*A2)))</f>
        <v>1.8362511137332338</v>
      </c>
      <c r="E2" s="4">
        <f>IF(B2="","",(2*B2)/(2-($C2*B2)))</f>
        <v>2.1958130561234772</v>
      </c>
      <c r="G2" s="4">
        <f t="shared" ref="G2:G65" si="1">IF(A2="","",C2+1)</f>
        <v>1.0281427859522123</v>
      </c>
    </row>
    <row r="3" spans="1:7" x14ac:dyDescent="0.2">
      <c r="A3" s="4">
        <f>IF('True_Odds_Calculator_2-way'!A4="","",'True_Odds_Calculator_2-way'!A4)</f>
        <v>2.41</v>
      </c>
      <c r="B3" s="4">
        <f>IF('True_Odds_Calculator_2-way'!B4="","",'True_Odds_Calculator_2-way'!B4)</f>
        <v>1.62</v>
      </c>
      <c r="C3" s="4">
        <f t="shared" si="0"/>
        <v>3.2221709953383471E-2</v>
      </c>
      <c r="D3" s="4">
        <f t="shared" ref="D3:D66" si="2">IF(A3="","",(2*A3)/(2-($C3*A3)))</f>
        <v>2.5073534133966988</v>
      </c>
      <c r="E3" s="4">
        <f t="shared" ref="E3:E66" si="3">IF(B3="","",(2*B3)/(2-($C3*B3)))</f>
        <v>1.6634144263133228</v>
      </c>
      <c r="G3" s="4">
        <f t="shared" si="1"/>
        <v>1.0322217099533835</v>
      </c>
    </row>
    <row r="4" spans="1:7" x14ac:dyDescent="0.2">
      <c r="A4" s="4">
        <f>IF('True_Odds_Calculator_2-way'!A5="","",'True_Odds_Calculator_2-way'!A5)</f>
        <v>2.52</v>
      </c>
      <c r="B4" s="4">
        <f>IF('True_Odds_Calculator_2-way'!B5="","",'True_Odds_Calculator_2-way'!B5)</f>
        <v>1.52</v>
      </c>
      <c r="C4" s="4">
        <f t="shared" si="0"/>
        <v>5.4720133667502058E-2</v>
      </c>
      <c r="D4" s="4">
        <f t="shared" si="2"/>
        <v>2.7066139061616732</v>
      </c>
      <c r="E4" s="4">
        <f t="shared" si="3"/>
        <v>1.5859556144418683</v>
      </c>
      <c r="G4" s="4">
        <f t="shared" si="1"/>
        <v>1.0547201336675021</v>
      </c>
    </row>
    <row r="5" spans="1:7" x14ac:dyDescent="0.2">
      <c r="A5" s="4">
        <f>IF('True_Odds_Calculator_2-way'!A6="","",'True_Odds_Calculator_2-way'!A6)</f>
        <v>2.42</v>
      </c>
      <c r="B5" s="4">
        <f>IF('True_Odds_Calculator_2-way'!B6="","",'True_Odds_Calculator_2-way'!B6)</f>
        <v>1.56</v>
      </c>
      <c r="C5" s="4">
        <f t="shared" si="0"/>
        <v>5.4248781521508693E-2</v>
      </c>
      <c r="D5" s="4">
        <f t="shared" si="2"/>
        <v>2.5900109769484079</v>
      </c>
      <c r="E5" s="4">
        <f t="shared" si="3"/>
        <v>1.6289264756644803</v>
      </c>
      <c r="G5" s="4">
        <f t="shared" si="1"/>
        <v>1.0542487815215087</v>
      </c>
    </row>
    <row r="6" spans="1:7" x14ac:dyDescent="0.2">
      <c r="A6" s="4">
        <f>IF('True_Odds_Calculator_2-way'!A7="","",'True_Odds_Calculator_2-way'!A7)</f>
        <v>1.58</v>
      </c>
      <c r="B6" s="4">
        <f>IF('True_Odds_Calculator_2-way'!B7="","",'True_Odds_Calculator_2-way'!B7)</f>
        <v>2.34</v>
      </c>
      <c r="C6" s="4">
        <f t="shared" si="0"/>
        <v>6.026181975549072E-2</v>
      </c>
      <c r="D6" s="4">
        <f t="shared" si="2"/>
        <v>1.65897873104191</v>
      </c>
      <c r="E6" s="4">
        <f t="shared" si="3"/>
        <v>2.5174996595396979</v>
      </c>
      <c r="G6" s="4">
        <f t="shared" si="1"/>
        <v>1.0602618197554907</v>
      </c>
    </row>
    <row r="7" spans="1:7" x14ac:dyDescent="0.2">
      <c r="A7" s="4">
        <f>IF('True_Odds_Calculator_2-way'!A8="","",'True_Odds_Calculator_2-way'!A8)</f>
        <v>1.6</v>
      </c>
      <c r="B7" s="4">
        <f>IF('True_Odds_Calculator_2-way'!B8="","",'True_Odds_Calculator_2-way'!B8)</f>
        <v>2.2999999999999998</v>
      </c>
      <c r="C7" s="4">
        <f t="shared" si="0"/>
        <v>5.9782608695652328E-2</v>
      </c>
      <c r="D7" s="4">
        <f t="shared" si="2"/>
        <v>1.6803652968036533</v>
      </c>
      <c r="E7" s="4">
        <f t="shared" si="3"/>
        <v>2.4697986577181212</v>
      </c>
      <c r="G7" s="4">
        <f t="shared" si="1"/>
        <v>1.0597826086956523</v>
      </c>
    </row>
    <row r="8" spans="1:7" x14ac:dyDescent="0.2">
      <c r="A8" s="4">
        <f>IF('True_Odds_Calculator_2-way'!A9="","",'True_Odds_Calculator_2-way'!A9)</f>
        <v>2.0299999999999998</v>
      </c>
      <c r="B8" s="4">
        <f>IF('True_Odds_Calculator_2-way'!B9="","",'True_Odds_Calculator_2-way'!B9)</f>
        <v>1.88</v>
      </c>
      <c r="C8" s="4">
        <f t="shared" si="0"/>
        <v>2.4525731055444977E-2</v>
      </c>
      <c r="D8" s="4">
        <f t="shared" si="2"/>
        <v>2.0818241326641935</v>
      </c>
      <c r="E8" s="4">
        <f t="shared" si="3"/>
        <v>1.9243646631706333</v>
      </c>
      <c r="G8" s="4">
        <f t="shared" si="1"/>
        <v>1.024525731055445</v>
      </c>
    </row>
    <row r="9" spans="1:7" x14ac:dyDescent="0.2">
      <c r="A9" s="4">
        <f>IF('True_Odds_Calculator_2-way'!A10="","",'True_Odds_Calculator_2-way'!A10)</f>
        <v>1.88</v>
      </c>
      <c r="B9" s="4">
        <f>IF('True_Odds_Calculator_2-way'!B10="","",'True_Odds_Calculator_2-way'!B10)</f>
        <v>2.02</v>
      </c>
      <c r="C9" s="4">
        <f t="shared" si="0"/>
        <v>2.6964398567516312E-2</v>
      </c>
      <c r="D9" s="4">
        <f t="shared" si="2"/>
        <v>1.9288906948394962</v>
      </c>
      <c r="E9" s="4">
        <f t="shared" si="3"/>
        <v>2.0765529308836395</v>
      </c>
      <c r="G9" s="4">
        <f t="shared" si="1"/>
        <v>1.0269643985675163</v>
      </c>
    </row>
    <row r="10" spans="1:7" x14ac:dyDescent="0.2">
      <c r="A10" s="4">
        <f>IF('True_Odds_Calculator_2-way'!A11="","",'True_Odds_Calculator_2-way'!A11)</f>
        <v>2.44</v>
      </c>
      <c r="B10" s="4">
        <f>IF('True_Odds_Calculator_2-way'!B11="","",'True_Odds_Calculator_2-way'!B11)</f>
        <v>1.59</v>
      </c>
      <c r="C10" s="4">
        <f t="shared" si="0"/>
        <v>3.8766883183833478E-2</v>
      </c>
      <c r="D10" s="4">
        <f t="shared" si="2"/>
        <v>2.561130182202271</v>
      </c>
      <c r="E10" s="4">
        <f t="shared" si="3"/>
        <v>1.640561569688769</v>
      </c>
      <c r="G10" s="4">
        <f t="shared" si="1"/>
        <v>1.0387668831838335</v>
      </c>
    </row>
    <row r="11" spans="1:7" x14ac:dyDescent="0.2">
      <c r="A11" s="4">
        <f>IF('True_Odds_Calculator_2-way'!A12="","",'True_Odds_Calculator_2-way'!A12)</f>
        <v>2.54</v>
      </c>
      <c r="B11" s="4">
        <f>IF('True_Odds_Calculator_2-way'!B12="","",'True_Odds_Calculator_2-way'!B12)</f>
        <v>1.55</v>
      </c>
      <c r="C11" s="4">
        <f t="shared" si="0"/>
        <v>3.8862077724155508E-2</v>
      </c>
      <c r="D11" s="4">
        <f t="shared" si="2"/>
        <v>2.6718696979979644</v>
      </c>
      <c r="E11" s="4">
        <f t="shared" si="3"/>
        <v>1.5981327379744266</v>
      </c>
      <c r="G11" s="4">
        <f t="shared" si="1"/>
        <v>1.0388620777241555</v>
      </c>
    </row>
    <row r="12" spans="1:7" x14ac:dyDescent="0.2">
      <c r="A12" s="4">
        <f>IF('True_Odds_Calculator_2-way'!A13="","",'True_Odds_Calculator_2-way'!A13)</f>
        <v>2.5299999999999998</v>
      </c>
      <c r="B12" s="4">
        <f>IF('True_Odds_Calculator_2-way'!B13="","",'True_Odds_Calculator_2-way'!B13)</f>
        <v>1.58</v>
      </c>
      <c r="C12" s="4">
        <f t="shared" si="0"/>
        <v>2.8168309401110703E-2</v>
      </c>
      <c r="D12" s="4">
        <f t="shared" si="2"/>
        <v>2.6234823127912317</v>
      </c>
      <c r="E12" s="4">
        <f t="shared" si="3"/>
        <v>1.6159598981283099</v>
      </c>
      <c r="G12" s="4">
        <f t="shared" si="1"/>
        <v>1.0281683094011107</v>
      </c>
    </row>
    <row r="13" spans="1:7" x14ac:dyDescent="0.2">
      <c r="A13" s="4">
        <f>IF('True_Odds_Calculator_2-way'!A14="","",'True_Odds_Calculator_2-way'!A14)</f>
        <v>2.97</v>
      </c>
      <c r="B13" s="4">
        <f>IF('True_Odds_Calculator_2-way'!B14="","",'True_Odds_Calculator_2-way'!B14)</f>
        <v>1.4</v>
      </c>
      <c r="C13" s="4">
        <f t="shared" si="0"/>
        <v>5.0986050986050913E-2</v>
      </c>
      <c r="D13" s="4">
        <f t="shared" si="2"/>
        <v>3.2132921174652238</v>
      </c>
      <c r="E13" s="4">
        <f t="shared" si="3"/>
        <v>1.4518156424581004</v>
      </c>
      <c r="G13" s="4">
        <f t="shared" si="1"/>
        <v>1.0509860509860509</v>
      </c>
    </row>
    <row r="14" spans="1:7" x14ac:dyDescent="0.2">
      <c r="A14" s="4">
        <f>IF('True_Odds_Calculator_2-way'!A15="","",'True_Odds_Calculator_2-way'!A15)</f>
        <v>2.36</v>
      </c>
      <c r="B14" s="4">
        <f>IF('True_Odds_Calculator_2-way'!B15="","",'True_Odds_Calculator_2-way'!B15)</f>
        <v>1.64</v>
      </c>
      <c r="C14" s="4">
        <f t="shared" si="0"/>
        <v>3.3484911120297722E-2</v>
      </c>
      <c r="D14" s="4">
        <f t="shared" si="2"/>
        <v>2.4570848146267141</v>
      </c>
      <c r="E14" s="4">
        <f t="shared" si="3"/>
        <v>1.6863018473335656</v>
      </c>
      <c r="G14" s="4">
        <f t="shared" si="1"/>
        <v>1.0334849111202977</v>
      </c>
    </row>
    <row r="15" spans="1:7" x14ac:dyDescent="0.2">
      <c r="A15" s="4">
        <f>IF('True_Odds_Calculator_2-way'!A16="","",'True_Odds_Calculator_2-way'!A16)</f>
        <v>2.27</v>
      </c>
      <c r="B15" s="4">
        <f>IF('True_Odds_Calculator_2-way'!B16="","",'True_Odds_Calculator_2-way'!B16)</f>
        <v>1.68</v>
      </c>
      <c r="C15" s="4">
        <f t="shared" si="0"/>
        <v>3.5766729599328695E-2</v>
      </c>
      <c r="D15" s="4">
        <f t="shared" si="2"/>
        <v>2.3660503784588656</v>
      </c>
      <c r="E15" s="4">
        <f t="shared" si="3"/>
        <v>1.7320374239258789</v>
      </c>
      <c r="G15" s="4">
        <f t="shared" si="1"/>
        <v>1.0357667295993287</v>
      </c>
    </row>
    <row r="16" spans="1:7" x14ac:dyDescent="0.2">
      <c r="A16" s="4">
        <f>IF('True_Odds_Calculator_2-way'!A17="","",'True_Odds_Calculator_2-way'!A17)</f>
        <v>2.0099999999999998</v>
      </c>
      <c r="B16" s="4">
        <f>IF('True_Odds_Calculator_2-way'!B17="","",'True_Odds_Calculator_2-way'!B17)</f>
        <v>1.88</v>
      </c>
      <c r="C16" s="4">
        <f t="shared" si="0"/>
        <v>2.9427331427966497E-2</v>
      </c>
      <c r="D16" s="4">
        <f t="shared" si="2"/>
        <v>2.0712563034422273</v>
      </c>
      <c r="E16" s="4">
        <f t="shared" si="3"/>
        <v>1.9334834220221038</v>
      </c>
      <c r="G16" s="4">
        <f t="shared" si="1"/>
        <v>1.0294273314279665</v>
      </c>
    </row>
    <row r="17" spans="1:7" x14ac:dyDescent="0.2">
      <c r="A17" s="4">
        <f>IF('True_Odds_Calculator_2-way'!A18="","",'True_Odds_Calculator_2-way'!A18)</f>
        <v>2.08</v>
      </c>
      <c r="B17" s="4">
        <f>IF('True_Odds_Calculator_2-way'!B18="","",'True_Odds_Calculator_2-way'!B18)</f>
        <v>1.83</v>
      </c>
      <c r="C17" s="4">
        <f t="shared" si="0"/>
        <v>2.7217318200924545E-2</v>
      </c>
      <c r="D17" s="4">
        <f t="shared" si="2"/>
        <v>2.1405916094927453</v>
      </c>
      <c r="E17" s="4">
        <f t="shared" si="3"/>
        <v>1.8767379942806428</v>
      </c>
      <c r="G17" s="4">
        <f t="shared" si="1"/>
        <v>1.0272173182009245</v>
      </c>
    </row>
    <row r="18" spans="1:7" x14ac:dyDescent="0.2">
      <c r="A18" s="4">
        <f>IF('True_Odds_Calculator_2-way'!A19="","",'True_Odds_Calculator_2-way'!A19)</f>
        <v>2.0299999999999998</v>
      </c>
      <c r="B18" s="4">
        <f>IF('True_Odds_Calculator_2-way'!B19="","",'True_Odds_Calculator_2-way'!B19)</f>
        <v>1.86</v>
      </c>
      <c r="C18" s="4">
        <f t="shared" si="0"/>
        <v>3.0245246040574214E-2</v>
      </c>
      <c r="D18" s="4">
        <f t="shared" si="2"/>
        <v>2.0942925287037548</v>
      </c>
      <c r="E18" s="4">
        <f t="shared" si="3"/>
        <v>1.9138324294186226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2.2400000000000002</v>
      </c>
      <c r="B19" s="4">
        <f>IF('True_Odds_Calculator_2-way'!B20="","",'True_Odds_Calculator_2-way'!B20)</f>
        <v>1.7</v>
      </c>
      <c r="C19" s="4">
        <f t="shared" si="0"/>
        <v>3.4663865546218364E-2</v>
      </c>
      <c r="D19" s="4">
        <f t="shared" si="2"/>
        <v>2.3304773561811505</v>
      </c>
      <c r="E19" s="4">
        <f t="shared" si="3"/>
        <v>1.7516099356025756</v>
      </c>
      <c r="G19" s="4">
        <f t="shared" si="1"/>
        <v>1.0346638655462184</v>
      </c>
    </row>
    <row r="20" spans="1:7" x14ac:dyDescent="0.2">
      <c r="A20" s="4">
        <f>IF('True_Odds_Calculator_2-way'!A21="","",'True_Odds_Calculator_2-way'!A21)</f>
        <v>1.95</v>
      </c>
      <c r="B20" s="4">
        <f>IF('True_Odds_Calculator_2-way'!B21="","",'True_Odds_Calculator_2-way'!B21)</f>
        <v>1.92</v>
      </c>
      <c r="C20" s="4">
        <f t="shared" si="0"/>
        <v>3.3653846153846256E-2</v>
      </c>
      <c r="D20" s="4">
        <f t="shared" si="2"/>
        <v>2.0161550888529889</v>
      </c>
      <c r="E20" s="4">
        <f t="shared" si="3"/>
        <v>1.9841017488076311</v>
      </c>
      <c r="G20" s="4">
        <f t="shared" si="1"/>
        <v>1.0336538461538463</v>
      </c>
    </row>
    <row r="21" spans="1:7" x14ac:dyDescent="0.2">
      <c r="A21" s="4">
        <f>IF('True_Odds_Calculator_2-way'!A22="","",'True_Odds_Calculator_2-way'!A22)</f>
        <v>2.04</v>
      </c>
      <c r="B21" s="4">
        <f>IF('True_Odds_Calculator_2-way'!B22="","",'True_Odds_Calculator_2-way'!B22)</f>
        <v>1.84</v>
      </c>
      <c r="C21" s="4">
        <f t="shared" si="0"/>
        <v>3.3674339300937772E-2</v>
      </c>
      <c r="D21" s="4">
        <f t="shared" si="2"/>
        <v>2.1125619090499774</v>
      </c>
      <c r="E21" s="4">
        <f t="shared" si="3"/>
        <v>1.8988263860785108</v>
      </c>
      <c r="G21" s="4">
        <f t="shared" si="1"/>
        <v>1.0336743393009378</v>
      </c>
    </row>
    <row r="22" spans="1:7" x14ac:dyDescent="0.2">
      <c r="A22" s="4">
        <f>IF('True_Odds_Calculator_2-way'!A23="","",'True_Odds_Calculator_2-way'!A23)</f>
        <v>1.87</v>
      </c>
      <c r="B22" s="4">
        <f>IF('True_Odds_Calculator_2-way'!B23="","",'True_Odds_Calculator_2-way'!B23)</f>
        <v>2</v>
      </c>
      <c r="C22" s="4">
        <f t="shared" si="0"/>
        <v>3.475935828876997E-2</v>
      </c>
      <c r="D22" s="4">
        <f t="shared" si="2"/>
        <v>1.9328165374677002</v>
      </c>
      <c r="E22" s="4">
        <f t="shared" si="3"/>
        <v>2.0720221606648197</v>
      </c>
      <c r="G22" s="4">
        <f t="shared" si="1"/>
        <v>1.03475935828877</v>
      </c>
    </row>
    <row r="23" spans="1:7" x14ac:dyDescent="0.2">
      <c r="A23" s="4">
        <f>IF('True_Odds_Calculator_2-way'!A24="","",'True_Odds_Calculator_2-way'!A24)</f>
        <v>2.23</v>
      </c>
      <c r="B23" s="4">
        <f>IF('True_Odds_Calculator_2-way'!B24="","",'True_Odds_Calculator_2-way'!B24)</f>
        <v>1.69</v>
      </c>
      <c r="C23" s="4">
        <f t="shared" si="0"/>
        <v>4.0146469604903645E-2</v>
      </c>
      <c r="D23" s="4">
        <f t="shared" si="2"/>
        <v>2.3344999535416733</v>
      </c>
      <c r="E23" s="4">
        <f t="shared" si="3"/>
        <v>1.7493443498038854</v>
      </c>
      <c r="G23" s="4">
        <f t="shared" si="1"/>
        <v>1.0401464696049036</v>
      </c>
    </row>
    <row r="24" spans="1:7" x14ac:dyDescent="0.2">
      <c r="A24" s="4">
        <f>IF('True_Odds_Calculator_2-way'!A25="","",'True_Odds_Calculator_2-way'!A25)</f>
        <v>2.0099999999999998</v>
      </c>
      <c r="B24" s="4">
        <f>IF('True_Odds_Calculator_2-way'!B25="","",'True_Odds_Calculator_2-way'!B25)</f>
        <v>1.87</v>
      </c>
      <c r="C24" s="4">
        <f t="shared" si="0"/>
        <v>3.22717960997152E-2</v>
      </c>
      <c r="D24" s="4">
        <f t="shared" si="2"/>
        <v>2.0773758532069522</v>
      </c>
      <c r="E24" s="4">
        <f t="shared" si="3"/>
        <v>1.9281811886013285</v>
      </c>
      <c r="G24" s="4">
        <f t="shared" si="1"/>
        <v>1.0322717960997152</v>
      </c>
    </row>
    <row r="25" spans="1:7" x14ac:dyDescent="0.2">
      <c r="A25" s="4">
        <f>IF('True_Odds_Calculator_2-way'!A26="","",'True_Odds_Calculator_2-way'!A26)</f>
        <v>2.35</v>
      </c>
      <c r="B25" s="4">
        <f>IF('True_Odds_Calculator_2-way'!B26="","",'True_Odds_Calculator_2-way'!B26)</f>
        <v>1.63</v>
      </c>
      <c r="C25" s="4">
        <f t="shared" si="0"/>
        <v>3.9028847408954404E-2</v>
      </c>
      <c r="D25" s="4">
        <f t="shared" si="2"/>
        <v>2.4629480790869636</v>
      </c>
      <c r="E25" s="4">
        <f t="shared" si="3"/>
        <v>1.6835512581035048</v>
      </c>
      <c r="G25" s="4">
        <f t="shared" si="1"/>
        <v>1.0390288474089544</v>
      </c>
    </row>
    <row r="26" spans="1:7" x14ac:dyDescent="0.2">
      <c r="A26" s="4">
        <f>IF('True_Odds_Calculator_2-way'!A27="","",'True_Odds_Calculator_2-way'!A27)</f>
        <v>1.9</v>
      </c>
      <c r="B26" s="4">
        <f>IF('True_Odds_Calculator_2-way'!B27="","",'True_Odds_Calculator_2-way'!B27)</f>
        <v>1.97</v>
      </c>
      <c r="C26" s="4">
        <f t="shared" si="0"/>
        <v>3.3930002671653803E-2</v>
      </c>
      <c r="D26" s="4">
        <f t="shared" si="2"/>
        <v>1.9632835038027801</v>
      </c>
      <c r="E26" s="4">
        <f t="shared" si="3"/>
        <v>2.0381159814865235</v>
      </c>
      <c r="G26" s="4">
        <f t="shared" si="1"/>
        <v>1.0339300026716538</v>
      </c>
    </row>
    <row r="27" spans="1:7" x14ac:dyDescent="0.2">
      <c r="A27" s="4">
        <f>IF('True_Odds_Calculator_2-way'!A28="","",'True_Odds_Calculator_2-way'!A28)</f>
        <v>2.04</v>
      </c>
      <c r="B27" s="4">
        <f>IF('True_Odds_Calculator_2-way'!B28="","",'True_Odds_Calculator_2-way'!B28)</f>
        <v>1.84</v>
      </c>
      <c r="C27" s="4">
        <f t="shared" si="0"/>
        <v>3.3674339300937772E-2</v>
      </c>
      <c r="D27" s="4">
        <f t="shared" si="2"/>
        <v>2.1125619090499774</v>
      </c>
      <c r="E27" s="4">
        <f t="shared" si="3"/>
        <v>1.8988263860785108</v>
      </c>
      <c r="G27" s="4">
        <f t="shared" si="1"/>
        <v>1.0336743393009378</v>
      </c>
    </row>
    <row r="28" spans="1:7" x14ac:dyDescent="0.2">
      <c r="A28" s="4">
        <f>IF('True_Odds_Calculator_2-way'!A29="","",'True_Odds_Calculator_2-way'!A29)</f>
        <v>1.9</v>
      </c>
      <c r="B28" s="4">
        <f>IF('True_Odds_Calculator_2-way'!B29="","",'True_Odds_Calculator_2-way'!B29)</f>
        <v>1.97</v>
      </c>
      <c r="C28" s="4">
        <f t="shared" si="0"/>
        <v>3.3930002671653803E-2</v>
      </c>
      <c r="D28" s="4">
        <f t="shared" si="2"/>
        <v>1.9632835038027801</v>
      </c>
      <c r="E28" s="4">
        <f t="shared" si="3"/>
        <v>2.0381159814865235</v>
      </c>
      <c r="G28" s="4">
        <f t="shared" si="1"/>
        <v>1.0339300026716538</v>
      </c>
    </row>
    <row r="29" spans="1:7" x14ac:dyDescent="0.2">
      <c r="A29" s="4">
        <f>IF('True_Odds_Calculator_2-way'!A30="","",'True_Odds_Calculator_2-way'!A30)</f>
        <v>2.2400000000000002</v>
      </c>
      <c r="B29" s="4">
        <f>IF('True_Odds_Calculator_2-way'!B30="","",'True_Odds_Calculator_2-way'!B30)</f>
        <v>1.69</v>
      </c>
      <c r="C29" s="4">
        <f t="shared" si="0"/>
        <v>3.8144547759932479E-2</v>
      </c>
      <c r="D29" s="4">
        <f t="shared" si="2"/>
        <v>2.3399678575843743</v>
      </c>
      <c r="E29" s="4">
        <f t="shared" si="3"/>
        <v>1.7462865578005351</v>
      </c>
      <c r="G29" s="4">
        <f t="shared" si="1"/>
        <v>1.0381445477599325</v>
      </c>
    </row>
    <row r="30" spans="1:7" x14ac:dyDescent="0.2">
      <c r="A30" s="4">
        <f>IF('True_Odds_Calculator_2-way'!A31="","",'True_Odds_Calculator_2-way'!A31)</f>
        <v>1.88</v>
      </c>
      <c r="B30" s="4">
        <f>IF('True_Odds_Calculator_2-way'!B31="","",'True_Odds_Calculator_2-way'!B31)</f>
        <v>1.99</v>
      </c>
      <c r="C30" s="4">
        <f t="shared" si="0"/>
        <v>3.4427456431091574E-2</v>
      </c>
      <c r="D30" s="4">
        <f t="shared" si="2"/>
        <v>1.9428749480681344</v>
      </c>
      <c r="E30" s="4">
        <f t="shared" si="3"/>
        <v>2.0605860321656753</v>
      </c>
      <c r="G30" s="4">
        <f t="shared" si="1"/>
        <v>1.0344274564310916</v>
      </c>
    </row>
    <row r="31" spans="1:7" x14ac:dyDescent="0.2">
      <c r="A31" s="4">
        <f>IF('True_Odds_Calculator_2-way'!A32="","",'True_Odds_Calculator_2-way'!A32)</f>
        <v>1.67</v>
      </c>
      <c r="B31" s="4">
        <f>IF('True_Odds_Calculator_2-way'!B32="","",'True_Odds_Calculator_2-way'!B32)</f>
        <v>2.25</v>
      </c>
      <c r="C31" s="4">
        <f t="shared" si="0"/>
        <v>4.3246839654025315E-2</v>
      </c>
      <c r="D31" s="4">
        <f t="shared" si="2"/>
        <v>1.732564841498559</v>
      </c>
      <c r="E31" s="4">
        <f t="shared" si="3"/>
        <v>2.3650668764752165</v>
      </c>
      <c r="G31" s="4">
        <f t="shared" si="1"/>
        <v>1.0432468396540253</v>
      </c>
    </row>
    <row r="32" spans="1:7" x14ac:dyDescent="0.2">
      <c r="A32" s="4">
        <f>IF('True_Odds_Calculator_2-way'!A33="","",'True_Odds_Calculator_2-way'!A33)</f>
        <v>2.25</v>
      </c>
      <c r="B32" s="4">
        <f>IF('True_Odds_Calculator_2-way'!B33="","",'True_Odds_Calculator_2-way'!B33)</f>
        <v>1.68</v>
      </c>
      <c r="C32" s="4">
        <f t="shared" si="0"/>
        <v>3.9682539682539542E-2</v>
      </c>
      <c r="D32" s="4">
        <f t="shared" si="2"/>
        <v>2.3551401869158877</v>
      </c>
      <c r="E32" s="4">
        <f t="shared" si="3"/>
        <v>1.7379310344827583</v>
      </c>
      <c r="G32" s="4">
        <f t="shared" si="1"/>
        <v>1.0396825396825395</v>
      </c>
    </row>
    <row r="33" spans="1:7" x14ac:dyDescent="0.2">
      <c r="A33" s="4">
        <f>IF('True_Odds_Calculator_2-way'!A34="","",'True_Odds_Calculator_2-way'!A34)</f>
        <v>2.2999999999999998</v>
      </c>
      <c r="B33" s="4">
        <f>IF('True_Odds_Calculator_2-way'!B34="","",'True_Odds_Calculator_2-way'!B34)</f>
        <v>1.65</v>
      </c>
      <c r="C33" s="4">
        <f t="shared" si="0"/>
        <v>4.0843214756258295E-2</v>
      </c>
      <c r="D33" s="4">
        <f t="shared" si="2"/>
        <v>2.4133545310015898</v>
      </c>
      <c r="E33" s="4">
        <f t="shared" si="3"/>
        <v>1.7075365579302588</v>
      </c>
      <c r="G33" s="4">
        <f t="shared" si="1"/>
        <v>1.0408432147562583</v>
      </c>
    </row>
    <row r="34" spans="1:7" x14ac:dyDescent="0.2">
      <c r="A34" s="4">
        <f>IF('True_Odds_Calculator_2-way'!A35="","",'True_Odds_Calculator_2-way'!A35)</f>
        <v>2.44</v>
      </c>
      <c r="B34" s="4">
        <f>IF('True_Odds_Calculator_2-way'!B35="","",'True_Odds_Calculator_2-way'!B35)</f>
        <v>1.59</v>
      </c>
      <c r="C34" s="4">
        <f t="shared" si="0"/>
        <v>3.8766883183833478E-2</v>
      </c>
      <c r="D34" s="4">
        <f t="shared" si="2"/>
        <v>2.561130182202271</v>
      </c>
      <c r="E34" s="4">
        <f t="shared" si="3"/>
        <v>1.640561569688769</v>
      </c>
      <c r="G34" s="4">
        <f t="shared" si="1"/>
        <v>1.0387668831838335</v>
      </c>
    </row>
    <row r="35" spans="1:7" x14ac:dyDescent="0.2">
      <c r="A35" s="4">
        <f>IF('True_Odds_Calculator_2-way'!A36="","",'True_Odds_Calculator_2-way'!A36)</f>
        <v>2.17</v>
      </c>
      <c r="B35" s="4">
        <f>IF('True_Odds_Calculator_2-way'!B36="","",'True_Odds_Calculator_2-way'!B36)</f>
        <v>1.74</v>
      </c>
      <c r="C35" s="4">
        <f t="shared" si="0"/>
        <v>3.5542136765718491E-2</v>
      </c>
      <c r="D35" s="4">
        <f t="shared" si="2"/>
        <v>2.2570386753541753</v>
      </c>
      <c r="E35" s="4">
        <f t="shared" si="3"/>
        <v>1.7955204717295163</v>
      </c>
      <c r="G35" s="4">
        <f t="shared" si="1"/>
        <v>1.0355421367657185</v>
      </c>
    </row>
    <row r="36" spans="1:7" x14ac:dyDescent="0.2">
      <c r="A36" s="4">
        <f>IF('True_Odds_Calculator_2-way'!A37="","",'True_Odds_Calculator_2-way'!A37)</f>
        <v>2.2999999999999998</v>
      </c>
      <c r="B36" s="4">
        <f>IF('True_Odds_Calculator_2-way'!B37="","",'True_Odds_Calculator_2-way'!B37)</f>
        <v>1.66</v>
      </c>
      <c r="C36" s="4">
        <f t="shared" si="0"/>
        <v>3.7192247249869137E-2</v>
      </c>
      <c r="D36" s="4">
        <f t="shared" si="2"/>
        <v>2.402769037130271</v>
      </c>
      <c r="E36" s="4">
        <f t="shared" si="3"/>
        <v>1.7128757290264693</v>
      </c>
      <c r="G36" s="4">
        <f t="shared" si="1"/>
        <v>1.0371922472498691</v>
      </c>
    </row>
    <row r="37" spans="1:7" x14ac:dyDescent="0.2">
      <c r="A37" s="4">
        <f>IF('True_Odds_Calculator_2-way'!A38="","",'True_Odds_Calculator_2-way'!A38)</f>
        <v>2.34</v>
      </c>
      <c r="B37" s="4">
        <f>IF('True_Odds_Calculator_2-way'!B38="","",'True_Odds_Calculator_2-way'!B38)</f>
        <v>1.64</v>
      </c>
      <c r="C37" s="4">
        <f t="shared" si="0"/>
        <v>3.7106524911402872E-2</v>
      </c>
      <c r="D37" s="4">
        <f t="shared" si="2"/>
        <v>2.4462009178990307</v>
      </c>
      <c r="E37" s="4">
        <f t="shared" si="3"/>
        <v>1.6914668547249645</v>
      </c>
      <c r="G37" s="4">
        <f t="shared" si="1"/>
        <v>1.0371065249114029</v>
      </c>
    </row>
    <row r="38" spans="1:7" x14ac:dyDescent="0.2">
      <c r="A38" s="4">
        <f>IF('True_Odds_Calculator_2-way'!A39="","",'True_Odds_Calculator_2-way'!A39)</f>
        <v>2.23</v>
      </c>
      <c r="B38" s="4">
        <f>IF('True_Odds_Calculator_2-way'!B39="","",'True_Odds_Calculator_2-way'!B39)</f>
        <v>1.69</v>
      </c>
      <c r="C38" s="4">
        <f t="shared" si="0"/>
        <v>4.0146469604903645E-2</v>
      </c>
      <c r="D38" s="4">
        <f t="shared" si="2"/>
        <v>2.3344999535416733</v>
      </c>
      <c r="E38" s="4">
        <f t="shared" si="3"/>
        <v>1.7493443498038854</v>
      </c>
      <c r="G38" s="4">
        <f t="shared" si="1"/>
        <v>1.0401464696049036</v>
      </c>
    </row>
    <row r="39" spans="1:7" x14ac:dyDescent="0.2">
      <c r="A39" s="4">
        <f>IF('True_Odds_Calculator_2-way'!A40="","",'True_Odds_Calculator_2-way'!A40)</f>
        <v>2.3199999999999998</v>
      </c>
      <c r="B39" s="4">
        <f>IF('True_Odds_Calculator_2-way'!B40="","",'True_Odds_Calculator_2-way'!B40)</f>
        <v>1.65</v>
      </c>
      <c r="C39" s="4">
        <f t="shared" si="0"/>
        <v>3.709508881922674E-2</v>
      </c>
      <c r="D39" s="4">
        <f t="shared" si="2"/>
        <v>2.4243191893603542</v>
      </c>
      <c r="E39" s="4">
        <f t="shared" si="3"/>
        <v>1.702089817696754</v>
      </c>
      <c r="G39" s="4">
        <f t="shared" si="1"/>
        <v>1.0370950888192267</v>
      </c>
    </row>
    <row r="40" spans="1:7" x14ac:dyDescent="0.2">
      <c r="A40" s="4">
        <f>IF('True_Odds_Calculator_2-way'!A41="","",'True_Odds_Calculator_2-way'!A41)</f>
        <v>2.56</v>
      </c>
      <c r="B40" s="4">
        <f>IF('True_Odds_Calculator_2-way'!B41="","",'True_Odds_Calculator_2-way'!B41)</f>
        <v>1.54</v>
      </c>
      <c r="C40" s="4">
        <f t="shared" si="0"/>
        <v>3.9975649350649345E-2</v>
      </c>
      <c r="D40" s="4">
        <f t="shared" si="2"/>
        <v>2.6980563920065701</v>
      </c>
      <c r="E40" s="4">
        <f t="shared" si="3"/>
        <v>1.5889085926164759</v>
      </c>
      <c r="G40" s="4">
        <f t="shared" si="1"/>
        <v>1.0399756493506493</v>
      </c>
    </row>
    <row r="41" spans="1:7" x14ac:dyDescent="0.2">
      <c r="A41" s="4">
        <f>IF('True_Odds_Calculator_2-way'!A42="","",'True_Odds_Calculator_2-way'!A42)</f>
        <v>1.87</v>
      </c>
      <c r="B41" s="4">
        <f>IF('True_Odds_Calculator_2-way'!B42="","",'True_Odds_Calculator_2-way'!B42)</f>
        <v>2</v>
      </c>
      <c r="C41" s="4">
        <f t="shared" si="0"/>
        <v>3.475935828876997E-2</v>
      </c>
      <c r="D41" s="4">
        <f t="shared" si="2"/>
        <v>1.9328165374677002</v>
      </c>
      <c r="E41" s="4">
        <f t="shared" si="3"/>
        <v>2.0720221606648197</v>
      </c>
      <c r="G41" s="4">
        <f t="shared" si="1"/>
        <v>1.03475935828877</v>
      </c>
    </row>
    <row r="42" spans="1:7" x14ac:dyDescent="0.2">
      <c r="A42" s="4">
        <f>IF('True_Odds_Calculator_2-way'!A43="","",'True_Odds_Calculator_2-way'!A43)</f>
        <v>1.75</v>
      </c>
      <c r="B42" s="4">
        <f>IF('True_Odds_Calculator_2-way'!B43="","",'True_Odds_Calculator_2-way'!B43)</f>
        <v>2.15</v>
      </c>
      <c r="C42" s="4">
        <f t="shared" si="0"/>
        <v>3.6544850498338777E-2</v>
      </c>
      <c r="D42" s="4">
        <f t="shared" si="2"/>
        <v>1.8078078078078077</v>
      </c>
      <c r="E42" s="4">
        <f t="shared" si="3"/>
        <v>2.2379182156133823</v>
      </c>
      <c r="G42" s="4">
        <f t="shared" si="1"/>
        <v>1.0365448504983388</v>
      </c>
    </row>
    <row r="43" spans="1:7" x14ac:dyDescent="0.2">
      <c r="A43" s="4">
        <f>IF('True_Odds_Calculator_2-way'!A44="","",'True_Odds_Calculator_2-way'!A44)</f>
        <v>2.1</v>
      </c>
      <c r="B43" s="4">
        <f>IF('True_Odds_Calculator_2-way'!B44="","",'True_Odds_Calculator_2-way'!B44)</f>
        <v>1.78</v>
      </c>
      <c r="C43" s="4">
        <f t="shared" si="0"/>
        <v>3.7988228999465079E-2</v>
      </c>
      <c r="D43" s="4">
        <f t="shared" si="2"/>
        <v>2.1872440023405506</v>
      </c>
      <c r="E43" s="4">
        <f t="shared" si="3"/>
        <v>1.8422868408082802</v>
      </c>
      <c r="G43" s="4">
        <f t="shared" si="1"/>
        <v>1.0379882289994651</v>
      </c>
    </row>
    <row r="44" spans="1:7" x14ac:dyDescent="0.2">
      <c r="A44" s="4">
        <f>IF('True_Odds_Calculator_2-way'!A45="","",'True_Odds_Calculator_2-way'!A45)</f>
        <v>1.79</v>
      </c>
      <c r="B44" s="4">
        <f>IF('True_Odds_Calculator_2-way'!B45="","",'True_Odds_Calculator_2-way'!B45)</f>
        <v>2.04</v>
      </c>
      <c r="C44" s="4">
        <f t="shared" si="0"/>
        <v>4.8855296308467411E-2</v>
      </c>
      <c r="D44" s="4">
        <f t="shared" si="2"/>
        <v>1.8718474472011479</v>
      </c>
      <c r="E44" s="4">
        <f t="shared" si="3"/>
        <v>2.1469896519285041</v>
      </c>
      <c r="G44" s="4">
        <f t="shared" si="1"/>
        <v>1.0488552963084674</v>
      </c>
    </row>
    <row r="45" spans="1:7" x14ac:dyDescent="0.2">
      <c r="A45" s="4">
        <f>IF('True_Odds_Calculator_2-way'!A46="","",'True_Odds_Calculator_2-way'!A46)</f>
        <v>1.87</v>
      </c>
      <c r="B45" s="4">
        <f>IF('True_Odds_Calculator_2-way'!B46="","",'True_Odds_Calculator_2-way'!B46)</f>
        <v>1.97</v>
      </c>
      <c r="C45" s="4">
        <f t="shared" si="0"/>
        <v>4.2373571486739481E-2</v>
      </c>
      <c r="D45" s="4">
        <f t="shared" si="2"/>
        <v>1.9471444805623825</v>
      </c>
      <c r="E45" s="4">
        <f t="shared" si="3"/>
        <v>2.0558051284913081</v>
      </c>
      <c r="G45" s="4">
        <f t="shared" si="1"/>
        <v>1.0423735714867395</v>
      </c>
    </row>
    <row r="46" spans="1:7" x14ac:dyDescent="0.2">
      <c r="A46" s="4">
        <f>IF('True_Odds_Calculator_2-way'!A47="","",'True_Odds_Calculator_2-way'!A47)</f>
        <v>2</v>
      </c>
      <c r="B46" s="4">
        <f>IF('True_Odds_Calculator_2-way'!B47="","",'True_Odds_Calculator_2-way'!B47)</f>
        <v>1.84</v>
      </c>
      <c r="C46" s="4">
        <f t="shared" si="0"/>
        <v>4.3478260869565188E-2</v>
      </c>
      <c r="D46" s="4">
        <f t="shared" si="2"/>
        <v>2.0909090909090908</v>
      </c>
      <c r="E46" s="4">
        <f t="shared" si="3"/>
        <v>1.9166666666666665</v>
      </c>
      <c r="G46" s="4">
        <f t="shared" si="1"/>
        <v>1.0434782608695652</v>
      </c>
    </row>
    <row r="47" spans="1:7" x14ac:dyDescent="0.2">
      <c r="A47" s="4">
        <f>IF('True_Odds_Calculator_2-way'!A48="","",'True_Odds_Calculator_2-way'!A48)</f>
        <v>1.92</v>
      </c>
      <c r="B47" s="4">
        <f>IF('True_Odds_Calculator_2-way'!B48="","",'True_Odds_Calculator_2-way'!B48)</f>
        <v>1.92</v>
      </c>
      <c r="C47" s="4">
        <f t="shared" si="0"/>
        <v>4.1666666666666741E-2</v>
      </c>
      <c r="D47" s="4">
        <f t="shared" si="2"/>
        <v>2</v>
      </c>
      <c r="E47" s="4">
        <f t="shared" si="3"/>
        <v>2</v>
      </c>
      <c r="G47" s="4">
        <f t="shared" si="1"/>
        <v>1.0416666666666667</v>
      </c>
    </row>
    <row r="48" spans="1:7" x14ac:dyDescent="0.2">
      <c r="A48" s="4">
        <f>IF('True_Odds_Calculator_2-way'!A49="","",'True_Odds_Calculator_2-way'!A49)</f>
        <v>1.48</v>
      </c>
      <c r="B48" s="4">
        <f>IF('True_Odds_Calculator_2-way'!B49="","",'True_Odds_Calculator_2-way'!B49)</f>
        <v>2.65</v>
      </c>
      <c r="C48" s="4">
        <f t="shared" si="0"/>
        <v>5.3034166241713532E-2</v>
      </c>
      <c r="D48" s="4">
        <f t="shared" si="2"/>
        <v>1.5404556166535743</v>
      </c>
      <c r="E48" s="4">
        <f t="shared" si="3"/>
        <v>2.8502906976744189</v>
      </c>
      <c r="G48" s="4">
        <f t="shared" si="1"/>
        <v>1.0530341662417135</v>
      </c>
    </row>
    <row r="49" spans="1:7" x14ac:dyDescent="0.2">
      <c r="A49" s="4">
        <f>IF('True_Odds_Calculator_2-way'!A50="","",'True_Odds_Calculator_2-way'!A50)</f>
        <v>1.93</v>
      </c>
      <c r="B49" s="4">
        <f>IF('True_Odds_Calculator_2-way'!B50="","",'True_Odds_Calculator_2-way'!B50)</f>
        <v>1.9</v>
      </c>
      <c r="C49" s="4">
        <f t="shared" si="0"/>
        <v>4.445050449959087E-2</v>
      </c>
      <c r="D49" s="4">
        <f t="shared" si="2"/>
        <v>2.0164971130052241</v>
      </c>
      <c r="E49" s="4">
        <f t="shared" si="3"/>
        <v>1.9837706248309437</v>
      </c>
      <c r="G49" s="4">
        <f t="shared" si="1"/>
        <v>1.0444505044995909</v>
      </c>
    </row>
    <row r="50" spans="1:7" x14ac:dyDescent="0.2">
      <c r="A50" s="4">
        <f>IF('True_Odds_Calculator_2-way'!A51="","",'True_Odds_Calculator_2-way'!A51)</f>
        <v>2.1800000000000002</v>
      </c>
      <c r="B50" s="4">
        <f>IF('True_Odds_Calculator_2-way'!B51="","",'True_Odds_Calculator_2-way'!B51)</f>
        <v>1.7</v>
      </c>
      <c r="C50" s="4">
        <f t="shared" si="0"/>
        <v>4.6950890447922333E-2</v>
      </c>
      <c r="D50" s="4">
        <f t="shared" si="2"/>
        <v>2.2975821450712961</v>
      </c>
      <c r="E50" s="4">
        <f t="shared" si="3"/>
        <v>1.7706641184902054</v>
      </c>
      <c r="G50" s="4">
        <f t="shared" si="1"/>
        <v>1.0469508904479223</v>
      </c>
    </row>
    <row r="51" spans="1:7" x14ac:dyDescent="0.2">
      <c r="A51" s="4">
        <f>IF('True_Odds_Calculator_2-way'!A52="","",'True_Odds_Calculator_2-way'!A52)</f>
        <v>1.85</v>
      </c>
      <c r="B51" s="4">
        <f>IF('True_Odds_Calculator_2-way'!B52="","",'True_Odds_Calculator_2-way'!B52)</f>
        <v>1.98</v>
      </c>
      <c r="C51" s="4">
        <f t="shared" si="0"/>
        <v>4.5591045591045543E-2</v>
      </c>
      <c r="D51" s="4">
        <f t="shared" si="2"/>
        <v>1.931452675982072</v>
      </c>
      <c r="E51" s="4">
        <f t="shared" si="3"/>
        <v>2.0735918482875744</v>
      </c>
      <c r="G51" s="4">
        <f t="shared" si="1"/>
        <v>1.0455910455910455</v>
      </c>
    </row>
    <row r="52" spans="1:7" x14ac:dyDescent="0.2">
      <c r="A52" s="4">
        <f>IF('True_Odds_Calculator_2-way'!A53="","",'True_Odds_Calculator_2-way'!A53)</f>
        <v>1.71</v>
      </c>
      <c r="B52" s="4">
        <f>IF('True_Odds_Calculator_2-way'!B53="","",'True_Odds_Calculator_2-way'!B53)</f>
        <v>2.0099999999999998</v>
      </c>
      <c r="C52" s="4">
        <f t="shared" si="0"/>
        <v>8.230775944837232E-2</v>
      </c>
      <c r="D52" s="4">
        <f t="shared" si="2"/>
        <v>1.839447700088304</v>
      </c>
      <c r="E52" s="4">
        <f t="shared" si="3"/>
        <v>2.1912594434350199</v>
      </c>
      <c r="G52" s="4">
        <f t="shared" si="1"/>
        <v>1.0823077594483723</v>
      </c>
    </row>
    <row r="53" spans="1:7" x14ac:dyDescent="0.2">
      <c r="A53" s="4">
        <f>IF('True_Odds_Calculator_2-way'!A54="","",'True_Odds_Calculator_2-way'!A54)</f>
        <v>1.89</v>
      </c>
      <c r="B53" s="4">
        <f>IF('True_Odds_Calculator_2-way'!B54="","",'True_Odds_Calculator_2-way'!B54)</f>
        <v>2.02</v>
      </c>
      <c r="C53" s="4">
        <f t="shared" si="0"/>
        <v>2.4150034051024338E-2</v>
      </c>
      <c r="D53" s="4">
        <f t="shared" si="2"/>
        <v>1.9341405339682862</v>
      </c>
      <c r="E53" s="4">
        <f t="shared" si="3"/>
        <v>2.0705027387602368</v>
      </c>
      <c r="G53" s="4">
        <f t="shared" si="1"/>
        <v>1.0241500340510243</v>
      </c>
    </row>
    <row r="54" spans="1:7" x14ac:dyDescent="0.2">
      <c r="A54" s="4">
        <f>IF('True_Odds_Calculator_2-way'!A55="","",'True_Odds_Calculator_2-way'!A55)</f>
        <v>2.17</v>
      </c>
      <c r="B54" s="4">
        <f>IF('True_Odds_Calculator_2-way'!B55="","",'True_Odds_Calculator_2-way'!B55)</f>
        <v>1.75</v>
      </c>
      <c r="C54" s="4">
        <f t="shared" si="0"/>
        <v>3.2258064516129004E-2</v>
      </c>
      <c r="D54" s="4">
        <f t="shared" si="2"/>
        <v>2.2487046632124348</v>
      </c>
      <c r="E54" s="4">
        <f t="shared" si="3"/>
        <v>1.8008298755186722</v>
      </c>
      <c r="G54" s="4">
        <f t="shared" si="1"/>
        <v>1.032258064516129</v>
      </c>
    </row>
    <row r="55" spans="1:7" x14ac:dyDescent="0.2">
      <c r="A55" s="4">
        <f>IF('True_Odds_Calculator_2-way'!A56="","",'True_Odds_Calculator_2-way'!A56)</f>
        <v>2.4500000000000002</v>
      </c>
      <c r="B55" s="4">
        <f>IF('True_Odds_Calculator_2-way'!B56="","",'True_Odds_Calculator_2-way'!B56)</f>
        <v>1.6</v>
      </c>
      <c r="C55" s="4">
        <f t="shared" si="0"/>
        <v>3.3163265306122458E-2</v>
      </c>
      <c r="D55" s="4">
        <f t="shared" si="2"/>
        <v>2.5537459283387625</v>
      </c>
      <c r="E55" s="4">
        <f t="shared" si="3"/>
        <v>1.6436058700209644</v>
      </c>
      <c r="G55" s="4">
        <f t="shared" si="1"/>
        <v>1.0331632653061225</v>
      </c>
    </row>
    <row r="56" spans="1:7" x14ac:dyDescent="0.2">
      <c r="A56" s="4">
        <f>IF('True_Odds_Calculator_2-way'!A57="","",'True_Odds_Calculator_2-way'!A57)</f>
        <v>2.4300000000000002</v>
      </c>
      <c r="B56" s="4">
        <f>IF('True_Odds_Calculator_2-way'!B57="","",'True_Odds_Calculator_2-way'!B57)</f>
        <v>1.61</v>
      </c>
      <c r="C56" s="4">
        <f t="shared" si="0"/>
        <v>3.2640646167216181E-2</v>
      </c>
      <c r="D56" s="4">
        <f t="shared" si="2"/>
        <v>2.5303495779840248</v>
      </c>
      <c r="E56" s="4">
        <f t="shared" si="3"/>
        <v>1.6534454704900365</v>
      </c>
      <c r="G56" s="4">
        <f t="shared" si="1"/>
        <v>1.0326406461672162</v>
      </c>
    </row>
    <row r="57" spans="1:7" x14ac:dyDescent="0.2">
      <c r="A57" s="4">
        <f>IF('True_Odds_Calculator_2-way'!A58="","",'True_Odds_Calculator_2-way'!A58)</f>
        <v>1.86</v>
      </c>
      <c r="B57" s="4">
        <f>IF('True_Odds_Calculator_2-way'!B58="","",'True_Odds_Calculator_2-way'!B58)</f>
        <v>2.0299999999999998</v>
      </c>
      <c r="C57" s="4">
        <f t="shared" si="0"/>
        <v>3.0245246040574214E-2</v>
      </c>
      <c r="D57" s="4">
        <f t="shared" si="2"/>
        <v>1.9138324294186226</v>
      </c>
      <c r="E57" s="4">
        <f t="shared" si="3"/>
        <v>2.0942925287037548</v>
      </c>
      <c r="G57" s="4">
        <f t="shared" si="1"/>
        <v>1.0302452460405742</v>
      </c>
    </row>
    <row r="58" spans="1:7" x14ac:dyDescent="0.2">
      <c r="A58" s="4">
        <f>IF('True_Odds_Calculator_2-way'!A59="","",'True_Odds_Calculator_2-way'!A59)</f>
        <v>2.0499999999999998</v>
      </c>
      <c r="B58" s="4">
        <f>IF('True_Odds_Calculator_2-way'!B59="","",'True_Odds_Calculator_2-way'!B59)</f>
        <v>1.85</v>
      </c>
      <c r="C58" s="4">
        <f t="shared" si="0"/>
        <v>2.8345418589321048E-2</v>
      </c>
      <c r="D58" s="4">
        <f t="shared" si="2"/>
        <v>2.1113430758524703</v>
      </c>
      <c r="E58" s="4">
        <f t="shared" si="3"/>
        <v>1.8998121477770822</v>
      </c>
      <c r="G58" s="4">
        <f t="shared" si="1"/>
        <v>1.028345418589321</v>
      </c>
    </row>
    <row r="59" spans="1:7" x14ac:dyDescent="0.2">
      <c r="A59" s="4">
        <f>IF('True_Odds_Calculator_2-way'!A60="","",'True_Odds_Calculator_2-way'!A60)</f>
        <v>2.0499999999999998</v>
      </c>
      <c r="B59" s="4">
        <f>IF('True_Odds_Calculator_2-way'!B60="","",'True_Odds_Calculator_2-way'!B60)</f>
        <v>1.85</v>
      </c>
      <c r="C59" s="4">
        <f t="shared" si="0"/>
        <v>2.8345418589321048E-2</v>
      </c>
      <c r="D59" s="4">
        <f t="shared" si="2"/>
        <v>2.1113430758524703</v>
      </c>
      <c r="E59" s="4">
        <f t="shared" si="3"/>
        <v>1.8998121477770822</v>
      </c>
      <c r="G59" s="4">
        <f t="shared" si="1"/>
        <v>1.028345418589321</v>
      </c>
    </row>
    <row r="60" spans="1:7" x14ac:dyDescent="0.2">
      <c r="A60" s="4">
        <f>IF('True_Odds_Calculator_2-way'!A61="","",'True_Odds_Calculator_2-way'!A61)</f>
        <v>2.2400000000000002</v>
      </c>
      <c r="B60" s="4">
        <f>IF('True_Odds_Calculator_2-way'!B61="","",'True_Odds_Calculator_2-way'!B61)</f>
        <v>1.7</v>
      </c>
      <c r="C60" s="4">
        <f t="shared" si="0"/>
        <v>3.4663865546218364E-2</v>
      </c>
      <c r="D60" s="4">
        <f t="shared" si="2"/>
        <v>2.3304773561811505</v>
      </c>
      <c r="E60" s="4">
        <f t="shared" si="3"/>
        <v>1.7516099356025756</v>
      </c>
      <c r="G60" s="4">
        <f t="shared" si="1"/>
        <v>1.0346638655462184</v>
      </c>
    </row>
    <row r="61" spans="1:7" x14ac:dyDescent="0.2">
      <c r="A61" s="4">
        <f>IF('True_Odds_Calculator_2-way'!A62="","",'True_Odds_Calculator_2-way'!A62)</f>
        <v>1.53</v>
      </c>
      <c r="B61" s="4">
        <f>IF('True_Odds_Calculator_2-way'!B62="","",'True_Odds_Calculator_2-way'!B62)</f>
        <v>2.61</v>
      </c>
      <c r="C61" s="4">
        <f t="shared" si="0"/>
        <v>3.6736533693937368E-2</v>
      </c>
      <c r="D61" s="4">
        <f t="shared" si="2"/>
        <v>1.5742416178818521</v>
      </c>
      <c r="E61" s="4">
        <f t="shared" si="3"/>
        <v>2.7414272474513437</v>
      </c>
      <c r="G61" s="4">
        <f t="shared" si="1"/>
        <v>1.0367365336939374</v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1.55</v>
      </c>
      <c r="B2" s="4">
        <f>IF('True_Odds_Calculator_3-way'!B3="","",'True_Odds_Calculator_3-way'!B3)</f>
        <v>4.4800000000000004</v>
      </c>
      <c r="C2" s="4">
        <f>IF('True_Odds_Calculator_3-way'!C3="","",'True_Odds_Calculator_3-way'!C3)</f>
        <v>6.39</v>
      </c>
      <c r="D2" s="4">
        <f>IF(A2="","",((1/A2)+(1/B2)+(1/C2))-1)</f>
        <v>2.4870098728572154E-2</v>
      </c>
      <c r="E2" s="4">
        <f>IF(A2="","",(3*A2)/(3-($D2*A2)))</f>
        <v>1.570176057343138</v>
      </c>
      <c r="F2" s="4">
        <f>IF(B2="","",(3*B2)/(3-($D2*B2)))</f>
        <v>4.6528020311807508</v>
      </c>
      <c r="G2" s="4">
        <f>IF(C2="","",(3*C2)/(3-($D2*C2)))</f>
        <v>6.7474339101987688</v>
      </c>
      <c r="I2" s="4">
        <f>IF(A2="","",D2+1)</f>
        <v>1.0248700987285722</v>
      </c>
    </row>
    <row r="3" spans="1:9" x14ac:dyDescent="0.2">
      <c r="A3" s="4">
        <f>IF('True_Odds_Calculator_3-way'!A4="","",'True_Odds_Calculator_3-way'!A4)</f>
        <v>2.2000000000000002</v>
      </c>
      <c r="B3" s="4">
        <f>IF('True_Odds_Calculator_3-way'!B4="","",'True_Odds_Calculator_3-way'!B4)</f>
        <v>3.05</v>
      </c>
      <c r="C3" s="4">
        <f>IF('True_Odds_Calculator_3-way'!C4="","",'True_Odds_Calculator_3-way'!C4)</f>
        <v>3.2</v>
      </c>
      <c r="D3" s="4">
        <f t="shared" ref="D3:D66" si="0">IF(A3="","",((1/A3)+(1/B3)+(1/C3))-1)</f>
        <v>9.4914307004470899E-2</v>
      </c>
      <c r="E3" s="4">
        <f t="shared" ref="E3:E66" si="1">IF(A3="","",(3*A3)/(3-($D3*A3)))</f>
        <v>2.3645840980838413</v>
      </c>
      <c r="F3" s="4">
        <f t="shared" ref="F3:F66" si="2">IF(B3="","",(3*B3)/(3-($D3*B3)))</f>
        <v>3.3757467770673926</v>
      </c>
      <c r="G3" s="4">
        <f t="shared" ref="G3:G66" si="3">IF(C3="","",(3*C3)/(3-($D3*C3)))</f>
        <v>3.5604687154543444</v>
      </c>
      <c r="I3" s="4">
        <f t="shared" ref="I3:I66" si="4">IF(A3="","",D3+1)</f>
        <v>1.0949143070044709</v>
      </c>
    </row>
    <row r="4" spans="1:9" x14ac:dyDescent="0.2">
      <c r="A4" s="4">
        <f>IF('True_Odds_Calculator_3-way'!A5="","",'True_Odds_Calculator_3-way'!A5)</f>
        <v>2.61</v>
      </c>
      <c r="B4" s="4">
        <f>IF('True_Odds_Calculator_3-way'!B5="","",'True_Odds_Calculator_3-way'!B5)</f>
        <v>2.99</v>
      </c>
      <c r="C4" s="4">
        <f>IF('True_Odds_Calculator_3-way'!C5="","",'True_Odds_Calculator_3-way'!C5)</f>
        <v>2.97</v>
      </c>
      <c r="D4" s="4">
        <f t="shared" si="0"/>
        <v>5.429025968756096E-2</v>
      </c>
      <c r="E4" s="4">
        <f t="shared" si="1"/>
        <v>2.739388225382736</v>
      </c>
      <c r="F4" s="4">
        <f t="shared" si="2"/>
        <v>3.1610417305112297</v>
      </c>
      <c r="G4" s="4">
        <f t="shared" si="3"/>
        <v>3.1386966496268309</v>
      </c>
      <c r="I4" s="4">
        <f t="shared" si="4"/>
        <v>1.054290259687561</v>
      </c>
    </row>
    <row r="5" spans="1:9" x14ac:dyDescent="0.2">
      <c r="A5" s="4">
        <f>IF('True_Odds_Calculator_3-way'!A6="","",'True_Odds_Calculator_3-way'!A6)</f>
        <v>4.71</v>
      </c>
      <c r="B5" s="4">
        <f>IF('True_Odds_Calculator_3-way'!B6="","",'True_Odds_Calculator_3-way'!B6)</f>
        <v>3.38</v>
      </c>
      <c r="C5" s="4">
        <f>IF('True_Odds_Calculator_3-way'!C6="","",'True_Odds_Calculator_3-way'!C6)</f>
        <v>1.81</v>
      </c>
      <c r="D5" s="4">
        <f t="shared" si="0"/>
        <v>6.065840106406295E-2</v>
      </c>
      <c r="E5" s="4">
        <f t="shared" si="1"/>
        <v>5.2057641251972679</v>
      </c>
      <c r="F5" s="4">
        <f t="shared" si="2"/>
        <v>3.6279399405005277</v>
      </c>
      <c r="G5" s="4">
        <f t="shared" si="3"/>
        <v>1.8787573238695043</v>
      </c>
      <c r="I5" s="4">
        <f t="shared" si="4"/>
        <v>1.060658401064063</v>
      </c>
    </row>
    <row r="6" spans="1:9" x14ac:dyDescent="0.2">
      <c r="A6" s="4">
        <f>IF('True_Odds_Calculator_3-way'!A7="","",'True_Odds_Calculator_3-way'!A7)</f>
        <v>1.1200000000000001</v>
      </c>
      <c r="B6" s="4">
        <f>IF('True_Odds_Calculator_3-way'!B7="","",'True_Odds_Calculator_3-way'!B7)</f>
        <v>8.1199999999999992</v>
      </c>
      <c r="C6" s="4">
        <f>IF('True_Odds_Calculator_3-way'!C7="","",'True_Odds_Calculator_3-way'!C7)</f>
        <v>22.63</v>
      </c>
      <c r="D6" s="4">
        <f t="shared" si="0"/>
        <v>6.0198981690898101E-2</v>
      </c>
      <c r="E6" s="4">
        <f t="shared" si="1"/>
        <v>1.1457499117721515</v>
      </c>
      <c r="F6" s="4">
        <f t="shared" si="2"/>
        <v>9.7006023428550314</v>
      </c>
      <c r="G6" s="4">
        <f t="shared" si="3"/>
        <v>41.454553658041355</v>
      </c>
      <c r="I6" s="4">
        <f t="shared" si="4"/>
        <v>1.0601989816908981</v>
      </c>
    </row>
    <row r="7" spans="1:9" x14ac:dyDescent="0.2">
      <c r="A7" s="4">
        <f>IF('True_Odds_Calculator_3-way'!A8="","",'True_Odds_Calculator_3-way'!A8)</f>
        <v>1.1100000000000001</v>
      </c>
      <c r="B7" s="4">
        <f>IF('True_Odds_Calculator_3-way'!B8="","",'True_Odds_Calculator_3-way'!B8)</f>
        <v>8.43</v>
      </c>
      <c r="C7" s="4">
        <f>IF('True_Odds_Calculator_3-way'!C8="","",'True_Odds_Calculator_3-way'!C8)</f>
        <v>22.37</v>
      </c>
      <c r="D7" s="4">
        <f t="shared" si="0"/>
        <v>6.4227589807571928E-2</v>
      </c>
      <c r="E7" s="4">
        <f t="shared" si="1"/>
        <v>1.1370203892915167</v>
      </c>
      <c r="F7" s="4">
        <f t="shared" si="2"/>
        <v>10.286503243581208</v>
      </c>
      <c r="G7" s="4">
        <f t="shared" si="3"/>
        <v>42.93037545937986</v>
      </c>
      <c r="I7" s="4">
        <f t="shared" si="4"/>
        <v>1.0642275898075719</v>
      </c>
    </row>
    <row r="8" spans="1:9" x14ac:dyDescent="0.2">
      <c r="A8" s="4">
        <f>IF('True_Odds_Calculator_3-way'!A9="","",'True_Odds_Calculator_3-way'!A9)</f>
        <v>1.87</v>
      </c>
      <c r="B8" s="4">
        <f>IF('True_Odds_Calculator_3-way'!B9="","",'True_Odds_Calculator_3-way'!B9)</f>
        <v>3.47</v>
      </c>
      <c r="C8" s="4">
        <f>IF('True_Odds_Calculator_3-way'!C9="","",'True_Odds_Calculator_3-way'!C9)</f>
        <v>4.96</v>
      </c>
      <c r="D8" s="4">
        <f t="shared" si="0"/>
        <v>2.4556699554922234E-2</v>
      </c>
      <c r="E8" s="4">
        <f t="shared" si="1"/>
        <v>1.8990690680555316</v>
      </c>
      <c r="F8" s="4">
        <f t="shared" si="2"/>
        <v>3.5714429653381341</v>
      </c>
      <c r="G8" s="4">
        <f t="shared" si="3"/>
        <v>5.1699000618108117</v>
      </c>
      <c r="I8" s="4">
        <f t="shared" si="4"/>
        <v>1.0245566995549222</v>
      </c>
    </row>
    <row r="9" spans="1:9" x14ac:dyDescent="0.2">
      <c r="A9" s="4">
        <f>IF('True_Odds_Calculator_3-way'!A10="","",'True_Odds_Calculator_3-way'!A10)</f>
        <v>8.3000000000000007</v>
      </c>
      <c r="B9" s="4">
        <f>IF('True_Odds_Calculator_3-way'!B10="","",'True_Odds_Calculator_3-way'!B10)</f>
        <v>4.7300000000000004</v>
      </c>
      <c r="C9" s="4">
        <f>IF('True_Odds_Calculator_3-way'!C10="","",'True_Odds_Calculator_3-way'!C10)</f>
        <v>1.44</v>
      </c>
      <c r="D9" s="4">
        <f t="shared" si="0"/>
        <v>2.6342862641545617E-2</v>
      </c>
      <c r="E9" s="4">
        <f t="shared" si="1"/>
        <v>8.9524734538406125</v>
      </c>
      <c r="F9" s="4">
        <f t="shared" si="2"/>
        <v>4.934968556826421</v>
      </c>
      <c r="G9" s="4">
        <f t="shared" si="3"/>
        <v>1.4584413699257772</v>
      </c>
      <c r="I9" s="4">
        <f t="shared" si="4"/>
        <v>1.0263428626415456</v>
      </c>
    </row>
    <row r="10" spans="1:9" x14ac:dyDescent="0.2">
      <c r="A10" s="4">
        <f>IF('True_Odds_Calculator_3-way'!A11="","",'True_Odds_Calculator_3-way'!A11)</f>
        <v>2.36</v>
      </c>
      <c r="B10" s="4">
        <f>IF('True_Odds_Calculator_3-way'!B11="","",'True_Odds_Calculator_3-way'!B11)</f>
        <v>3.08</v>
      </c>
      <c r="C10" s="4">
        <f>IF('True_Odds_Calculator_3-way'!C11="","",'True_Odds_Calculator_3-way'!C11)</f>
        <v>3.52</v>
      </c>
      <c r="D10" s="4">
        <f t="shared" si="0"/>
        <v>3.2495047325555859E-2</v>
      </c>
      <c r="E10" s="4">
        <f t="shared" si="1"/>
        <v>2.4219107487949536</v>
      </c>
      <c r="F10" s="4">
        <f t="shared" si="2"/>
        <v>3.1863000087670592</v>
      </c>
      <c r="G10" s="4">
        <f t="shared" si="3"/>
        <v>3.6595287641807084</v>
      </c>
      <c r="I10" s="4">
        <f t="shared" si="4"/>
        <v>1.0324950473255559</v>
      </c>
    </row>
    <row r="11" spans="1:9" x14ac:dyDescent="0.2">
      <c r="A11" s="4">
        <f>IF('True_Odds_Calculator_3-way'!A12="","",'True_Odds_Calculator_3-way'!A12)</f>
        <v>2.4300000000000002</v>
      </c>
      <c r="B11" s="4">
        <f>IF('True_Odds_Calculator_3-way'!B12="","",'True_Odds_Calculator_3-way'!B12)</f>
        <v>3.05</v>
      </c>
      <c r="C11" s="4">
        <f>IF('True_Odds_Calculator_3-way'!C12="","",'True_Odds_Calculator_3-way'!C12)</f>
        <v>3.42</v>
      </c>
      <c r="D11" s="4">
        <f t="shared" si="0"/>
        <v>3.1789147022585951E-2</v>
      </c>
      <c r="E11" s="4">
        <f t="shared" si="1"/>
        <v>2.4942243030934597</v>
      </c>
      <c r="F11" s="4">
        <f t="shared" si="2"/>
        <v>3.151865018819922</v>
      </c>
      <c r="G11" s="4">
        <f t="shared" si="3"/>
        <v>3.5485999403604418</v>
      </c>
      <c r="I11" s="4">
        <f t="shared" si="4"/>
        <v>1.031789147022586</v>
      </c>
    </row>
    <row r="12" spans="1:9" x14ac:dyDescent="0.2">
      <c r="A12" s="4">
        <f>IF('True_Odds_Calculator_3-way'!A13="","",'True_Odds_Calculator_3-way'!A13)</f>
        <v>3.66</v>
      </c>
      <c r="B12" s="4">
        <f>IF('True_Odds_Calculator_3-way'!B13="","",'True_Odds_Calculator_3-way'!B13)</f>
        <v>3.12</v>
      </c>
      <c r="C12" s="4">
        <f>IF('True_Odds_Calculator_3-way'!C13="","",'True_Odds_Calculator_3-way'!C13)</f>
        <v>2.33</v>
      </c>
      <c r="D12" s="4">
        <f t="shared" si="0"/>
        <v>2.2921413584890526E-2</v>
      </c>
      <c r="E12" s="4">
        <f t="shared" si="1"/>
        <v>3.7652931260323625</v>
      </c>
      <c r="F12" s="4">
        <f t="shared" si="2"/>
        <v>3.1961916806654846</v>
      </c>
      <c r="G12" s="4">
        <f t="shared" si="3"/>
        <v>2.3722311658650672</v>
      </c>
      <c r="I12" s="4">
        <f t="shared" si="4"/>
        <v>1.0229214135848905</v>
      </c>
    </row>
    <row r="13" spans="1:9" x14ac:dyDescent="0.2">
      <c r="A13" s="4">
        <f>IF('True_Odds_Calculator_3-way'!A14="","",'True_Odds_Calculator_3-way'!A14)</f>
        <v>2.82</v>
      </c>
      <c r="B13" s="4">
        <f>IF('True_Odds_Calculator_3-way'!B14="","",'True_Odds_Calculator_3-way'!B14)</f>
        <v>2.84</v>
      </c>
      <c r="C13" s="4">
        <f>IF('True_Odds_Calculator_3-way'!C14="","",'True_Odds_Calculator_3-way'!C14)</f>
        <v>2.96</v>
      </c>
      <c r="D13" s="4">
        <f t="shared" si="0"/>
        <v>4.4560442972190195E-2</v>
      </c>
      <c r="E13" s="4">
        <f t="shared" si="1"/>
        <v>2.9432848313245192</v>
      </c>
      <c r="F13" s="4">
        <f t="shared" si="2"/>
        <v>2.9650785349394764</v>
      </c>
      <c r="G13" s="4">
        <f t="shared" si="3"/>
        <v>3.0961251800605729</v>
      </c>
      <c r="I13" s="4">
        <f t="shared" si="4"/>
        <v>1.0445604429721902</v>
      </c>
    </row>
    <row r="14" spans="1:9" x14ac:dyDescent="0.2">
      <c r="A14" s="4">
        <f>IF('True_Odds_Calculator_3-way'!A15="","",'True_Odds_Calculator_3-way'!A15)</f>
        <v>2.31</v>
      </c>
      <c r="B14" s="4">
        <f>IF('True_Odds_Calculator_3-way'!B15="","",'True_Odds_Calculator_3-way'!B15)</f>
        <v>3.34</v>
      </c>
      <c r="C14" s="4">
        <f>IF('True_Odds_Calculator_3-way'!C15="","",'True_Odds_Calculator_3-way'!C15)</f>
        <v>3.38</v>
      </c>
      <c r="D14" s="4">
        <f t="shared" si="0"/>
        <v>2.8159618670903885E-2</v>
      </c>
      <c r="E14" s="4">
        <f t="shared" si="1"/>
        <v>2.3611976270847186</v>
      </c>
      <c r="F14" s="4">
        <f t="shared" si="2"/>
        <v>3.4481015778006063</v>
      </c>
      <c r="G14" s="4">
        <f t="shared" si="3"/>
        <v>3.4907492696275173</v>
      </c>
      <c r="I14" s="4">
        <f t="shared" si="4"/>
        <v>1.0281596186709039</v>
      </c>
    </row>
    <row r="15" spans="1:9" x14ac:dyDescent="0.2">
      <c r="A15" s="4">
        <f>IF('True_Odds_Calculator_3-way'!A16="","",'True_Odds_Calculator_3-way'!A16)</f>
        <v>2.57</v>
      </c>
      <c r="B15" s="4">
        <f>IF('True_Odds_Calculator_3-way'!B16="","",'True_Odds_Calculator_3-way'!B16)</f>
        <v>3.3</v>
      </c>
      <c r="C15" s="4">
        <f>IF('True_Odds_Calculator_3-way'!C16="","",'True_Odds_Calculator_3-way'!C16)</f>
        <v>2.98</v>
      </c>
      <c r="D15" s="4">
        <f t="shared" si="0"/>
        <v>2.7705831194719588E-2</v>
      </c>
      <c r="E15" s="4">
        <f t="shared" si="1"/>
        <v>2.6324810480463361</v>
      </c>
      <c r="F15" s="4">
        <f t="shared" si="2"/>
        <v>3.4037335952644105</v>
      </c>
      <c r="G15" s="4">
        <f t="shared" si="3"/>
        <v>3.0643339188239964</v>
      </c>
      <c r="I15" s="4">
        <f t="shared" si="4"/>
        <v>1.0277058311947196</v>
      </c>
    </row>
    <row r="16" spans="1:9" x14ac:dyDescent="0.2">
      <c r="A16" s="4">
        <f>IF('True_Odds_Calculator_3-way'!A17="","",'True_Odds_Calculator_3-way'!A17)</f>
        <v>1.85</v>
      </c>
      <c r="B16" s="4">
        <f>IF('True_Odds_Calculator_3-way'!B17="","",'True_Odds_Calculator_3-way'!B17)</f>
        <v>3.72</v>
      </c>
      <c r="C16" s="4">
        <f>IF('True_Odds_Calculator_3-way'!C17="","",'True_Odds_Calculator_3-way'!C17)</f>
        <v>4.55</v>
      </c>
      <c r="D16" s="4">
        <f t="shared" si="0"/>
        <v>2.9137964621835488E-2</v>
      </c>
      <c r="E16" s="4">
        <f t="shared" si="1"/>
        <v>1.8838497882307645</v>
      </c>
      <c r="F16" s="4">
        <f t="shared" si="2"/>
        <v>3.8594459348975554</v>
      </c>
      <c r="G16" s="4">
        <f t="shared" si="3"/>
        <v>4.7603731706328283</v>
      </c>
      <c r="I16" s="4">
        <f t="shared" si="4"/>
        <v>1.0291379646218355</v>
      </c>
    </row>
    <row r="17" spans="1:9" x14ac:dyDescent="0.2">
      <c r="A17" s="4">
        <f>IF('True_Odds_Calculator_3-way'!A18="","",'True_Odds_Calculator_3-way'!A18)</f>
        <v>2.4700000000000002</v>
      </c>
      <c r="B17" s="4">
        <f>IF('True_Odds_Calculator_3-way'!B18="","",'True_Odds_Calculator_3-way'!B18)</f>
        <v>3.32</v>
      </c>
      <c r="C17" s="4">
        <f>IF('True_Odds_Calculator_3-way'!C18="","",'True_Odds_Calculator_3-way'!C18)</f>
        <v>3.11</v>
      </c>
      <c r="D17" s="4">
        <f t="shared" si="0"/>
        <v>2.7606527232378664E-2</v>
      </c>
      <c r="E17" s="4">
        <f t="shared" si="1"/>
        <v>2.5274472950570339</v>
      </c>
      <c r="F17" s="4">
        <f t="shared" si="2"/>
        <v>3.4246265304342973</v>
      </c>
      <c r="G17" s="4">
        <f t="shared" si="3"/>
        <v>3.2016266044176653</v>
      </c>
      <c r="I17" s="4">
        <f t="shared" si="4"/>
        <v>1.0276065272323787</v>
      </c>
    </row>
    <row r="18" spans="1:9" x14ac:dyDescent="0.2">
      <c r="A18" s="4">
        <f>IF('True_Odds_Calculator_3-way'!A19="","",'True_Odds_Calculator_3-way'!A19)</f>
        <v>1.68</v>
      </c>
      <c r="B18" s="4">
        <f>IF('True_Odds_Calculator_3-way'!B19="","",'True_Odds_Calculator_3-way'!B19)</f>
        <v>3.91</v>
      </c>
      <c r="C18" s="4">
        <f>IF('True_Odds_Calculator_3-way'!C19="","",'True_Odds_Calculator_3-way'!C19)</f>
        <v>5.49</v>
      </c>
      <c r="D18" s="4">
        <f t="shared" si="0"/>
        <v>3.3141933418651348E-2</v>
      </c>
      <c r="E18" s="4">
        <f t="shared" si="1"/>
        <v>1.7117695575137899</v>
      </c>
      <c r="F18" s="4">
        <f t="shared" si="2"/>
        <v>4.08651704899055</v>
      </c>
      <c r="G18" s="4">
        <f t="shared" si="3"/>
        <v>5.8444652894688893</v>
      </c>
      <c r="I18" s="4">
        <f t="shared" si="4"/>
        <v>1.0331419334186513</v>
      </c>
    </row>
    <row r="19" spans="1:9" x14ac:dyDescent="0.2">
      <c r="A19" s="4">
        <f>IF('True_Odds_Calculator_3-way'!A20="","",'True_Odds_Calculator_3-way'!A20)</f>
        <v>2</v>
      </c>
      <c r="B19" s="4">
        <f>IF('True_Odds_Calculator_3-way'!B20="","",'True_Odds_Calculator_3-way'!B20)</f>
        <v>3.49</v>
      </c>
      <c r="C19" s="4">
        <f>IF('True_Odds_Calculator_3-way'!C20="","",'True_Odds_Calculator_3-way'!C20)</f>
        <v>4.13</v>
      </c>
      <c r="D19" s="4">
        <f t="shared" si="0"/>
        <v>2.8663701894725113E-2</v>
      </c>
      <c r="E19" s="4">
        <f t="shared" si="1"/>
        <v>2.0389628148665087</v>
      </c>
      <c r="F19" s="4">
        <f t="shared" si="2"/>
        <v>3.6103900441267949</v>
      </c>
      <c r="G19" s="4">
        <f t="shared" si="3"/>
        <v>4.2996663965356943</v>
      </c>
      <c r="I19" s="4">
        <f t="shared" si="4"/>
        <v>1.0286637018947251</v>
      </c>
    </row>
    <row r="20" spans="1:9" x14ac:dyDescent="0.2">
      <c r="A20" s="4">
        <f>IF('True_Odds_Calculator_3-way'!A21="","",'True_Odds_Calculator_3-way'!A21)</f>
        <v>3.61</v>
      </c>
      <c r="B20" s="4">
        <f>IF('True_Odds_Calculator_3-way'!B21="","",'True_Odds_Calculator_3-way'!B21)</f>
        <v>3.56</v>
      </c>
      <c r="C20" s="4">
        <f>IF('True_Odds_Calculator_3-way'!C21="","",'True_Odds_Calculator_3-way'!C21)</f>
        <v>2.1</v>
      </c>
      <c r="D20" s="4">
        <f t="shared" si="0"/>
        <v>3.4097662844278176E-2</v>
      </c>
      <c r="E20" s="4">
        <f t="shared" si="1"/>
        <v>3.7644589673680575</v>
      </c>
      <c r="F20" s="4">
        <f t="shared" si="2"/>
        <v>3.7101209929449808</v>
      </c>
      <c r="G20" s="4">
        <f t="shared" si="3"/>
        <v>2.151349185429563</v>
      </c>
      <c r="I20" s="4">
        <f t="shared" si="4"/>
        <v>1.0340976628442782</v>
      </c>
    </row>
    <row r="21" spans="1:9" x14ac:dyDescent="0.2">
      <c r="A21" s="4">
        <f>IF('True_Odds_Calculator_3-way'!A22="","",'True_Odds_Calculator_3-way'!A22)</f>
        <v>1.69</v>
      </c>
      <c r="B21" s="4">
        <f>IF('True_Odds_Calculator_3-way'!B22="","",'True_Odds_Calculator_3-way'!B22)</f>
        <v>3.84</v>
      </c>
      <c r="C21" s="4">
        <f>IF('True_Odds_Calculator_3-way'!C22="","",'True_Odds_Calculator_3-way'!C22)</f>
        <v>5.44</v>
      </c>
      <c r="D21" s="4">
        <f t="shared" si="0"/>
        <v>3.595617240979232E-2</v>
      </c>
      <c r="E21" s="4">
        <f t="shared" si="1"/>
        <v>1.7249391785825221</v>
      </c>
      <c r="F21" s="4">
        <f t="shared" si="2"/>
        <v>4.0252580780120448</v>
      </c>
      <c r="G21" s="4">
        <f t="shared" si="3"/>
        <v>5.8194298896492551</v>
      </c>
      <c r="I21" s="4">
        <f t="shared" si="4"/>
        <v>1.0359561724097923</v>
      </c>
    </row>
    <row r="22" spans="1:9" x14ac:dyDescent="0.2">
      <c r="A22" s="4">
        <f>IF('True_Odds_Calculator_3-way'!A23="","",'True_Odds_Calculator_3-way'!A23)</f>
        <v>5.51</v>
      </c>
      <c r="B22" s="4">
        <f>IF('True_Odds_Calculator_3-way'!B23="","",'True_Odds_Calculator_3-way'!B23)</f>
        <v>4.05</v>
      </c>
      <c r="C22" s="4">
        <f>IF('True_Odds_Calculator_3-way'!C23="","",'True_Odds_Calculator_3-way'!C23)</f>
        <v>1.64</v>
      </c>
      <c r="D22" s="4">
        <f t="shared" si="0"/>
        <v>3.8157881074676769E-2</v>
      </c>
      <c r="E22" s="4">
        <f t="shared" si="1"/>
        <v>5.9252619603745798</v>
      </c>
      <c r="F22" s="4">
        <f t="shared" si="2"/>
        <v>4.2699589930586876</v>
      </c>
      <c r="G22" s="4">
        <f t="shared" si="3"/>
        <v>1.6749386193932512</v>
      </c>
      <c r="I22" s="4">
        <f t="shared" si="4"/>
        <v>1.0381578810746768</v>
      </c>
    </row>
    <row r="23" spans="1:9" x14ac:dyDescent="0.2">
      <c r="A23" s="4">
        <f>IF('True_Odds_Calculator_3-way'!A24="","",'True_Odds_Calculator_3-way'!A24)</f>
        <v>2.52</v>
      </c>
      <c r="B23" s="4">
        <f>IF('True_Odds_Calculator_3-way'!B24="","",'True_Odds_Calculator_3-way'!B24)</f>
        <v>3.22</v>
      </c>
      <c r="C23" s="4">
        <f>IF('True_Odds_Calculator_3-way'!C24="","",'True_Odds_Calculator_3-way'!C24)</f>
        <v>3.07</v>
      </c>
      <c r="D23" s="4">
        <f t="shared" si="0"/>
        <v>3.311730205937824E-2</v>
      </c>
      <c r="E23" s="4">
        <f t="shared" si="1"/>
        <v>2.5921086622523761</v>
      </c>
      <c r="F23" s="4">
        <f t="shared" si="2"/>
        <v>3.3386762667680716</v>
      </c>
      <c r="G23" s="4">
        <f t="shared" si="3"/>
        <v>3.1776921098750379</v>
      </c>
      <c r="I23" s="4">
        <f t="shared" si="4"/>
        <v>1.0331173020593782</v>
      </c>
    </row>
    <row r="24" spans="1:9" x14ac:dyDescent="0.2">
      <c r="A24" s="4">
        <f>IF('True_Odds_Calculator_3-way'!A25="","",'True_Odds_Calculator_3-way'!A25)</f>
        <v>1.47</v>
      </c>
      <c r="B24" s="4">
        <f>IF('True_Odds_Calculator_3-way'!B25="","",'True_Odds_Calculator_3-way'!B25)</f>
        <v>4.37</v>
      </c>
      <c r="C24" s="4">
        <f>IF('True_Odds_Calculator_3-way'!C25="","",'True_Odds_Calculator_3-way'!C25)</f>
        <v>7.85</v>
      </c>
      <c r="D24" s="4">
        <f t="shared" si="0"/>
        <v>3.649359582046463E-2</v>
      </c>
      <c r="E24" s="4">
        <f t="shared" si="1"/>
        <v>1.4967649441051223</v>
      </c>
      <c r="F24" s="4">
        <f t="shared" si="2"/>
        <v>4.615347266469513</v>
      </c>
      <c r="G24" s="4">
        <f t="shared" si="3"/>
        <v>8.6787472502949399</v>
      </c>
      <c r="I24" s="4">
        <f t="shared" si="4"/>
        <v>1.0364935958204646</v>
      </c>
    </row>
    <row r="25" spans="1:9" x14ac:dyDescent="0.2">
      <c r="A25" s="4">
        <f>IF('True_Odds_Calculator_3-way'!A26="","",'True_Odds_Calculator_3-way'!A26)</f>
        <v>2.31</v>
      </c>
      <c r="B25" s="4">
        <f>IF('True_Odds_Calculator_3-way'!B26="","",'True_Odds_Calculator_3-way'!B26)</f>
        <v>3.29</v>
      </c>
      <c r="C25" s="4">
        <f>IF('True_Odds_Calculator_3-way'!C26="","",'True_Odds_Calculator_3-way'!C26)</f>
        <v>3.37</v>
      </c>
      <c r="D25" s="4">
        <f t="shared" si="0"/>
        <v>3.358770572609826E-2</v>
      </c>
      <c r="E25" s="4">
        <f t="shared" si="1"/>
        <v>2.3713285642159785</v>
      </c>
      <c r="F25" s="4">
        <f t="shared" si="2"/>
        <v>3.4158200839046633</v>
      </c>
      <c r="G25" s="4">
        <f t="shared" si="3"/>
        <v>3.5021362646843266</v>
      </c>
      <c r="I25" s="4">
        <f t="shared" si="4"/>
        <v>1.0335877057260983</v>
      </c>
    </row>
    <row r="26" spans="1:9" x14ac:dyDescent="0.2">
      <c r="A26" s="4">
        <f>IF('True_Odds_Calculator_3-way'!A27="","",'True_Odds_Calculator_3-way'!A27)</f>
        <v>3.56</v>
      </c>
      <c r="B26" s="4">
        <f>IF('True_Odds_Calculator_3-way'!B27="","",'True_Odds_Calculator_3-way'!B27)</f>
        <v>3.45</v>
      </c>
      <c r="C26" s="4">
        <f>IF('True_Odds_Calculator_3-way'!C27="","",'True_Odds_Calculator_3-way'!C27)</f>
        <v>2.16</v>
      </c>
      <c r="D26" s="4">
        <f t="shared" si="0"/>
        <v>3.3716911831225271E-2</v>
      </c>
      <c r="E26" s="4">
        <f t="shared" si="1"/>
        <v>3.7083748029030552</v>
      </c>
      <c r="F26" s="4">
        <f t="shared" si="2"/>
        <v>3.5891680105635708</v>
      </c>
      <c r="G26" s="4">
        <f t="shared" si="3"/>
        <v>2.2137411714442115</v>
      </c>
      <c r="I26" s="4">
        <f t="shared" si="4"/>
        <v>1.0337169118312253</v>
      </c>
    </row>
    <row r="27" spans="1:9" x14ac:dyDescent="0.2">
      <c r="A27" s="4">
        <f>IF('True_Odds_Calculator_3-way'!A28="","",'True_Odds_Calculator_3-way'!A28)</f>
        <v>3.08</v>
      </c>
      <c r="B27" s="4">
        <f>IF('True_Odds_Calculator_3-way'!B28="","",'True_Odds_Calculator_3-way'!B28)</f>
        <v>3.45</v>
      </c>
      <c r="C27" s="4">
        <f>IF('True_Odds_Calculator_3-way'!C28="","",'True_Odds_Calculator_3-way'!C28)</f>
        <v>2.39</v>
      </c>
      <c r="D27" s="4">
        <f t="shared" si="0"/>
        <v>3.2940438980096909E-2</v>
      </c>
      <c r="E27" s="4">
        <f t="shared" si="1"/>
        <v>3.1878080028652791</v>
      </c>
      <c r="F27" s="4">
        <f t="shared" si="2"/>
        <v>3.5858368977514044</v>
      </c>
      <c r="G27" s="4">
        <f t="shared" si="3"/>
        <v>2.4544099758258637</v>
      </c>
      <c r="I27" s="4">
        <f t="shared" si="4"/>
        <v>1.0329404389800969</v>
      </c>
    </row>
    <row r="28" spans="1:9" x14ac:dyDescent="0.2">
      <c r="A28" s="4">
        <f>IF('True_Odds_Calculator_3-way'!A29="","",'True_Odds_Calculator_3-way'!A29)</f>
        <v>2.74</v>
      </c>
      <c r="B28" s="4">
        <f>IF('True_Odds_Calculator_3-way'!B29="","",'True_Odds_Calculator_3-way'!B29)</f>
        <v>3.45</v>
      </c>
      <c r="C28" s="4">
        <f>IF('True_Odds_Calculator_3-way'!C29="","",'True_Odds_Calculator_3-way'!C29)</f>
        <v>2.65</v>
      </c>
      <c r="D28" s="4">
        <f t="shared" si="0"/>
        <v>3.217706667944098E-2</v>
      </c>
      <c r="E28" s="4">
        <f t="shared" si="1"/>
        <v>2.8229623104676871</v>
      </c>
      <c r="F28" s="4">
        <f t="shared" si="2"/>
        <v>3.5825680091719727</v>
      </c>
      <c r="G28" s="4">
        <f t="shared" si="3"/>
        <v>2.7275246389225112</v>
      </c>
      <c r="I28" s="4">
        <f t="shared" si="4"/>
        <v>1.032177066679441</v>
      </c>
    </row>
    <row r="29" spans="1:9" x14ac:dyDescent="0.2">
      <c r="A29" s="4">
        <f>IF('True_Odds_Calculator_3-way'!A30="","",'True_Odds_Calculator_3-way'!A30)</f>
        <v>3.27</v>
      </c>
      <c r="B29" s="4">
        <f>IF('True_Odds_Calculator_3-way'!B30="","",'True_Odds_Calculator_3-way'!B30)</f>
        <v>3.35</v>
      </c>
      <c r="C29" s="4">
        <f>IF('True_Odds_Calculator_3-way'!C30="","",'True_Odds_Calculator_3-way'!C30)</f>
        <v>2.33</v>
      </c>
      <c r="D29" s="4">
        <f t="shared" si="0"/>
        <v>3.3502409596307015E-2</v>
      </c>
      <c r="E29" s="4">
        <f t="shared" si="1"/>
        <v>3.3939385813415264</v>
      </c>
      <c r="F29" s="4">
        <f t="shared" si="2"/>
        <v>3.4801977621768017</v>
      </c>
      <c r="G29" s="4">
        <f t="shared" si="3"/>
        <v>2.3922467503436988</v>
      </c>
      <c r="I29" s="4">
        <f t="shared" si="4"/>
        <v>1.033502409596307</v>
      </c>
    </row>
    <row r="30" spans="1:9" x14ac:dyDescent="0.2">
      <c r="A30" s="4">
        <f>IF('True_Odds_Calculator_3-way'!A31="","",'True_Odds_Calculator_3-way'!A31)</f>
        <v>1.78</v>
      </c>
      <c r="B30" s="4">
        <f>IF('True_Odds_Calculator_3-way'!B31="","",'True_Odds_Calculator_3-way'!B31)</f>
        <v>3.89</v>
      </c>
      <c r="C30" s="4">
        <f>IF('True_Odds_Calculator_3-way'!C31="","",'True_Odds_Calculator_3-way'!C31)</f>
        <v>4.6399999999999997</v>
      </c>
      <c r="D30" s="4">
        <f t="shared" si="0"/>
        <v>3.4384402928659075E-2</v>
      </c>
      <c r="E30" s="4">
        <f t="shared" si="1"/>
        <v>1.8170708109827434</v>
      </c>
      <c r="F30" s="4">
        <f t="shared" si="2"/>
        <v>4.0715295911508562</v>
      </c>
      <c r="G30" s="4">
        <f t="shared" si="3"/>
        <v>4.9006209512683823</v>
      </c>
      <c r="I30" s="4">
        <f t="shared" si="4"/>
        <v>1.0343844029286591</v>
      </c>
    </row>
    <row r="31" spans="1:9" x14ac:dyDescent="0.2">
      <c r="A31" s="4">
        <f>IF('True_Odds_Calculator_3-way'!A32="","",'True_Odds_Calculator_3-way'!A32)</f>
        <v>1.24</v>
      </c>
      <c r="B31" s="4">
        <f>IF('True_Odds_Calculator_3-way'!B32="","",'True_Odds_Calculator_3-way'!B32)</f>
        <v>6.23</v>
      </c>
      <c r="C31" s="4">
        <f>IF('True_Odds_Calculator_3-way'!C32="","",'True_Odds_Calculator_3-way'!C32)</f>
        <v>12.73</v>
      </c>
      <c r="D31" s="4">
        <f t="shared" si="0"/>
        <v>4.5519852006770334E-2</v>
      </c>
      <c r="E31" s="4">
        <f t="shared" si="1"/>
        <v>1.2637778180895349</v>
      </c>
      <c r="F31" s="4">
        <f t="shared" si="2"/>
        <v>6.8804013032364306</v>
      </c>
      <c r="G31" s="4">
        <f t="shared" si="3"/>
        <v>15.777521437399967</v>
      </c>
      <c r="I31" s="4">
        <f t="shared" si="4"/>
        <v>1.0455198520067703</v>
      </c>
    </row>
    <row r="32" spans="1:9" x14ac:dyDescent="0.2">
      <c r="A32" s="4">
        <f>IF('True_Odds_Calculator_3-way'!A33="","",'True_Odds_Calculator_3-way'!A33)</f>
        <v>2.56</v>
      </c>
      <c r="B32" s="4">
        <f>IF('True_Odds_Calculator_3-way'!B33="","",'True_Odds_Calculator_3-way'!B33)</f>
        <v>3.17</v>
      </c>
      <c r="C32" s="4">
        <f>IF('True_Odds_Calculator_3-way'!C33="","",'True_Odds_Calculator_3-way'!C33)</f>
        <v>3.06</v>
      </c>
      <c r="D32" s="4">
        <f t="shared" si="0"/>
        <v>3.2879798870126375E-2</v>
      </c>
      <c r="E32" s="4">
        <f t="shared" si="1"/>
        <v>2.6339004738773486</v>
      </c>
      <c r="F32" s="4">
        <f t="shared" si="2"/>
        <v>3.2840994251886499</v>
      </c>
      <c r="G32" s="4">
        <f t="shared" si="3"/>
        <v>3.1661856172047633</v>
      </c>
      <c r="I32" s="4">
        <f t="shared" si="4"/>
        <v>1.0328797988701264</v>
      </c>
    </row>
    <row r="33" spans="1:9" x14ac:dyDescent="0.2">
      <c r="A33" s="4">
        <f>IF('True_Odds_Calculator_3-way'!A34="","",'True_Odds_Calculator_3-way'!A34)</f>
        <v>2.46</v>
      </c>
      <c r="B33" s="4">
        <f>IF('True_Odds_Calculator_3-way'!B34="","",'True_Odds_Calculator_3-way'!B34)</f>
        <v>3.19</v>
      </c>
      <c r="C33" s="4">
        <f>IF('True_Odds_Calculator_3-way'!C34="","",'True_Odds_Calculator_3-way'!C34)</f>
        <v>3.2</v>
      </c>
      <c r="D33" s="4">
        <f t="shared" si="0"/>
        <v>3.248368886510189E-2</v>
      </c>
      <c r="E33" s="4">
        <f t="shared" si="1"/>
        <v>2.527319254918432</v>
      </c>
      <c r="F33" s="4">
        <f t="shared" si="2"/>
        <v>3.3041278440440212</v>
      </c>
      <c r="G33" s="4">
        <f t="shared" si="3"/>
        <v>3.3148573822254925</v>
      </c>
      <c r="I33" s="4">
        <f t="shared" si="4"/>
        <v>1.0324836888651019</v>
      </c>
    </row>
    <row r="34" spans="1:9" x14ac:dyDescent="0.2">
      <c r="A34" s="4">
        <f>IF('True_Odds_Calculator_3-way'!A35="","",'True_Odds_Calculator_3-way'!A35)</f>
        <v>2.66</v>
      </c>
      <c r="B34" s="4">
        <f>IF('True_Odds_Calculator_3-way'!B35="","",'True_Odds_Calculator_3-way'!B35)</f>
        <v>3.26</v>
      </c>
      <c r="C34" s="4">
        <f>IF('True_Odds_Calculator_3-way'!C35="","",'True_Odds_Calculator_3-way'!C35)</f>
        <v>2.86</v>
      </c>
      <c r="D34" s="4">
        <f t="shared" si="0"/>
        <v>3.2338665532078537E-2</v>
      </c>
      <c r="E34" s="4">
        <f t="shared" si="1"/>
        <v>2.7385233696210682</v>
      </c>
      <c r="F34" s="4">
        <f t="shared" si="2"/>
        <v>3.3787332471843863</v>
      </c>
      <c r="G34" s="4">
        <f t="shared" si="3"/>
        <v>2.9509772347162406</v>
      </c>
      <c r="I34" s="4">
        <f t="shared" si="4"/>
        <v>1.0323386655320785</v>
      </c>
    </row>
    <row r="35" spans="1:9" x14ac:dyDescent="0.2">
      <c r="A35" s="4">
        <f>IF('True_Odds_Calculator_3-way'!A36="","",'True_Odds_Calculator_3-way'!A36)</f>
        <v>2.39</v>
      </c>
      <c r="B35" s="4">
        <f>IF('True_Odds_Calculator_3-way'!B36="","",'True_Odds_Calculator_3-way'!B36)</f>
        <v>3.34</v>
      </c>
      <c r="C35" s="4">
        <f>IF('True_Odds_Calculator_3-way'!C36="","",'True_Odds_Calculator_3-way'!C36)</f>
        <v>3.16</v>
      </c>
      <c r="D35" s="4">
        <f t="shared" si="0"/>
        <v>3.426693564832628E-2</v>
      </c>
      <c r="E35" s="4">
        <f t="shared" si="1"/>
        <v>2.4570765317731698</v>
      </c>
      <c r="F35" s="4">
        <f t="shared" si="2"/>
        <v>3.4724768015294583</v>
      </c>
      <c r="G35" s="4">
        <f t="shared" si="3"/>
        <v>3.2783296891586584</v>
      </c>
      <c r="I35" s="4">
        <f t="shared" si="4"/>
        <v>1.0342669356483263</v>
      </c>
    </row>
    <row r="36" spans="1:9" x14ac:dyDescent="0.2">
      <c r="A36" s="4">
        <f>IF('True_Odds_Calculator_3-way'!A37="","",'True_Odds_Calculator_3-way'!A37)</f>
        <v>2.35</v>
      </c>
      <c r="B36" s="4">
        <f>IF('True_Odds_Calculator_3-way'!B37="","",'True_Odds_Calculator_3-way'!B37)</f>
        <v>3.17</v>
      </c>
      <c r="C36" s="4">
        <f>IF('True_Odds_Calculator_3-way'!C37="","",'True_Odds_Calculator_3-way'!C37)</f>
        <v>3.41</v>
      </c>
      <c r="D36" s="4">
        <f t="shared" si="0"/>
        <v>3.4244460107637709E-2</v>
      </c>
      <c r="E36" s="4">
        <f t="shared" si="1"/>
        <v>2.4147759472318611</v>
      </c>
      <c r="F36" s="4">
        <f t="shared" si="2"/>
        <v>3.2890128630706288</v>
      </c>
      <c r="G36" s="4">
        <f t="shared" si="3"/>
        <v>3.5481084773003073</v>
      </c>
      <c r="I36" s="4">
        <f t="shared" si="4"/>
        <v>1.0342444601076377</v>
      </c>
    </row>
    <row r="37" spans="1:9" x14ac:dyDescent="0.2">
      <c r="A37" s="4">
        <f>IF('True_Odds_Calculator_3-way'!A38="","",'True_Odds_Calculator_3-way'!A38)</f>
        <v>2.65</v>
      </c>
      <c r="B37" s="4">
        <f>IF('True_Odds_Calculator_3-way'!B38="","",'True_Odds_Calculator_3-way'!B38)</f>
        <v>3.14</v>
      </c>
      <c r="C37" s="4">
        <f>IF('True_Odds_Calculator_3-way'!C38="","",'True_Odds_Calculator_3-way'!C38)</f>
        <v>2.96</v>
      </c>
      <c r="D37" s="4">
        <f t="shared" si="0"/>
        <v>3.3667665983493578E-2</v>
      </c>
      <c r="E37" s="4">
        <f t="shared" si="1"/>
        <v>2.7312260386279865</v>
      </c>
      <c r="F37" s="4">
        <f t="shared" si="2"/>
        <v>3.2546915000643102</v>
      </c>
      <c r="G37" s="4">
        <f t="shared" si="3"/>
        <v>3.0617060913840199</v>
      </c>
      <c r="I37" s="4">
        <f t="shared" si="4"/>
        <v>1.0336676659834936</v>
      </c>
    </row>
    <row r="38" spans="1:9" x14ac:dyDescent="0.2">
      <c r="A38" s="4">
        <f>IF('True_Odds_Calculator_3-way'!A39="","",'True_Odds_Calculator_3-way'!A39)</f>
        <v>1.66</v>
      </c>
      <c r="B38" s="4">
        <f>IF('True_Odds_Calculator_3-way'!B39="","",'True_Odds_Calculator_3-way'!B39)</f>
        <v>3.74</v>
      </c>
      <c r="C38" s="4">
        <f>IF('True_Odds_Calculator_3-way'!C39="","",'True_Odds_Calculator_3-way'!C39)</f>
        <v>5.99</v>
      </c>
      <c r="D38" s="4">
        <f t="shared" si="0"/>
        <v>3.6734225878902294E-2</v>
      </c>
      <c r="E38" s="4">
        <f t="shared" si="1"/>
        <v>1.6944416819270016</v>
      </c>
      <c r="F38" s="4">
        <f t="shared" si="2"/>
        <v>3.9194945664218057</v>
      </c>
      <c r="G38" s="4">
        <f t="shared" si="3"/>
        <v>6.4641171656763863</v>
      </c>
      <c r="I38" s="4">
        <f t="shared" si="4"/>
        <v>1.0367342258789023</v>
      </c>
    </row>
    <row r="39" spans="1:9" x14ac:dyDescent="0.2">
      <c r="A39" s="4">
        <f>IF('True_Odds_Calculator_3-way'!A40="","",'True_Odds_Calculator_3-way'!A40)</f>
        <v>3.14</v>
      </c>
      <c r="B39" s="4">
        <f>IF('True_Odds_Calculator_3-way'!B40="","",'True_Odds_Calculator_3-way'!B40)</f>
        <v>3.24</v>
      </c>
      <c r="C39" s="4">
        <f>IF('True_Odds_Calculator_3-way'!C40="","",'True_Odds_Calculator_3-way'!C40)</f>
        <v>2.46</v>
      </c>
      <c r="D39" s="4">
        <f t="shared" si="0"/>
        <v>3.3617377928910175E-2</v>
      </c>
      <c r="E39" s="4">
        <f t="shared" si="1"/>
        <v>3.2545139423497047</v>
      </c>
      <c r="F39" s="4">
        <f t="shared" si="2"/>
        <v>3.3620657414233728</v>
      </c>
      <c r="G39" s="4">
        <f t="shared" si="3"/>
        <v>2.529735315903364</v>
      </c>
      <c r="I39" s="4">
        <f t="shared" si="4"/>
        <v>1.0336173779289102</v>
      </c>
    </row>
    <row r="40" spans="1:9" x14ac:dyDescent="0.2">
      <c r="A40" s="4">
        <f>IF('True_Odds_Calculator_3-way'!A41="","",'True_Odds_Calculator_3-way'!A41)</f>
        <v>2.1</v>
      </c>
      <c r="B40" s="4">
        <f>IF('True_Odds_Calculator_3-way'!B41="","",'True_Odds_Calculator_3-way'!B41)</f>
        <v>3.2</v>
      </c>
      <c r="C40" s="4">
        <f>IF('True_Odds_Calculator_3-way'!C41="","",'True_Odds_Calculator_3-way'!C41)</f>
        <v>4.09</v>
      </c>
      <c r="D40" s="4">
        <f t="shared" si="0"/>
        <v>3.3189253696588761E-2</v>
      </c>
      <c r="E40" s="4">
        <f t="shared" si="1"/>
        <v>2.1499486334409341</v>
      </c>
      <c r="F40" s="4">
        <f t="shared" si="2"/>
        <v>3.317443713085602</v>
      </c>
      <c r="G40" s="4">
        <f t="shared" si="3"/>
        <v>4.2838350356923911</v>
      </c>
      <c r="I40" s="4">
        <f t="shared" si="4"/>
        <v>1.0331892536965888</v>
      </c>
    </row>
    <row r="41" spans="1:9" x14ac:dyDescent="0.2">
      <c r="A41" s="4">
        <f>IF('True_Odds_Calculator_3-way'!A42="","",'True_Odds_Calculator_3-way'!A42)</f>
        <v>1.9</v>
      </c>
      <c r="B41" s="4">
        <f>IF('True_Odds_Calculator_3-way'!B42="","",'True_Odds_Calculator_3-way'!B42)</f>
        <v>3.76</v>
      </c>
      <c r="C41" s="4">
        <f>IF('True_Odds_Calculator_3-way'!C42="","",'True_Odds_Calculator_3-way'!C42)</f>
        <v>4.1100000000000003</v>
      </c>
      <c r="D41" s="4">
        <f t="shared" si="0"/>
        <v>3.5582238715284875E-2</v>
      </c>
      <c r="E41" s="4">
        <f t="shared" si="1"/>
        <v>1.9438044454016721</v>
      </c>
      <c r="F41" s="4">
        <f t="shared" si="2"/>
        <v>3.9355095825976307</v>
      </c>
      <c r="G41" s="4">
        <f t="shared" si="3"/>
        <v>4.3206201526052572</v>
      </c>
      <c r="I41" s="4">
        <f t="shared" si="4"/>
        <v>1.0355822387152849</v>
      </c>
    </row>
    <row r="42" spans="1:9" x14ac:dyDescent="0.2">
      <c r="A42" s="4">
        <f>IF('True_Odds_Calculator_3-way'!A43="","",'True_Odds_Calculator_3-way'!A43)</f>
        <v>1.39</v>
      </c>
      <c r="B42" s="4">
        <f>IF('True_Odds_Calculator_3-way'!B43="","",'True_Odds_Calculator_3-way'!B43)</f>
        <v>5.13</v>
      </c>
      <c r="C42" s="4">
        <f>IF('True_Odds_Calculator_3-way'!C43="","",'True_Odds_Calculator_3-way'!C43)</f>
        <v>8.18</v>
      </c>
      <c r="D42" s="4">
        <f t="shared" si="0"/>
        <v>3.6605623063853177E-2</v>
      </c>
      <c r="E42" s="4">
        <f t="shared" si="1"/>
        <v>1.4139819905172983</v>
      </c>
      <c r="F42" s="4">
        <f t="shared" si="2"/>
        <v>5.4725581451205683</v>
      </c>
      <c r="G42" s="4">
        <f t="shared" si="3"/>
        <v>9.0869839765702984</v>
      </c>
      <c r="I42" s="4">
        <f t="shared" si="4"/>
        <v>1.0366056230638532</v>
      </c>
    </row>
    <row r="43" spans="1:9" x14ac:dyDescent="0.2">
      <c r="A43" s="4">
        <f>IF('True_Odds_Calculator_3-way'!A44="","",'True_Odds_Calculator_3-way'!A44)</f>
        <v>2.2400000000000002</v>
      </c>
      <c r="B43" s="4">
        <f>IF('True_Odds_Calculator_3-way'!B44="","",'True_Odds_Calculator_3-way'!B44)</f>
        <v>3.28</v>
      </c>
      <c r="C43" s="4">
        <f>IF('True_Odds_Calculator_3-way'!C44="","",'True_Odds_Calculator_3-way'!C44)</f>
        <v>3.56</v>
      </c>
      <c r="D43" s="4">
        <f t="shared" si="0"/>
        <v>3.2205496613553652E-2</v>
      </c>
      <c r="E43" s="4">
        <f t="shared" si="1"/>
        <v>2.2951919548922857</v>
      </c>
      <c r="F43" s="4">
        <f t="shared" si="2"/>
        <v>3.3997082947443142</v>
      </c>
      <c r="G43" s="4">
        <f t="shared" si="3"/>
        <v>3.7014593736225918</v>
      </c>
      <c r="I43" s="4">
        <f t="shared" si="4"/>
        <v>1.0322054966135537</v>
      </c>
    </row>
    <row r="44" spans="1:9" x14ac:dyDescent="0.2">
      <c r="A44" s="4">
        <f>IF('True_Odds_Calculator_3-way'!A45="","",'True_Odds_Calculator_3-way'!A45)</f>
        <v>3.84</v>
      </c>
      <c r="B44" s="4">
        <f>IF('True_Odds_Calculator_3-way'!B45="","",'True_Odds_Calculator_3-way'!B45)</f>
        <v>3.79</v>
      </c>
      <c r="C44" s="4">
        <f>IF('True_Odds_Calculator_3-way'!C45="","",'True_Odds_Calculator_3-way'!C45)</f>
        <v>1.92</v>
      </c>
      <c r="D44" s="4">
        <f t="shared" si="0"/>
        <v>4.5102242744063492E-2</v>
      </c>
      <c r="E44" s="4">
        <f t="shared" si="1"/>
        <v>4.0752688172043019</v>
      </c>
      <c r="F44" s="4">
        <f t="shared" si="2"/>
        <v>4.018999226775656</v>
      </c>
      <c r="G44" s="4">
        <f t="shared" si="3"/>
        <v>1.977068956148454</v>
      </c>
      <c r="I44" s="4">
        <f t="shared" si="4"/>
        <v>1.0451022427440635</v>
      </c>
    </row>
    <row r="45" spans="1:9" x14ac:dyDescent="0.2">
      <c r="A45" s="4">
        <f>IF('True_Odds_Calculator_3-way'!A46="","",'True_Odds_Calculator_3-way'!A46)</f>
        <v>2.17</v>
      </c>
      <c r="B45" s="4">
        <f>IF('True_Odds_Calculator_3-way'!B46="","",'True_Odds_Calculator_3-way'!B46)</f>
        <v>3.42</v>
      </c>
      <c r="C45" s="4">
        <f>IF('True_Odds_Calculator_3-way'!C46="","",'True_Odds_Calculator_3-way'!C46)</f>
        <v>3.42</v>
      </c>
      <c r="D45" s="4">
        <f t="shared" si="0"/>
        <v>4.5624814724984475E-2</v>
      </c>
      <c r="E45" s="4">
        <f t="shared" si="1"/>
        <v>2.2440582982240405</v>
      </c>
      <c r="F45" s="4">
        <f t="shared" si="2"/>
        <v>3.6076417020449165</v>
      </c>
      <c r="G45" s="4">
        <f t="shared" si="3"/>
        <v>3.6076417020449165</v>
      </c>
      <c r="I45" s="4">
        <f t="shared" si="4"/>
        <v>1.0456248147249845</v>
      </c>
    </row>
    <row r="46" spans="1:9" x14ac:dyDescent="0.2">
      <c r="A46" s="4">
        <f>IF('True_Odds_Calculator_3-way'!A47="","",'True_Odds_Calculator_3-way'!A47)</f>
        <v>2.12</v>
      </c>
      <c r="B46" s="4">
        <f>IF('True_Odds_Calculator_3-way'!B47="","",'True_Odds_Calculator_3-way'!B47)</f>
        <v>3.39</v>
      </c>
      <c r="C46" s="4">
        <f>IF('True_Odds_Calculator_3-way'!C47="","",'True_Odds_Calculator_3-way'!C47)</f>
        <v>3.59</v>
      </c>
      <c r="D46" s="4">
        <f t="shared" si="0"/>
        <v>4.5234895978436551E-2</v>
      </c>
      <c r="E46" s="4">
        <f t="shared" si="1"/>
        <v>2.1900057074608843</v>
      </c>
      <c r="F46" s="4">
        <f t="shared" si="2"/>
        <v>3.5726158017018177</v>
      </c>
      <c r="G46" s="4">
        <f t="shared" si="3"/>
        <v>3.7954519599366696</v>
      </c>
      <c r="I46" s="4">
        <f t="shared" si="4"/>
        <v>1.0452348959784366</v>
      </c>
    </row>
    <row r="47" spans="1:9" x14ac:dyDescent="0.2">
      <c r="A47" s="4">
        <f>IF('True_Odds_Calculator_3-way'!A48="","",'True_Odds_Calculator_3-way'!A48)</f>
        <v>2.3199999999999998</v>
      </c>
      <c r="B47" s="4">
        <f>IF('True_Odds_Calculator_3-way'!B48="","",'True_Odds_Calculator_3-way'!B48)</f>
        <v>3.52</v>
      </c>
      <c r="C47" s="4">
        <f>IF('True_Odds_Calculator_3-way'!C48="","",'True_Odds_Calculator_3-way'!C48)</f>
        <v>3.04</v>
      </c>
      <c r="D47" s="4">
        <f t="shared" si="0"/>
        <v>4.4072760270582378E-2</v>
      </c>
      <c r="E47" s="4">
        <f t="shared" si="1"/>
        <v>2.4018625233228201</v>
      </c>
      <c r="F47" s="4">
        <f t="shared" si="2"/>
        <v>3.7119526385628254</v>
      </c>
      <c r="G47" s="4">
        <f t="shared" si="3"/>
        <v>3.1821144969702275</v>
      </c>
      <c r="I47" s="4">
        <f t="shared" si="4"/>
        <v>1.0440727602705824</v>
      </c>
    </row>
    <row r="48" spans="1:9" x14ac:dyDescent="0.2">
      <c r="A48" s="4">
        <f>IF('True_Odds_Calculator_3-way'!A49="","",'True_Odds_Calculator_3-way'!A49)</f>
        <v>1.36</v>
      </c>
      <c r="B48" s="4">
        <f>IF('True_Odds_Calculator_3-way'!B49="","",'True_Odds_Calculator_3-way'!B49)</f>
        <v>5.35</v>
      </c>
      <c r="C48" s="4">
        <f>IF('True_Odds_Calculator_3-way'!C49="","",'True_Odds_Calculator_3-way'!C49)</f>
        <v>7.81</v>
      </c>
      <c r="D48" s="4">
        <f t="shared" si="0"/>
        <v>5.0250978608921804E-2</v>
      </c>
      <c r="E48" s="4">
        <f t="shared" si="1"/>
        <v>1.391703626010409</v>
      </c>
      <c r="F48" s="4">
        <f t="shared" si="2"/>
        <v>5.8766297382284129</v>
      </c>
      <c r="G48" s="4">
        <f t="shared" si="3"/>
        <v>8.9854810604423463</v>
      </c>
      <c r="I48" s="4">
        <f t="shared" si="4"/>
        <v>1.0502509786089218</v>
      </c>
    </row>
    <row r="49" spans="1:9" x14ac:dyDescent="0.2">
      <c r="A49" s="4">
        <f>IF('True_Odds_Calculator_3-way'!A50="","",'True_Odds_Calculator_3-way'!A50)</f>
        <v>2.36</v>
      </c>
      <c r="B49" s="4">
        <f>IF('True_Odds_Calculator_3-way'!B50="","",'True_Odds_Calculator_3-way'!B50)</f>
        <v>3.43</v>
      </c>
      <c r="C49" s="4">
        <f>IF('True_Odds_Calculator_3-way'!C50="","",'True_Odds_Calculator_3-way'!C50)</f>
        <v>3.05</v>
      </c>
      <c r="D49" s="4">
        <f t="shared" si="0"/>
        <v>4.3142855522711798E-2</v>
      </c>
      <c r="E49" s="4">
        <f t="shared" si="1"/>
        <v>2.4429100369599079</v>
      </c>
      <c r="F49" s="4">
        <f t="shared" si="2"/>
        <v>3.6079690815457681</v>
      </c>
      <c r="G49" s="4">
        <f t="shared" si="3"/>
        <v>3.1899157767437698</v>
      </c>
      <c r="I49" s="4">
        <f t="shared" si="4"/>
        <v>1.0431428555227118</v>
      </c>
    </row>
    <row r="50" spans="1:9" x14ac:dyDescent="0.2">
      <c r="A50" s="4">
        <f>IF('True_Odds_Calculator_3-way'!A51="","",'True_Odds_Calculator_3-way'!A51)</f>
        <v>1.68</v>
      </c>
      <c r="B50" s="4">
        <f>IF('True_Odds_Calculator_3-way'!B51="","",'True_Odds_Calculator_3-way'!B51)</f>
        <v>3.69</v>
      </c>
      <c r="C50" s="4">
        <f>IF('True_Odds_Calculator_3-way'!C51="","",'True_Odds_Calculator_3-way'!C51)</f>
        <v>5.43</v>
      </c>
      <c r="D50" s="4">
        <f t="shared" si="0"/>
        <v>5.0402867880296798E-2</v>
      </c>
      <c r="E50" s="4">
        <f t="shared" si="1"/>
        <v>1.7287963239155035</v>
      </c>
      <c r="F50" s="4">
        <f t="shared" si="2"/>
        <v>3.9338831617047951</v>
      </c>
      <c r="G50" s="4">
        <f t="shared" si="3"/>
        <v>5.9751038935312293</v>
      </c>
      <c r="I50" s="4">
        <f t="shared" si="4"/>
        <v>1.0504028678802968</v>
      </c>
    </row>
    <row r="51" spans="1:9" x14ac:dyDescent="0.2">
      <c r="A51" s="4">
        <f>IF('True_Odds_Calculator_3-way'!A52="","",'True_Odds_Calculator_3-way'!A52)</f>
        <v>1.45</v>
      </c>
      <c r="B51" s="4">
        <f>IF('True_Odds_Calculator_3-way'!B52="","",'True_Odds_Calculator_3-way'!B52)</f>
        <v>4.5999999999999996</v>
      </c>
      <c r="C51" s="4">
        <f>IF('True_Odds_Calculator_3-way'!C52="","",'True_Odds_Calculator_3-way'!C52)</f>
        <v>6.89</v>
      </c>
      <c r="D51" s="4">
        <f t="shared" si="0"/>
        <v>5.2184357748557009E-2</v>
      </c>
      <c r="E51" s="4">
        <f t="shared" si="1"/>
        <v>1.4875188544276345</v>
      </c>
      <c r="F51" s="4">
        <f t="shared" si="2"/>
        <v>5.0000870407241802</v>
      </c>
      <c r="G51" s="4">
        <f t="shared" si="3"/>
        <v>7.8282117671106919</v>
      </c>
      <c r="I51" s="4">
        <f t="shared" si="4"/>
        <v>1.052184357748557</v>
      </c>
    </row>
    <row r="52" spans="1:9" x14ac:dyDescent="0.2">
      <c r="A52" s="4">
        <f>IF('True_Odds_Calculator_3-way'!A53="","",'True_Odds_Calculator_3-way'!A53)</f>
        <v>3.97</v>
      </c>
      <c r="B52" s="4">
        <f>IF('True_Odds_Calculator_3-way'!B53="","",'True_Odds_Calculator_3-way'!B53)</f>
        <v>3.57</v>
      </c>
      <c r="C52" s="4">
        <f>IF('True_Odds_Calculator_3-way'!C53="","",'True_Odds_Calculator_3-way'!C53)</f>
        <v>1.74</v>
      </c>
      <c r="D52" s="4">
        <f t="shared" si="0"/>
        <v>0.10671385726183114</v>
      </c>
      <c r="E52" s="4">
        <f t="shared" si="1"/>
        <v>4.6228263057911567</v>
      </c>
      <c r="F52" s="4">
        <f t="shared" si="2"/>
        <v>4.0892978488643381</v>
      </c>
      <c r="G52" s="4">
        <f t="shared" si="3"/>
        <v>1.8548011301714344</v>
      </c>
      <c r="I52" s="4">
        <f t="shared" si="4"/>
        <v>1.1067138572618311</v>
      </c>
    </row>
    <row r="53" spans="1:9" x14ac:dyDescent="0.2">
      <c r="A53" s="4">
        <f>IF('True_Odds_Calculator_3-way'!A54="","",'True_Odds_Calculator_3-way'!A54)</f>
        <v>2.95</v>
      </c>
      <c r="B53" s="4">
        <f>IF('True_Odds_Calculator_3-way'!B54="","",'True_Odds_Calculator_3-way'!B54)</f>
        <v>3.6</v>
      </c>
      <c r="C53" s="4">
        <f>IF('True_Odds_Calculator_3-way'!C54="","",'True_Odds_Calculator_3-way'!C54)</f>
        <v>2.46</v>
      </c>
      <c r="D53" s="4">
        <f t="shared" si="0"/>
        <v>2.3264893665885911E-2</v>
      </c>
      <c r="E53" s="4">
        <f t="shared" si="1"/>
        <v>3.0190676497099416</v>
      </c>
      <c r="F53" s="4">
        <f t="shared" si="2"/>
        <v>3.7033907915627129</v>
      </c>
      <c r="G53" s="4">
        <f t="shared" si="3"/>
        <v>2.5078426478775899</v>
      </c>
      <c r="I53" s="4">
        <f t="shared" si="4"/>
        <v>1.0232648936658859</v>
      </c>
    </row>
    <row r="54" spans="1:9" x14ac:dyDescent="0.2">
      <c r="A54" s="4">
        <f>IF('True_Odds_Calculator_3-way'!A55="","",'True_Odds_Calculator_3-way'!A55)</f>
        <v>2.04</v>
      </c>
      <c r="B54" s="4">
        <f>IF('True_Odds_Calculator_3-way'!B55="","",'True_Odds_Calculator_3-way'!B55)</f>
        <v>3.43</v>
      </c>
      <c r="C54" s="4">
        <f>IF('True_Odds_Calculator_3-way'!C55="","",'True_Odds_Calculator_3-way'!C55)</f>
        <v>4.0599999999999996</v>
      </c>
      <c r="D54" s="4">
        <f t="shared" si="0"/>
        <v>2.8046686654957576E-2</v>
      </c>
      <c r="E54" s="4">
        <f t="shared" si="1"/>
        <v>2.079662802662487</v>
      </c>
      <c r="F54" s="4">
        <f t="shared" si="2"/>
        <v>3.5436326465986143</v>
      </c>
      <c r="G54" s="4">
        <f t="shared" si="3"/>
        <v>4.2201834607982871</v>
      </c>
      <c r="I54" s="4">
        <f t="shared" si="4"/>
        <v>1.0280466866549576</v>
      </c>
    </row>
    <row r="55" spans="1:9" x14ac:dyDescent="0.2">
      <c r="A55" s="4">
        <f>IF('True_Odds_Calculator_3-way'!A56="","",'True_Odds_Calculator_3-way'!A56)</f>
        <v>2.95</v>
      </c>
      <c r="B55" s="4">
        <f>IF('True_Odds_Calculator_3-way'!B56="","",'True_Odds_Calculator_3-way'!B56)</f>
        <v>3.17</v>
      </c>
      <c r="C55" s="4">
        <f>IF('True_Odds_Calculator_3-way'!C56="","",'True_Odds_Calculator_3-way'!C56)</f>
        <v>2.68</v>
      </c>
      <c r="D55" s="4">
        <f t="shared" si="0"/>
        <v>2.7574792454877928E-2</v>
      </c>
      <c r="E55" s="4">
        <f t="shared" si="1"/>
        <v>3.0322192700998403</v>
      </c>
      <c r="F55" s="4">
        <f t="shared" si="2"/>
        <v>3.2651374999348586</v>
      </c>
      <c r="G55" s="4">
        <f t="shared" si="3"/>
        <v>2.7476850481409123</v>
      </c>
      <c r="I55" s="4">
        <f t="shared" si="4"/>
        <v>1.0275747924548779</v>
      </c>
    </row>
    <row r="56" spans="1:9" x14ac:dyDescent="0.2">
      <c r="A56" s="4">
        <f>IF('True_Odds_Calculator_3-way'!A57="","",'True_Odds_Calculator_3-way'!A57)</f>
        <v>1.88</v>
      </c>
      <c r="B56" s="4">
        <f>IF('True_Odds_Calculator_3-way'!B57="","",'True_Odds_Calculator_3-way'!B57)</f>
        <v>3.4</v>
      </c>
      <c r="C56" s="4">
        <f>IF('True_Odds_Calculator_3-way'!C57="","",'True_Odds_Calculator_3-way'!C57)</f>
        <v>4.9400000000000004</v>
      </c>
      <c r="D56" s="4">
        <f t="shared" si="0"/>
        <v>2.8461690473415624E-2</v>
      </c>
      <c r="E56" s="4">
        <f t="shared" si="1"/>
        <v>1.9141405977213648</v>
      </c>
      <c r="F56" s="4">
        <f t="shared" si="2"/>
        <v>3.5133279530969981</v>
      </c>
      <c r="G56" s="4">
        <f t="shared" si="3"/>
        <v>5.1829068657918462</v>
      </c>
      <c r="I56" s="4">
        <f t="shared" si="4"/>
        <v>1.0284616904734156</v>
      </c>
    </row>
    <row r="57" spans="1:9" x14ac:dyDescent="0.2">
      <c r="A57" s="4">
        <f>IF('True_Odds_Calculator_3-way'!A58="","",'True_Odds_Calculator_3-way'!A58)</f>
        <v>1.66</v>
      </c>
      <c r="B57" s="4">
        <f>IF('True_Odds_Calculator_3-way'!B58="","",'True_Odds_Calculator_3-way'!B58)</f>
        <v>4.08</v>
      </c>
      <c r="C57" s="4">
        <f>IF('True_Odds_Calculator_3-way'!C58="","",'True_Odds_Calculator_3-way'!C58)</f>
        <v>5.44</v>
      </c>
      <c r="D57" s="4">
        <f t="shared" si="0"/>
        <v>3.1331207181667819E-2</v>
      </c>
      <c r="E57" s="4">
        <f t="shared" si="1"/>
        <v>1.6892864863067225</v>
      </c>
      <c r="F57" s="4">
        <f t="shared" si="2"/>
        <v>4.2615881538655147</v>
      </c>
      <c r="G57" s="4">
        <f t="shared" si="3"/>
        <v>5.7676847961848523</v>
      </c>
      <c r="I57" s="4">
        <f t="shared" si="4"/>
        <v>1.0313312071816678</v>
      </c>
    </row>
    <row r="58" spans="1:9" x14ac:dyDescent="0.2">
      <c r="A58" s="4">
        <f>IF('True_Odds_Calculator_3-way'!A59="","",'True_Odds_Calculator_3-way'!A59)</f>
        <v>2.06</v>
      </c>
      <c r="B58" s="4">
        <f>IF('True_Odds_Calculator_3-way'!B59="","",'True_Odds_Calculator_3-way'!B59)</f>
        <v>3.46</v>
      </c>
      <c r="C58" s="4">
        <f>IF('True_Odds_Calculator_3-way'!C59="","",'True_Odds_Calculator_3-way'!C59)</f>
        <v>3.93</v>
      </c>
      <c r="D58" s="4">
        <f t="shared" si="0"/>
        <v>2.8907160452997349E-2</v>
      </c>
      <c r="E58" s="4">
        <f t="shared" si="1"/>
        <v>2.1017182315539435</v>
      </c>
      <c r="F58" s="4">
        <f t="shared" si="2"/>
        <v>3.579333518133061</v>
      </c>
      <c r="G58" s="4">
        <f t="shared" si="3"/>
        <v>4.0846802236788413</v>
      </c>
      <c r="I58" s="4">
        <f t="shared" si="4"/>
        <v>1.0289071604529973</v>
      </c>
    </row>
    <row r="59" spans="1:9" x14ac:dyDescent="0.2">
      <c r="A59" s="4">
        <f>IF('True_Odds_Calculator_3-way'!A60="","",'True_Odds_Calculator_3-way'!A60)</f>
        <v>1.69</v>
      </c>
      <c r="B59" s="4">
        <f>IF('True_Odds_Calculator_3-way'!B60="","",'True_Odds_Calculator_3-way'!B60)</f>
        <v>3.85</v>
      </c>
      <c r="C59" s="4">
        <f>IF('True_Odds_Calculator_3-way'!C60="","",'True_Odds_Calculator_3-way'!C60)</f>
        <v>5.57</v>
      </c>
      <c r="D59" s="4">
        <f t="shared" si="0"/>
        <v>3.0989449716144923E-2</v>
      </c>
      <c r="E59" s="4">
        <f t="shared" si="1"/>
        <v>1.7200271853977207</v>
      </c>
      <c r="F59" s="4">
        <f t="shared" si="2"/>
        <v>4.009455206835761</v>
      </c>
      <c r="G59" s="4">
        <f t="shared" si="3"/>
        <v>5.9100468270838791</v>
      </c>
      <c r="I59" s="4">
        <f t="shared" si="4"/>
        <v>1.0309894497161449</v>
      </c>
    </row>
    <row r="60" spans="1:9" x14ac:dyDescent="0.2">
      <c r="A60" s="4">
        <f>IF('True_Odds_Calculator_3-way'!A61="","",'True_Odds_Calculator_3-way'!A61)</f>
        <v>2.65</v>
      </c>
      <c r="B60" s="4">
        <f>IF('True_Odds_Calculator_3-way'!B61="","",'True_Odds_Calculator_3-way'!B61)</f>
        <v>3.24</v>
      </c>
      <c r="C60" s="4">
        <f>IF('True_Odds_Calculator_3-way'!C61="","",'True_Odds_Calculator_3-way'!C61)</f>
        <v>2.93</v>
      </c>
      <c r="D60" s="4">
        <f t="shared" si="0"/>
        <v>2.7297394202324687E-2</v>
      </c>
      <c r="E60" s="4">
        <f t="shared" si="1"/>
        <v>2.7154774891986722</v>
      </c>
      <c r="F60" s="4">
        <f t="shared" si="2"/>
        <v>3.338420597714491</v>
      </c>
      <c r="G60" s="4">
        <f t="shared" si="3"/>
        <v>3.0102547616236586</v>
      </c>
      <c r="I60" s="4">
        <f t="shared" si="4"/>
        <v>1.0272973942023247</v>
      </c>
    </row>
    <row r="61" spans="1:9" x14ac:dyDescent="0.2">
      <c r="A61" s="4">
        <f>IF('True_Odds_Calculator_3-way'!A62="","",'True_Odds_Calculator_3-way'!A62)</f>
        <v>1.2</v>
      </c>
      <c r="B61" s="4">
        <f>IF('True_Odds_Calculator_3-way'!B62="","",'True_Odds_Calculator_3-way'!B62)</f>
        <v>7.35</v>
      </c>
      <c r="C61" s="4">
        <f>IF('True_Odds_Calculator_3-way'!C62="","",'True_Odds_Calculator_3-way'!C62)</f>
        <v>15.54</v>
      </c>
      <c r="D61" s="4">
        <f t="shared" si="0"/>
        <v>3.3737819452105189E-2</v>
      </c>
      <c r="E61" s="4">
        <f t="shared" si="1"/>
        <v>1.2164156851051138</v>
      </c>
      <c r="F61" s="4">
        <f t="shared" si="2"/>
        <v>8.0122759636631464</v>
      </c>
      <c r="G61" s="4">
        <f t="shared" si="3"/>
        <v>18.830929024812463</v>
      </c>
      <c r="I61" s="4">
        <f t="shared" si="4"/>
        <v>1.0337378194521052</v>
      </c>
    </row>
    <row r="62" spans="1: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1.79</v>
      </c>
      <c r="B2" s="4">
        <f>IF('True_Odds_Calculator_2-way'!B3="","",'True_Odds_Calculator_2-way'!B3)</f>
        <v>2.13</v>
      </c>
      <c r="C2" s="4">
        <f>1/A2</f>
        <v>0.55865921787709494</v>
      </c>
      <c r="D2">
        <f>1/B2</f>
        <v>0.46948356807511737</v>
      </c>
      <c r="E2">
        <f>C2+D2-1</f>
        <v>2.8142785952212312E-2</v>
      </c>
      <c r="F2">
        <f>C2+D2-(C2*D2)-1</f>
        <v>-0.2341385369947806</v>
      </c>
      <c r="G2">
        <v>0</v>
      </c>
      <c r="H2">
        <f>C2*D2</f>
        <v>0.26228132294699291</v>
      </c>
      <c r="I2">
        <f>((-4*F2*H2)^0.5)/(2*F2)</f>
        <v>-1.0583936671670078</v>
      </c>
      <c r="J2">
        <f>(-((-4*F2*H2)^0.5))/(2*F2)</f>
        <v>1.0583936671670078</v>
      </c>
      <c r="K2">
        <f>IF(A2="","",(C2/($J2+C2-($J2*C2))))</f>
        <v>0.5446234509412119</v>
      </c>
      <c r="L2">
        <f>IF(B2="","",(D2/($J2+D2-($J2*D2))))</f>
        <v>0.45537654905878816</v>
      </c>
      <c r="M2">
        <f>IF(A2="","",1/K2)</f>
        <v>1.8361309970619364</v>
      </c>
      <c r="N2">
        <f>IF(B2="","",1/L2)</f>
        <v>2.1959848438987186</v>
      </c>
    </row>
    <row r="3" spans="1:14" x14ac:dyDescent="0.25">
      <c r="A3" s="4">
        <f>IF('True_Odds_Calculator_2-way'!A4="","",'True_Odds_Calculator_2-way'!A4)</f>
        <v>2.41</v>
      </c>
      <c r="B3" s="4">
        <f>IF('True_Odds_Calculator_2-way'!B4="","",'True_Odds_Calculator_2-way'!B4)</f>
        <v>1.62</v>
      </c>
      <c r="C3" s="4">
        <f t="shared" ref="C3:C66" si="0">1/A3</f>
        <v>0.41493775933609955</v>
      </c>
      <c r="D3">
        <f t="shared" ref="D3:D66" si="1">1/B3</f>
        <v>0.61728395061728392</v>
      </c>
      <c r="E3">
        <f t="shared" ref="E3:E66" si="2">C3+D3-1</f>
        <v>3.2221709953383471E-2</v>
      </c>
      <c r="F3">
        <f t="shared" ref="F3:F66" si="3">C3+D3-(C3*D3)-1</f>
        <v>-0.22391270938988783</v>
      </c>
      <c r="G3">
        <v>0</v>
      </c>
      <c r="H3">
        <f t="shared" ref="H3:H66" si="4">C3*D3</f>
        <v>0.2561344193432713</v>
      </c>
      <c r="I3">
        <f t="shared" ref="I3:I66" si="5">((-4*F3*H3)^0.5)/(2*F3)</f>
        <v>-1.0695340092890231</v>
      </c>
      <c r="J3">
        <f t="shared" ref="J3:J66" si="6">(-((-4*F3*H3)^0.5))/(2*F3)</f>
        <v>1.0695340092890231</v>
      </c>
      <c r="K3">
        <f t="shared" ref="K3:K66" si="7">IF(A3="","",(C3/($J3+C3-($J3*C3))))</f>
        <v>0.39871725432970118</v>
      </c>
      <c r="L3">
        <f t="shared" ref="L3:L66" si="8">IF(B3="","",(D3/($J3+D3-($J3*D3))))</f>
        <v>0.60128274567029871</v>
      </c>
      <c r="M3">
        <f t="shared" ref="M3:M66" si="9">IF(A3="","",1/K3)</f>
        <v>2.5080429530975232</v>
      </c>
      <c r="N3">
        <f t="shared" ref="N3:N66" si="10">IF(B3="","",1/L3)</f>
        <v>1.6631110857591944</v>
      </c>
    </row>
    <row r="4" spans="1:14" x14ac:dyDescent="0.25">
      <c r="A4" s="4">
        <f>IF('True_Odds_Calculator_2-way'!A5="","",'True_Odds_Calculator_2-way'!A5)</f>
        <v>2.52</v>
      </c>
      <c r="B4" s="4">
        <f>IF('True_Odds_Calculator_2-way'!B5="","",'True_Odds_Calculator_2-way'!B5)</f>
        <v>1.52</v>
      </c>
      <c r="C4" s="4">
        <f t="shared" si="0"/>
        <v>0.3968253968253968</v>
      </c>
      <c r="D4">
        <f t="shared" si="1"/>
        <v>0.65789473684210531</v>
      </c>
      <c r="E4">
        <f t="shared" si="2"/>
        <v>5.4720133667502058E-2</v>
      </c>
      <c r="F4">
        <f t="shared" si="3"/>
        <v>-0.20634920634920639</v>
      </c>
      <c r="G4">
        <v>0</v>
      </c>
      <c r="H4">
        <f t="shared" si="4"/>
        <v>0.26106934001670845</v>
      </c>
      <c r="I4">
        <f t="shared" si="5"/>
        <v>-1.1248031766646189</v>
      </c>
      <c r="J4">
        <f t="shared" si="6"/>
        <v>1.1248031766646189</v>
      </c>
      <c r="K4">
        <f t="shared" si="7"/>
        <v>0.36904443083571475</v>
      </c>
      <c r="L4">
        <f t="shared" si="8"/>
        <v>0.63095556916428519</v>
      </c>
      <c r="M4">
        <f t="shared" si="9"/>
        <v>2.7097008285302207</v>
      </c>
      <c r="N4">
        <f t="shared" si="10"/>
        <v>1.5848976518656019</v>
      </c>
    </row>
    <row r="5" spans="1:14" x14ac:dyDescent="0.25">
      <c r="A5" s="4">
        <f>IF('True_Odds_Calculator_2-way'!A6="","",'True_Odds_Calculator_2-way'!A6)</f>
        <v>2.42</v>
      </c>
      <c r="B5" s="4">
        <f>IF('True_Odds_Calculator_2-way'!B6="","",'True_Odds_Calculator_2-way'!B6)</f>
        <v>1.56</v>
      </c>
      <c r="C5" s="4">
        <f t="shared" si="0"/>
        <v>0.41322314049586778</v>
      </c>
      <c r="D5">
        <f t="shared" si="1"/>
        <v>0.64102564102564097</v>
      </c>
      <c r="E5">
        <f t="shared" si="2"/>
        <v>5.4248781521508693E-2</v>
      </c>
      <c r="F5">
        <f t="shared" si="3"/>
        <v>-0.21063784700148347</v>
      </c>
      <c r="G5">
        <v>0</v>
      </c>
      <c r="H5">
        <f t="shared" si="4"/>
        <v>0.26488662852299216</v>
      </c>
      <c r="I5">
        <f t="shared" si="5"/>
        <v>-1.1214032600406412</v>
      </c>
      <c r="J5">
        <f t="shared" si="6"/>
        <v>1.1214032600406412</v>
      </c>
      <c r="K5">
        <f t="shared" si="7"/>
        <v>0.38574403765618398</v>
      </c>
      <c r="L5">
        <f t="shared" si="8"/>
        <v>0.61425596234381619</v>
      </c>
      <c r="M5">
        <f t="shared" si="9"/>
        <v>2.5923926292577102</v>
      </c>
      <c r="N5">
        <f t="shared" si="10"/>
        <v>1.6279858256227591</v>
      </c>
    </row>
    <row r="6" spans="1:14" x14ac:dyDescent="0.25">
      <c r="A6" s="4">
        <f>IF('True_Odds_Calculator_2-way'!A7="","",'True_Odds_Calculator_2-way'!A7)</f>
        <v>1.58</v>
      </c>
      <c r="B6" s="4">
        <f>IF('True_Odds_Calculator_2-way'!B7="","",'True_Odds_Calculator_2-way'!B7)</f>
        <v>2.34</v>
      </c>
      <c r="C6" s="4">
        <f t="shared" si="0"/>
        <v>0.63291139240506322</v>
      </c>
      <c r="D6">
        <f t="shared" si="1"/>
        <v>0.42735042735042739</v>
      </c>
      <c r="E6">
        <f t="shared" si="2"/>
        <v>6.026181975549072E-2</v>
      </c>
      <c r="F6">
        <f t="shared" si="3"/>
        <v>-0.21021313426376709</v>
      </c>
      <c r="G6">
        <v>0</v>
      </c>
      <c r="H6">
        <f t="shared" si="4"/>
        <v>0.27047495401925781</v>
      </c>
      <c r="I6">
        <f t="shared" si="5"/>
        <v>-1.1343148142323312</v>
      </c>
      <c r="J6">
        <f t="shared" si="6"/>
        <v>1.1343148142323312</v>
      </c>
      <c r="K6">
        <f t="shared" si="7"/>
        <v>0.60317174523504247</v>
      </c>
      <c r="L6">
        <f t="shared" si="8"/>
        <v>0.39682825476495731</v>
      </c>
      <c r="M6">
        <f t="shared" si="9"/>
        <v>1.6579025922547523</v>
      </c>
      <c r="N6">
        <f t="shared" si="10"/>
        <v>2.5199818510713237</v>
      </c>
    </row>
    <row r="7" spans="1:14" x14ac:dyDescent="0.25">
      <c r="A7" s="4">
        <f>IF('True_Odds_Calculator_2-way'!A8="","",'True_Odds_Calculator_2-way'!A8)</f>
        <v>1.6</v>
      </c>
      <c r="B7" s="4">
        <f>IF('True_Odds_Calculator_2-way'!B8="","",'True_Odds_Calculator_2-way'!B8)</f>
        <v>2.2999999999999998</v>
      </c>
      <c r="C7" s="4">
        <f t="shared" si="0"/>
        <v>0.625</v>
      </c>
      <c r="D7">
        <f t="shared" si="1"/>
        <v>0.43478260869565222</v>
      </c>
      <c r="E7">
        <f t="shared" si="2"/>
        <v>5.9782608695652328E-2</v>
      </c>
      <c r="F7">
        <f t="shared" si="3"/>
        <v>-0.21195652173913038</v>
      </c>
      <c r="G7">
        <v>0</v>
      </c>
      <c r="H7">
        <f t="shared" si="4"/>
        <v>0.27173913043478265</v>
      </c>
      <c r="I7">
        <f t="shared" si="5"/>
        <v>-1.132277034144596</v>
      </c>
      <c r="J7">
        <f t="shared" si="6"/>
        <v>1.132277034144596</v>
      </c>
      <c r="K7">
        <f t="shared" si="7"/>
        <v>0.59546273338173605</v>
      </c>
      <c r="L7">
        <f t="shared" si="8"/>
        <v>0.40453726661826384</v>
      </c>
      <c r="M7">
        <f t="shared" si="9"/>
        <v>1.6793662204867577</v>
      </c>
      <c r="N7">
        <f t="shared" si="10"/>
        <v>2.4719601443879746</v>
      </c>
    </row>
    <row r="8" spans="1:14" x14ac:dyDescent="0.25">
      <c r="A8" s="4">
        <f>IF('True_Odds_Calculator_2-way'!A9="","",'True_Odds_Calculator_2-way'!A9)</f>
        <v>2.0299999999999998</v>
      </c>
      <c r="B8" s="4">
        <f>IF('True_Odds_Calculator_2-way'!B9="","",'True_Odds_Calculator_2-way'!B9)</f>
        <v>1.88</v>
      </c>
      <c r="C8" s="4">
        <f t="shared" si="0"/>
        <v>0.49261083743842371</v>
      </c>
      <c r="D8">
        <f t="shared" si="1"/>
        <v>0.53191489361702127</v>
      </c>
      <c r="E8">
        <f t="shared" si="2"/>
        <v>2.4525731055444977E-2</v>
      </c>
      <c r="F8">
        <f t="shared" si="3"/>
        <v>-0.23750131013520592</v>
      </c>
      <c r="G8">
        <v>0</v>
      </c>
      <c r="H8">
        <f t="shared" si="4"/>
        <v>0.2620270411906509</v>
      </c>
      <c r="I8">
        <f t="shared" si="5"/>
        <v>-1.0503645397539194</v>
      </c>
      <c r="J8">
        <f t="shared" si="6"/>
        <v>1.0503645397539194</v>
      </c>
      <c r="K8">
        <f t="shared" si="7"/>
        <v>0.48033612555301569</v>
      </c>
      <c r="L8">
        <f t="shared" si="8"/>
        <v>0.51966387444698414</v>
      </c>
      <c r="M8">
        <f t="shared" si="9"/>
        <v>2.081875475946537</v>
      </c>
      <c r="N8">
        <f t="shared" si="10"/>
        <v>1.9243207949834495</v>
      </c>
    </row>
    <row r="9" spans="1:14" x14ac:dyDescent="0.25">
      <c r="A9" s="4">
        <f>IF('True_Odds_Calculator_2-way'!A10="","",'True_Odds_Calculator_2-way'!A10)</f>
        <v>1.88</v>
      </c>
      <c r="B9" s="4">
        <f>IF('True_Odds_Calculator_2-way'!B10="","",'True_Odds_Calculator_2-way'!B10)</f>
        <v>2.02</v>
      </c>
      <c r="C9" s="4">
        <f t="shared" si="0"/>
        <v>0.53191489361702127</v>
      </c>
      <c r="D9">
        <f t="shared" si="1"/>
        <v>0.49504950495049505</v>
      </c>
      <c r="E9">
        <f t="shared" si="2"/>
        <v>2.6964398567516312E-2</v>
      </c>
      <c r="F9">
        <f t="shared" si="3"/>
        <v>-0.23635980619338537</v>
      </c>
      <c r="G9">
        <v>0</v>
      </c>
      <c r="H9">
        <f t="shared" si="4"/>
        <v>0.26332420476090163</v>
      </c>
      <c r="I9">
        <f t="shared" si="5"/>
        <v>-1.0555008273018724</v>
      </c>
      <c r="J9">
        <f t="shared" si="6"/>
        <v>1.0555008273018724</v>
      </c>
      <c r="K9">
        <f t="shared" si="7"/>
        <v>0.51844612438456505</v>
      </c>
      <c r="L9">
        <f t="shared" si="8"/>
        <v>0.48155387561543506</v>
      </c>
      <c r="M9">
        <f t="shared" si="9"/>
        <v>1.9288407280256479</v>
      </c>
      <c r="N9">
        <f t="shared" si="10"/>
        <v>2.0766108438479098</v>
      </c>
    </row>
    <row r="10" spans="1:14" x14ac:dyDescent="0.25">
      <c r="A10" s="4">
        <f>IF('True_Odds_Calculator_2-way'!A11="","",'True_Odds_Calculator_2-way'!A11)</f>
        <v>2.44</v>
      </c>
      <c r="B10" s="4">
        <f>IF('True_Odds_Calculator_2-way'!B11="","",'True_Odds_Calculator_2-way'!B11)</f>
        <v>1.59</v>
      </c>
      <c r="C10" s="4">
        <f t="shared" si="0"/>
        <v>0.4098360655737705</v>
      </c>
      <c r="D10">
        <f t="shared" si="1"/>
        <v>0.62893081761006286</v>
      </c>
      <c r="E10">
        <f t="shared" si="2"/>
        <v>3.8766883183833478E-2</v>
      </c>
      <c r="F10">
        <f t="shared" si="3"/>
        <v>-0.21899164862356935</v>
      </c>
      <c r="G10">
        <v>0</v>
      </c>
      <c r="H10">
        <f t="shared" si="4"/>
        <v>0.25775853180740282</v>
      </c>
      <c r="I10">
        <f t="shared" si="5"/>
        <v>-1.0849075915068658</v>
      </c>
      <c r="J10">
        <f t="shared" si="6"/>
        <v>1.0849075915068658</v>
      </c>
      <c r="K10">
        <f t="shared" si="7"/>
        <v>0.39027939969909758</v>
      </c>
      <c r="L10">
        <f t="shared" si="8"/>
        <v>0.60972060030090225</v>
      </c>
      <c r="M10">
        <f t="shared" si="9"/>
        <v>2.5622669317698867</v>
      </c>
      <c r="N10">
        <f t="shared" si="10"/>
        <v>1.6400954789890509</v>
      </c>
    </row>
    <row r="11" spans="1:14" x14ac:dyDescent="0.25">
      <c r="A11" s="4">
        <f>IF('True_Odds_Calculator_2-way'!A12="","",'True_Odds_Calculator_2-way'!A12)</f>
        <v>2.54</v>
      </c>
      <c r="B11" s="4">
        <f>IF('True_Odds_Calculator_2-way'!B12="","",'True_Odds_Calculator_2-way'!B12)</f>
        <v>1.55</v>
      </c>
      <c r="C11" s="4">
        <f t="shared" si="0"/>
        <v>0.39370078740157477</v>
      </c>
      <c r="D11">
        <f t="shared" si="1"/>
        <v>0.64516129032258063</v>
      </c>
      <c r="E11">
        <f t="shared" si="2"/>
        <v>3.8862077724155508E-2</v>
      </c>
      <c r="F11">
        <f t="shared" si="3"/>
        <v>-0.21513843027686042</v>
      </c>
      <c r="G11">
        <v>0</v>
      </c>
      <c r="H11">
        <f t="shared" si="4"/>
        <v>0.25400050800101598</v>
      </c>
      <c r="I11">
        <f t="shared" si="5"/>
        <v>-1.0865714630312673</v>
      </c>
      <c r="J11">
        <f t="shared" si="6"/>
        <v>1.0865714630312673</v>
      </c>
      <c r="K11">
        <f t="shared" si="7"/>
        <v>0.3740666961489727</v>
      </c>
      <c r="L11">
        <f t="shared" si="8"/>
        <v>0.62593330385102708</v>
      </c>
      <c r="M11">
        <f t="shared" si="9"/>
        <v>2.673320053068152</v>
      </c>
      <c r="N11">
        <f t="shared" si="10"/>
        <v>1.5976143046671971</v>
      </c>
    </row>
    <row r="12" spans="1:14" x14ac:dyDescent="0.25">
      <c r="A12" s="4">
        <f>IF('True_Odds_Calculator_2-way'!A13="","",'True_Odds_Calculator_2-way'!A13)</f>
        <v>2.5299999999999998</v>
      </c>
      <c r="B12" s="4">
        <f>IF('True_Odds_Calculator_2-way'!B13="","",'True_Odds_Calculator_2-way'!B13)</f>
        <v>1.58</v>
      </c>
      <c r="C12" s="4">
        <f t="shared" si="0"/>
        <v>0.39525691699604748</v>
      </c>
      <c r="D12">
        <f t="shared" si="1"/>
        <v>0.63291139240506322</v>
      </c>
      <c r="E12">
        <f t="shared" si="2"/>
        <v>2.8168309401110703E-2</v>
      </c>
      <c r="F12">
        <f t="shared" si="3"/>
        <v>-0.22199429629259027</v>
      </c>
      <c r="G12">
        <v>0</v>
      </c>
      <c r="H12">
        <f t="shared" si="4"/>
        <v>0.25016260569370091</v>
      </c>
      <c r="I12">
        <f t="shared" si="5"/>
        <v>-1.0615495921641365</v>
      </c>
      <c r="J12">
        <f t="shared" si="6"/>
        <v>1.0615495921641365</v>
      </c>
      <c r="K12">
        <f t="shared" si="7"/>
        <v>0.38107274535416313</v>
      </c>
      <c r="L12">
        <f t="shared" si="8"/>
        <v>0.61892725464583687</v>
      </c>
      <c r="M12">
        <f t="shared" si="9"/>
        <v>2.6241708760111284</v>
      </c>
      <c r="N12">
        <f t="shared" si="10"/>
        <v>1.6156987634551996</v>
      </c>
    </row>
    <row r="13" spans="1:14" x14ac:dyDescent="0.25">
      <c r="A13" s="4">
        <f>IF('True_Odds_Calculator_2-way'!A14="","",'True_Odds_Calculator_2-way'!A14)</f>
        <v>2.97</v>
      </c>
      <c r="B13" s="4">
        <f>IF('True_Odds_Calculator_2-way'!B14="","",'True_Odds_Calculator_2-way'!B14)</f>
        <v>1.4</v>
      </c>
      <c r="C13" s="4">
        <f t="shared" si="0"/>
        <v>0.33670033670033667</v>
      </c>
      <c r="D13">
        <f t="shared" si="1"/>
        <v>0.7142857142857143</v>
      </c>
      <c r="E13">
        <f t="shared" si="2"/>
        <v>5.0986050986050913E-2</v>
      </c>
      <c r="F13">
        <f t="shared" si="3"/>
        <v>-0.18951418951418963</v>
      </c>
      <c r="G13">
        <v>0</v>
      </c>
      <c r="H13">
        <f t="shared" si="4"/>
        <v>0.24050024050024049</v>
      </c>
      <c r="I13">
        <f t="shared" si="5"/>
        <v>-1.126514772648332</v>
      </c>
      <c r="J13">
        <f t="shared" si="6"/>
        <v>1.126514772648332</v>
      </c>
      <c r="K13">
        <f t="shared" si="7"/>
        <v>0.31063289225916296</v>
      </c>
      <c r="L13">
        <f t="shared" si="8"/>
        <v>0.68936710774083709</v>
      </c>
      <c r="M13">
        <f t="shared" si="9"/>
        <v>3.2192341021172148</v>
      </c>
      <c r="N13">
        <f t="shared" si="10"/>
        <v>1.4506059090593328</v>
      </c>
    </row>
    <row r="14" spans="1:14" x14ac:dyDescent="0.25">
      <c r="A14" s="4">
        <f>IF('True_Odds_Calculator_2-way'!A15="","",'True_Odds_Calculator_2-way'!A15)</f>
        <v>2.36</v>
      </c>
      <c r="B14" s="4">
        <f>IF('True_Odds_Calculator_2-way'!B15="","",'True_Odds_Calculator_2-way'!B15)</f>
        <v>1.64</v>
      </c>
      <c r="C14" s="4">
        <f t="shared" si="0"/>
        <v>0.42372881355932207</v>
      </c>
      <c r="D14">
        <f t="shared" si="1"/>
        <v>0.6097560975609756</v>
      </c>
      <c r="E14">
        <f t="shared" si="2"/>
        <v>3.3484911120297722E-2</v>
      </c>
      <c r="F14">
        <f t="shared" si="3"/>
        <v>-0.22488631665977676</v>
      </c>
      <c r="G14">
        <v>0</v>
      </c>
      <c r="H14">
        <f t="shared" si="4"/>
        <v>0.25837122778007443</v>
      </c>
      <c r="I14">
        <f t="shared" si="5"/>
        <v>-1.0718661571406802</v>
      </c>
      <c r="J14">
        <f t="shared" si="6"/>
        <v>1.0718661571406802</v>
      </c>
      <c r="K14">
        <f t="shared" si="7"/>
        <v>0.40687819885451121</v>
      </c>
      <c r="L14">
        <f t="shared" si="8"/>
        <v>0.59312180114548885</v>
      </c>
      <c r="M14">
        <f t="shared" si="9"/>
        <v>2.4577379737113252</v>
      </c>
      <c r="N14">
        <f t="shared" si="10"/>
        <v>1.6859943405700353</v>
      </c>
    </row>
    <row r="15" spans="1:14" x14ac:dyDescent="0.25">
      <c r="A15" s="4">
        <f>IF('True_Odds_Calculator_2-way'!A16="","",'True_Odds_Calculator_2-way'!A16)</f>
        <v>2.27</v>
      </c>
      <c r="B15" s="4">
        <f>IF('True_Odds_Calculator_2-way'!B16="","",'True_Odds_Calculator_2-way'!B16)</f>
        <v>1.68</v>
      </c>
      <c r="C15" s="4">
        <f t="shared" si="0"/>
        <v>0.44052863436123346</v>
      </c>
      <c r="D15">
        <f t="shared" si="1"/>
        <v>0.59523809523809523</v>
      </c>
      <c r="E15">
        <f t="shared" si="2"/>
        <v>3.5766729599328695E-2</v>
      </c>
      <c r="F15">
        <f t="shared" si="3"/>
        <v>-0.22645269561569115</v>
      </c>
      <c r="G15">
        <v>0</v>
      </c>
      <c r="H15">
        <f t="shared" si="4"/>
        <v>0.2622194252150199</v>
      </c>
      <c r="I15">
        <f t="shared" si="5"/>
        <v>-1.0760778282064791</v>
      </c>
      <c r="J15">
        <f t="shared" si="6"/>
        <v>1.0760778282064791</v>
      </c>
      <c r="K15">
        <f t="shared" si="7"/>
        <v>0.42254374989680582</v>
      </c>
      <c r="L15">
        <f t="shared" si="8"/>
        <v>0.57745625010319412</v>
      </c>
      <c r="M15">
        <f t="shared" si="9"/>
        <v>2.3666188418222287</v>
      </c>
      <c r="N15">
        <f t="shared" si="10"/>
        <v>1.7317329231804059</v>
      </c>
    </row>
    <row r="16" spans="1:14" x14ac:dyDescent="0.25">
      <c r="A16" s="4">
        <f>IF('True_Odds_Calculator_2-way'!A17="","",'True_Odds_Calculator_2-way'!A17)</f>
        <v>2.0099999999999998</v>
      </c>
      <c r="B16" s="4">
        <f>IF('True_Odds_Calculator_2-way'!B17="","",'True_Odds_Calculator_2-way'!B17)</f>
        <v>1.88</v>
      </c>
      <c r="C16" s="4">
        <f t="shared" si="0"/>
        <v>0.49751243781094534</v>
      </c>
      <c r="D16">
        <f t="shared" si="1"/>
        <v>0.53191489361702127</v>
      </c>
      <c r="E16">
        <f t="shared" si="2"/>
        <v>2.9427331427966497E-2</v>
      </c>
      <c r="F16">
        <f t="shared" si="3"/>
        <v>-0.23520694400338749</v>
      </c>
      <c r="G16">
        <v>0</v>
      </c>
      <c r="H16">
        <f t="shared" si="4"/>
        <v>0.26463427543135393</v>
      </c>
      <c r="I16">
        <f t="shared" si="5"/>
        <v>-1.060713208766217</v>
      </c>
      <c r="J16">
        <f t="shared" si="6"/>
        <v>1.060713208766217</v>
      </c>
      <c r="K16">
        <f t="shared" si="7"/>
        <v>0.48278384578010813</v>
      </c>
      <c r="L16">
        <f t="shared" si="8"/>
        <v>0.5172161542198922</v>
      </c>
      <c r="M16">
        <f t="shared" si="9"/>
        <v>2.0713203408538785</v>
      </c>
      <c r="N16">
        <f t="shared" si="10"/>
        <v>1.9334276237142709</v>
      </c>
    </row>
    <row r="17" spans="1:14" x14ac:dyDescent="0.25">
      <c r="A17" s="4">
        <f>IF('True_Odds_Calculator_2-way'!A18="","",'True_Odds_Calculator_2-way'!A18)</f>
        <v>2.08</v>
      </c>
      <c r="B17" s="4">
        <f>IF('True_Odds_Calculator_2-way'!B18="","",'True_Odds_Calculator_2-way'!B18)</f>
        <v>1.83</v>
      </c>
      <c r="C17" s="4">
        <f t="shared" si="0"/>
        <v>0.48076923076923073</v>
      </c>
      <c r="D17">
        <f t="shared" si="1"/>
        <v>0.54644808743169393</v>
      </c>
      <c r="E17">
        <f t="shared" si="2"/>
        <v>2.7217318200924545E-2</v>
      </c>
      <c r="F17">
        <f t="shared" si="3"/>
        <v>-0.23549810844892827</v>
      </c>
      <c r="G17">
        <v>0</v>
      </c>
      <c r="H17">
        <f t="shared" si="4"/>
        <v>0.26271542664985281</v>
      </c>
      <c r="I17">
        <f t="shared" si="5"/>
        <v>-1.0562070842074627</v>
      </c>
      <c r="J17">
        <f t="shared" si="6"/>
        <v>1.0562070842074627</v>
      </c>
      <c r="K17">
        <f t="shared" si="7"/>
        <v>0.46713612113428016</v>
      </c>
      <c r="L17">
        <f t="shared" si="8"/>
        <v>0.53286387886572006</v>
      </c>
      <c r="M17">
        <f t="shared" si="9"/>
        <v>2.1407036509440598</v>
      </c>
      <c r="N17">
        <f t="shared" si="10"/>
        <v>1.8766518798921943</v>
      </c>
    </row>
    <row r="18" spans="1:14" x14ac:dyDescent="0.25">
      <c r="A18" s="4">
        <f>IF('True_Odds_Calculator_2-way'!A19="","",'True_Odds_Calculator_2-way'!A19)</f>
        <v>2.0299999999999998</v>
      </c>
      <c r="B18" s="4">
        <f>IF('True_Odds_Calculator_2-way'!B19="","",'True_Odds_Calculator_2-way'!B19)</f>
        <v>1.86</v>
      </c>
      <c r="C18" s="4">
        <f t="shared" si="0"/>
        <v>0.49261083743842371</v>
      </c>
      <c r="D18">
        <f t="shared" si="1"/>
        <v>0.5376344086021505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0.47746756040114985</v>
      </c>
      <c r="L18">
        <f t="shared" si="8"/>
        <v>0.5225324395988501</v>
      </c>
      <c r="M18">
        <f t="shared" si="9"/>
        <v>2.0943831224048783</v>
      </c>
      <c r="N18">
        <f t="shared" si="10"/>
        <v>1.9137567818137824</v>
      </c>
    </row>
    <row r="19" spans="1:14" x14ac:dyDescent="0.25">
      <c r="A19" s="4">
        <f>IF('True_Odds_Calculator_2-way'!A20="","",'True_Odds_Calculator_2-way'!A20)</f>
        <v>2.2400000000000002</v>
      </c>
      <c r="B19" s="4">
        <f>IF('True_Odds_Calculator_2-way'!B20="","",'True_Odds_Calculator_2-way'!B20)</f>
        <v>1.7</v>
      </c>
      <c r="C19" s="4">
        <f t="shared" si="0"/>
        <v>0.4464285714285714</v>
      </c>
      <c r="D19">
        <f t="shared" si="1"/>
        <v>0.58823529411764708</v>
      </c>
      <c r="E19">
        <f t="shared" si="2"/>
        <v>3.4663865546218364E-2</v>
      </c>
      <c r="F19">
        <f t="shared" si="3"/>
        <v>-0.22794117647058831</v>
      </c>
      <c r="G19">
        <v>0</v>
      </c>
      <c r="H19">
        <f t="shared" si="4"/>
        <v>0.26260504201680673</v>
      </c>
      <c r="I19">
        <f t="shared" si="5"/>
        <v>-1.0733469768527293</v>
      </c>
      <c r="J19">
        <f t="shared" si="6"/>
        <v>1.0733469768527293</v>
      </c>
      <c r="K19">
        <f t="shared" si="7"/>
        <v>0.42900958501512831</v>
      </c>
      <c r="L19">
        <f t="shared" si="8"/>
        <v>0.5709904149848718</v>
      </c>
      <c r="M19">
        <f t="shared" si="9"/>
        <v>2.3309502512973848</v>
      </c>
      <c r="N19">
        <f t="shared" si="10"/>
        <v>1.7513428837969105</v>
      </c>
    </row>
    <row r="20" spans="1:14" x14ac:dyDescent="0.25">
      <c r="A20" s="4">
        <f>IF('True_Odds_Calculator_2-way'!A21="","",'True_Odds_Calculator_2-way'!A21)</f>
        <v>1.95</v>
      </c>
      <c r="B20" s="4">
        <f>IF('True_Odds_Calculator_2-way'!B21="","",'True_Odds_Calculator_2-way'!B21)</f>
        <v>1.92</v>
      </c>
      <c r="C20" s="4">
        <f t="shared" si="0"/>
        <v>0.51282051282051289</v>
      </c>
      <c r="D20">
        <f t="shared" si="1"/>
        <v>0.52083333333333337</v>
      </c>
      <c r="E20">
        <f t="shared" si="2"/>
        <v>3.3653846153846256E-2</v>
      </c>
      <c r="F20">
        <f t="shared" si="3"/>
        <v>-0.23344017094017089</v>
      </c>
      <c r="G20">
        <v>0</v>
      </c>
      <c r="H20">
        <f t="shared" si="4"/>
        <v>0.26709401709401714</v>
      </c>
      <c r="I20">
        <f t="shared" si="5"/>
        <v>-1.0696563746013956</v>
      </c>
      <c r="J20">
        <f t="shared" si="6"/>
        <v>1.0696563746013956</v>
      </c>
      <c r="K20">
        <f t="shared" si="7"/>
        <v>0.49598904672064897</v>
      </c>
      <c r="L20">
        <f t="shared" si="8"/>
        <v>0.50401095327935097</v>
      </c>
      <c r="M20">
        <f t="shared" si="9"/>
        <v>2.0161735558713256</v>
      </c>
      <c r="N20">
        <f t="shared" si="10"/>
        <v>1.9840838646332837</v>
      </c>
    </row>
    <row r="21" spans="1:14" x14ac:dyDescent="0.25">
      <c r="A21" s="4">
        <f>IF('True_Odds_Calculator_2-way'!A22="","",'True_Odds_Calculator_2-way'!A22)</f>
        <v>2.04</v>
      </c>
      <c r="B21" s="4">
        <f>IF('True_Odds_Calculator_2-way'!B22="","",'True_Odds_Calculator_2-way'!B22)</f>
        <v>1.84</v>
      </c>
      <c r="C21" s="4">
        <f t="shared" si="0"/>
        <v>0.49019607843137253</v>
      </c>
      <c r="D21">
        <f t="shared" si="1"/>
        <v>0.54347826086956519</v>
      </c>
      <c r="E21">
        <f t="shared" si="2"/>
        <v>3.3674339300937772E-2</v>
      </c>
      <c r="F21">
        <f t="shared" si="3"/>
        <v>-0.23273657289002547</v>
      </c>
      <c r="G21">
        <v>0</v>
      </c>
      <c r="H21">
        <f t="shared" si="4"/>
        <v>0.2664109121909633</v>
      </c>
      <c r="I21">
        <f t="shared" si="5"/>
        <v>-1.0699012312772824</v>
      </c>
      <c r="J21">
        <f t="shared" si="6"/>
        <v>1.0699012312772824</v>
      </c>
      <c r="K21">
        <f t="shared" si="7"/>
        <v>0.47332857821916891</v>
      </c>
      <c r="L21">
        <f t="shared" si="8"/>
        <v>0.52667142178083093</v>
      </c>
      <c r="M21">
        <f t="shared" si="9"/>
        <v>2.1126972805283741</v>
      </c>
      <c r="N21">
        <f t="shared" si="10"/>
        <v>1.8987170342729172</v>
      </c>
    </row>
    <row r="22" spans="1:14" x14ac:dyDescent="0.25">
      <c r="A22" s="4">
        <f>IF('True_Odds_Calculator_2-way'!A23="","",'True_Odds_Calculator_2-way'!A23)</f>
        <v>1.87</v>
      </c>
      <c r="B22" s="4">
        <f>IF('True_Odds_Calculator_2-way'!B23="","",'True_Odds_Calculator_2-way'!B23)</f>
        <v>2</v>
      </c>
      <c r="C22" s="4">
        <f t="shared" si="0"/>
        <v>0.53475935828876997</v>
      </c>
      <c r="D22">
        <f t="shared" si="1"/>
        <v>0.5</v>
      </c>
      <c r="E22">
        <f t="shared" si="2"/>
        <v>3.475935828876997E-2</v>
      </c>
      <c r="F22">
        <f t="shared" si="3"/>
        <v>-0.23262032085561501</v>
      </c>
      <c r="G22">
        <v>0</v>
      </c>
      <c r="H22">
        <f t="shared" si="4"/>
        <v>0.26737967914438499</v>
      </c>
      <c r="I22">
        <f t="shared" si="5"/>
        <v>-1.0721125348377947</v>
      </c>
      <c r="J22">
        <f t="shared" si="6"/>
        <v>1.0721125348377947</v>
      </c>
      <c r="K22">
        <f t="shared" si="7"/>
        <v>0.51740072839321916</v>
      </c>
      <c r="L22">
        <f t="shared" si="8"/>
        <v>0.48259927160678084</v>
      </c>
      <c r="M22">
        <f t="shared" si="9"/>
        <v>1.9327379053088816</v>
      </c>
      <c r="N22">
        <f t="shared" si="10"/>
        <v>2.0721125348377947</v>
      </c>
    </row>
    <row r="23" spans="1:14" x14ac:dyDescent="0.25">
      <c r="A23" s="4">
        <f>IF('True_Odds_Calculator_2-way'!A24="","",'True_Odds_Calculator_2-way'!A24)</f>
        <v>2.23</v>
      </c>
      <c r="B23" s="4">
        <f>IF('True_Odds_Calculator_2-way'!B24="","",'True_Odds_Calculator_2-way'!B24)</f>
        <v>1.69</v>
      </c>
      <c r="C23" s="4">
        <f t="shared" si="0"/>
        <v>0.44843049327354262</v>
      </c>
      <c r="D23">
        <f t="shared" si="1"/>
        <v>0.59171597633136097</v>
      </c>
      <c r="E23">
        <f t="shared" si="2"/>
        <v>4.0146469604903645E-2</v>
      </c>
      <c r="F23">
        <f t="shared" si="3"/>
        <v>-0.2251970175392044</v>
      </c>
      <c r="G23">
        <v>0</v>
      </c>
      <c r="H23">
        <f t="shared" si="4"/>
        <v>0.26534348714410805</v>
      </c>
      <c r="I23">
        <f t="shared" si="5"/>
        <v>-1.0854826817097272</v>
      </c>
      <c r="J23">
        <f t="shared" si="6"/>
        <v>1.0854826817097272</v>
      </c>
      <c r="K23">
        <f t="shared" si="7"/>
        <v>0.42823917030934305</v>
      </c>
      <c r="L23">
        <f t="shared" si="8"/>
        <v>0.571760829690657</v>
      </c>
      <c r="M23">
        <f t="shared" si="9"/>
        <v>2.3351436985029639</v>
      </c>
      <c r="N23">
        <f t="shared" si="10"/>
        <v>1.7489830503797115</v>
      </c>
    </row>
    <row r="24" spans="1:14" x14ac:dyDescent="0.25">
      <c r="A24" s="4">
        <f>IF('True_Odds_Calculator_2-way'!A25="","",'True_Odds_Calculator_2-way'!A25)</f>
        <v>2.0099999999999998</v>
      </c>
      <c r="B24" s="4">
        <f>IF('True_Odds_Calculator_2-way'!B25="","",'True_Odds_Calculator_2-way'!B25)</f>
        <v>1.87</v>
      </c>
      <c r="C24" s="4">
        <f t="shared" si="0"/>
        <v>0.49751243781094534</v>
      </c>
      <c r="D24">
        <f t="shared" si="1"/>
        <v>0.53475935828876997</v>
      </c>
      <c r="E24">
        <f t="shared" si="2"/>
        <v>3.22717960997152E-2</v>
      </c>
      <c r="F24">
        <f t="shared" si="3"/>
        <v>-0.23377763588474743</v>
      </c>
      <c r="G24">
        <v>0</v>
      </c>
      <c r="H24">
        <f t="shared" si="4"/>
        <v>0.26604943198446268</v>
      </c>
      <c r="I24">
        <f t="shared" si="5"/>
        <v>-1.0667918442539084</v>
      </c>
      <c r="J24">
        <f t="shared" si="6"/>
        <v>1.0667918442539084</v>
      </c>
      <c r="K24">
        <f t="shared" si="7"/>
        <v>0.48135709675649557</v>
      </c>
      <c r="L24">
        <f t="shared" si="8"/>
        <v>0.51864290324350448</v>
      </c>
      <c r="M24">
        <f t="shared" si="9"/>
        <v>2.0774597626964471</v>
      </c>
      <c r="N24">
        <f t="shared" si="10"/>
        <v>1.9281089045009006</v>
      </c>
    </row>
    <row r="25" spans="1:14" x14ac:dyDescent="0.25">
      <c r="A25" s="4">
        <f>IF('True_Odds_Calculator_2-way'!A26="","",'True_Odds_Calculator_2-way'!A26)</f>
        <v>2.35</v>
      </c>
      <c r="B25" s="4">
        <f>IF('True_Odds_Calculator_2-way'!B26="","",'True_Odds_Calculator_2-way'!B26)</f>
        <v>1.63</v>
      </c>
      <c r="C25" s="4">
        <f t="shared" si="0"/>
        <v>0.42553191489361702</v>
      </c>
      <c r="D25">
        <f t="shared" si="1"/>
        <v>0.61349693251533743</v>
      </c>
      <c r="E25">
        <f t="shared" si="2"/>
        <v>3.9028847408954404E-2</v>
      </c>
      <c r="F25">
        <f t="shared" si="3"/>
        <v>-0.22203367706565724</v>
      </c>
      <c r="G25">
        <v>0</v>
      </c>
      <c r="H25">
        <f t="shared" si="4"/>
        <v>0.2610625244746117</v>
      </c>
      <c r="I25">
        <f t="shared" si="5"/>
        <v>-1.0843334143872592</v>
      </c>
      <c r="J25">
        <f t="shared" si="6"/>
        <v>1.0843334143872592</v>
      </c>
      <c r="K25">
        <f t="shared" si="7"/>
        <v>0.4058688457449498</v>
      </c>
      <c r="L25">
        <f t="shared" si="8"/>
        <v>0.59413115425505014</v>
      </c>
      <c r="M25">
        <f t="shared" si="9"/>
        <v>2.4638501094227996</v>
      </c>
      <c r="N25">
        <f t="shared" si="10"/>
        <v>1.6831300510639733</v>
      </c>
    </row>
    <row r="26" spans="1:14" x14ac:dyDescent="0.25">
      <c r="A26" s="4">
        <f>IF('True_Odds_Calculator_2-way'!A27="","",'True_Odds_Calculator_2-way'!A27)</f>
        <v>1.9</v>
      </c>
      <c r="B26" s="4">
        <f>IF('True_Odds_Calculator_2-way'!B27="","",'True_Odds_Calculator_2-way'!B27)</f>
        <v>1.97</v>
      </c>
      <c r="C26" s="4">
        <f t="shared" si="0"/>
        <v>0.52631578947368418</v>
      </c>
      <c r="D26">
        <f t="shared" si="1"/>
        <v>0.50761421319796951</v>
      </c>
      <c r="E26">
        <f t="shared" si="2"/>
        <v>3.3930002671653803E-2</v>
      </c>
      <c r="F26">
        <f t="shared" si="3"/>
        <v>-0.23323537269569861</v>
      </c>
      <c r="G26">
        <v>0</v>
      </c>
      <c r="H26">
        <f t="shared" si="4"/>
        <v>0.26716537536735235</v>
      </c>
      <c r="I26">
        <f t="shared" si="5"/>
        <v>-1.0702688317798925</v>
      </c>
      <c r="J26">
        <f t="shared" si="6"/>
        <v>1.0702688317798925</v>
      </c>
      <c r="K26">
        <f t="shared" si="7"/>
        <v>0.50936156937362553</v>
      </c>
      <c r="L26">
        <f t="shared" si="8"/>
        <v>0.49063843062637452</v>
      </c>
      <c r="M26">
        <f t="shared" si="9"/>
        <v>1.963241948601903</v>
      </c>
      <c r="N26">
        <f t="shared" si="10"/>
        <v>2.0381607668264961</v>
      </c>
    </row>
    <row r="27" spans="1:14" x14ac:dyDescent="0.25">
      <c r="A27" s="4">
        <f>IF('True_Odds_Calculator_2-way'!A28="","",'True_Odds_Calculator_2-way'!A28)</f>
        <v>2.04</v>
      </c>
      <c r="B27" s="4">
        <f>IF('True_Odds_Calculator_2-way'!B28="","",'True_Odds_Calculator_2-way'!B28)</f>
        <v>1.84</v>
      </c>
      <c r="C27" s="4">
        <f t="shared" si="0"/>
        <v>0.49019607843137253</v>
      </c>
      <c r="D27">
        <f t="shared" si="1"/>
        <v>0.54347826086956519</v>
      </c>
      <c r="E27">
        <f t="shared" si="2"/>
        <v>3.3674339300937772E-2</v>
      </c>
      <c r="F27">
        <f t="shared" si="3"/>
        <v>-0.23273657289002547</v>
      </c>
      <c r="G27">
        <v>0</v>
      </c>
      <c r="H27">
        <f t="shared" si="4"/>
        <v>0.2664109121909633</v>
      </c>
      <c r="I27">
        <f t="shared" si="5"/>
        <v>-1.0699012312772824</v>
      </c>
      <c r="J27">
        <f t="shared" si="6"/>
        <v>1.0699012312772824</v>
      </c>
      <c r="K27">
        <f t="shared" si="7"/>
        <v>0.47332857821916891</v>
      </c>
      <c r="L27">
        <f t="shared" si="8"/>
        <v>0.52667142178083093</v>
      </c>
      <c r="M27">
        <f t="shared" si="9"/>
        <v>2.1126972805283741</v>
      </c>
      <c r="N27">
        <f t="shared" si="10"/>
        <v>1.8987170342729172</v>
      </c>
    </row>
    <row r="28" spans="1:14" x14ac:dyDescent="0.25">
      <c r="A28" s="4">
        <f>IF('True_Odds_Calculator_2-way'!A29="","",'True_Odds_Calculator_2-way'!A29)</f>
        <v>1.9</v>
      </c>
      <c r="B28" s="4">
        <f>IF('True_Odds_Calculator_2-way'!B29="","",'True_Odds_Calculator_2-way'!B29)</f>
        <v>1.97</v>
      </c>
      <c r="C28" s="4">
        <f t="shared" si="0"/>
        <v>0.52631578947368418</v>
      </c>
      <c r="D28">
        <f t="shared" si="1"/>
        <v>0.50761421319796951</v>
      </c>
      <c r="E28">
        <f t="shared" si="2"/>
        <v>3.3930002671653803E-2</v>
      </c>
      <c r="F28">
        <f t="shared" si="3"/>
        <v>-0.23323537269569861</v>
      </c>
      <c r="G28">
        <v>0</v>
      </c>
      <c r="H28">
        <f t="shared" si="4"/>
        <v>0.26716537536735235</v>
      </c>
      <c r="I28">
        <f t="shared" si="5"/>
        <v>-1.0702688317798925</v>
      </c>
      <c r="J28">
        <f t="shared" si="6"/>
        <v>1.0702688317798925</v>
      </c>
      <c r="K28">
        <f t="shared" si="7"/>
        <v>0.50936156937362553</v>
      </c>
      <c r="L28">
        <f t="shared" si="8"/>
        <v>0.49063843062637452</v>
      </c>
      <c r="M28">
        <f t="shared" si="9"/>
        <v>1.963241948601903</v>
      </c>
      <c r="N28">
        <f t="shared" si="10"/>
        <v>2.0381607668264961</v>
      </c>
    </row>
    <row r="29" spans="1:14" x14ac:dyDescent="0.25">
      <c r="A29" s="4">
        <f>IF('True_Odds_Calculator_2-way'!A30="","",'True_Odds_Calculator_2-way'!A30)</f>
        <v>2.2400000000000002</v>
      </c>
      <c r="B29" s="4">
        <f>IF('True_Odds_Calculator_2-way'!B30="","",'True_Odds_Calculator_2-way'!B30)</f>
        <v>1.69</v>
      </c>
      <c r="C29" s="4">
        <f t="shared" si="0"/>
        <v>0.4464285714285714</v>
      </c>
      <c r="D29">
        <f t="shared" si="1"/>
        <v>0.59171597633136097</v>
      </c>
      <c r="E29">
        <f t="shared" si="2"/>
        <v>3.8144547759932479E-2</v>
      </c>
      <c r="F29">
        <f t="shared" si="3"/>
        <v>-0.22601437024513937</v>
      </c>
      <c r="G29">
        <v>0</v>
      </c>
      <c r="H29">
        <f t="shared" si="4"/>
        <v>0.26415891800507185</v>
      </c>
      <c r="I29">
        <f t="shared" si="5"/>
        <v>-1.0810968751610266</v>
      </c>
      <c r="J29">
        <f t="shared" si="6"/>
        <v>1.0810968751610266</v>
      </c>
      <c r="K29">
        <f t="shared" si="7"/>
        <v>0.42724815706868025</v>
      </c>
      <c r="L29">
        <f t="shared" si="8"/>
        <v>0.57275184293131953</v>
      </c>
      <c r="M29">
        <f t="shared" si="9"/>
        <v>2.3405601251996737</v>
      </c>
      <c r="N29">
        <f t="shared" si="10"/>
        <v>1.7459568438611086</v>
      </c>
    </row>
    <row r="30" spans="1:14" x14ac:dyDescent="0.25">
      <c r="A30" s="4">
        <f>IF('True_Odds_Calculator_2-way'!A31="","",'True_Odds_Calculator_2-way'!A31)</f>
        <v>1.88</v>
      </c>
      <c r="B30" s="4">
        <f>IF('True_Odds_Calculator_2-way'!B31="","",'True_Odds_Calculator_2-way'!B31)</f>
        <v>1.99</v>
      </c>
      <c r="C30" s="4">
        <f t="shared" si="0"/>
        <v>0.53191489361702127</v>
      </c>
      <c r="D30">
        <f t="shared" si="1"/>
        <v>0.50251256281407031</v>
      </c>
      <c r="E30">
        <f t="shared" si="2"/>
        <v>3.4427456431091574E-2</v>
      </c>
      <c r="F30">
        <f t="shared" si="3"/>
        <v>-0.23286645995937127</v>
      </c>
      <c r="G30">
        <v>0</v>
      </c>
      <c r="H30">
        <f t="shared" si="4"/>
        <v>0.2672939163904629</v>
      </c>
      <c r="I30">
        <f t="shared" si="5"/>
        <v>-1.0713739108887084</v>
      </c>
      <c r="J30">
        <f t="shared" si="6"/>
        <v>1.0713739108887084</v>
      </c>
      <c r="K30">
        <f t="shared" si="7"/>
        <v>0.51471862576142968</v>
      </c>
      <c r="L30">
        <f t="shared" si="8"/>
        <v>0.48528137423857021</v>
      </c>
      <c r="M30">
        <f t="shared" si="9"/>
        <v>1.9428090415820634</v>
      </c>
      <c r="N30">
        <f t="shared" si="10"/>
        <v>2.0606601717798219</v>
      </c>
    </row>
    <row r="31" spans="1:14" x14ac:dyDescent="0.25">
      <c r="A31" s="4">
        <f>IF('True_Odds_Calculator_2-way'!A32="","",'True_Odds_Calculator_2-way'!A32)</f>
        <v>1.67</v>
      </c>
      <c r="B31" s="4">
        <f>IF('True_Odds_Calculator_2-way'!B32="","",'True_Odds_Calculator_2-way'!B32)</f>
        <v>2.25</v>
      </c>
      <c r="C31" s="4">
        <f t="shared" si="0"/>
        <v>0.5988023952095809</v>
      </c>
      <c r="D31">
        <f t="shared" si="1"/>
        <v>0.44444444444444442</v>
      </c>
      <c r="E31">
        <f t="shared" si="2"/>
        <v>4.3246839654025315E-2</v>
      </c>
      <c r="F31">
        <f t="shared" si="3"/>
        <v>-0.22288755821689954</v>
      </c>
      <c r="G31">
        <v>0</v>
      </c>
      <c r="H31">
        <f t="shared" si="4"/>
        <v>0.26613439787092485</v>
      </c>
      <c r="I31">
        <f t="shared" si="5"/>
        <v>-1.0927167294163063</v>
      </c>
      <c r="J31">
        <f t="shared" si="6"/>
        <v>1.0927167294163063</v>
      </c>
      <c r="K31">
        <f t="shared" si="7"/>
        <v>0.57732713640317879</v>
      </c>
      <c r="L31">
        <f t="shared" si="8"/>
        <v>0.42267286359682116</v>
      </c>
      <c r="M31">
        <f t="shared" si="9"/>
        <v>1.7321202087089249</v>
      </c>
      <c r="N31">
        <f t="shared" si="10"/>
        <v>2.3658959117703833</v>
      </c>
    </row>
    <row r="32" spans="1:14" x14ac:dyDescent="0.25">
      <c r="A32" s="4">
        <f>IF('True_Odds_Calculator_2-way'!A33="","",'True_Odds_Calculator_2-way'!A33)</f>
        <v>2.25</v>
      </c>
      <c r="B32" s="4">
        <f>IF('True_Odds_Calculator_2-way'!B33="","",'True_Odds_Calculator_2-way'!B33)</f>
        <v>1.68</v>
      </c>
      <c r="C32" s="4">
        <f t="shared" si="0"/>
        <v>0.44444444444444442</v>
      </c>
      <c r="D32">
        <f t="shared" si="1"/>
        <v>0.59523809523809523</v>
      </c>
      <c r="E32">
        <f t="shared" si="2"/>
        <v>3.9682539682539542E-2</v>
      </c>
      <c r="F32">
        <f t="shared" si="3"/>
        <v>-0.22486772486772499</v>
      </c>
      <c r="G32">
        <v>0</v>
      </c>
      <c r="H32">
        <f t="shared" si="4"/>
        <v>0.26455026455026454</v>
      </c>
      <c r="I32">
        <f t="shared" si="5"/>
        <v>-1.0846522890932806</v>
      </c>
      <c r="J32">
        <f t="shared" si="6"/>
        <v>1.0846522890932806</v>
      </c>
      <c r="K32">
        <f t="shared" si="7"/>
        <v>0.42448148373559424</v>
      </c>
      <c r="L32">
        <f t="shared" si="8"/>
        <v>0.57551851626440576</v>
      </c>
      <c r="M32">
        <f t="shared" si="9"/>
        <v>2.3558153613666013</v>
      </c>
      <c r="N32">
        <f t="shared" si="10"/>
        <v>1.7375635565834309</v>
      </c>
    </row>
    <row r="33" spans="1:14" x14ac:dyDescent="0.25">
      <c r="A33" s="4">
        <f>IF('True_Odds_Calculator_2-way'!A34="","",'True_Odds_Calculator_2-way'!A34)</f>
        <v>2.2999999999999998</v>
      </c>
      <c r="B33" s="4">
        <f>IF('True_Odds_Calculator_2-way'!B34="","",'True_Odds_Calculator_2-way'!B34)</f>
        <v>1.65</v>
      </c>
      <c r="C33" s="4">
        <f t="shared" si="0"/>
        <v>0.43478260869565222</v>
      </c>
      <c r="D33">
        <f t="shared" si="1"/>
        <v>0.60606060606060608</v>
      </c>
      <c r="E33">
        <f t="shared" si="2"/>
        <v>4.0843214756258295E-2</v>
      </c>
      <c r="F33">
        <f t="shared" si="3"/>
        <v>-0.22266139657443995</v>
      </c>
      <c r="G33">
        <v>0</v>
      </c>
      <c r="H33">
        <f t="shared" si="4"/>
        <v>0.2635046113306983</v>
      </c>
      <c r="I33">
        <f t="shared" si="5"/>
        <v>-1.0878565864408427</v>
      </c>
      <c r="J33">
        <f t="shared" si="6"/>
        <v>1.0878565864408427</v>
      </c>
      <c r="K33">
        <f t="shared" si="7"/>
        <v>0.41421356237309503</v>
      </c>
      <c r="L33">
        <f t="shared" si="8"/>
        <v>0.58578643762690474</v>
      </c>
      <c r="M33">
        <f t="shared" si="9"/>
        <v>2.4142135623730949</v>
      </c>
      <c r="N33">
        <f t="shared" si="10"/>
        <v>1.7071067811865481</v>
      </c>
    </row>
    <row r="34" spans="1:14" x14ac:dyDescent="0.25">
      <c r="A34" s="4">
        <f>IF('True_Odds_Calculator_2-way'!A35="","",'True_Odds_Calculator_2-way'!A35)</f>
        <v>2.44</v>
      </c>
      <c r="B34" s="4">
        <f>IF('True_Odds_Calculator_2-way'!B35="","",'True_Odds_Calculator_2-way'!B35)</f>
        <v>1.59</v>
      </c>
      <c r="C34" s="4">
        <f t="shared" si="0"/>
        <v>0.4098360655737705</v>
      </c>
      <c r="D34">
        <f t="shared" si="1"/>
        <v>0.62893081761006286</v>
      </c>
      <c r="E34">
        <f t="shared" si="2"/>
        <v>3.8766883183833478E-2</v>
      </c>
      <c r="F34">
        <f t="shared" si="3"/>
        <v>-0.21899164862356935</v>
      </c>
      <c r="G34">
        <v>0</v>
      </c>
      <c r="H34">
        <f t="shared" si="4"/>
        <v>0.25775853180740282</v>
      </c>
      <c r="I34">
        <f t="shared" si="5"/>
        <v>-1.0849075915068658</v>
      </c>
      <c r="J34">
        <f t="shared" si="6"/>
        <v>1.0849075915068658</v>
      </c>
      <c r="K34">
        <f t="shared" si="7"/>
        <v>0.39027939969909758</v>
      </c>
      <c r="L34">
        <f t="shared" si="8"/>
        <v>0.60972060030090225</v>
      </c>
      <c r="M34">
        <f t="shared" si="9"/>
        <v>2.5622669317698867</v>
      </c>
      <c r="N34">
        <f t="shared" si="10"/>
        <v>1.6400954789890509</v>
      </c>
    </row>
    <row r="35" spans="1:14" x14ac:dyDescent="0.25">
      <c r="A35" s="4">
        <f>IF('True_Odds_Calculator_2-way'!A36="","",'True_Odds_Calculator_2-way'!A36)</f>
        <v>2.17</v>
      </c>
      <c r="B35" s="4">
        <f>IF('True_Odds_Calculator_2-way'!B36="","",'True_Odds_Calculator_2-way'!B36)</f>
        <v>1.74</v>
      </c>
      <c r="C35" s="4">
        <f t="shared" si="0"/>
        <v>0.46082949308755761</v>
      </c>
      <c r="D35">
        <f t="shared" si="1"/>
        <v>0.57471264367816088</v>
      </c>
      <c r="E35">
        <f t="shared" si="2"/>
        <v>3.5542136765718491E-2</v>
      </c>
      <c r="F35">
        <f t="shared" si="3"/>
        <v>-0.22930239949149844</v>
      </c>
      <c r="G35">
        <v>0</v>
      </c>
      <c r="H35">
        <f t="shared" si="4"/>
        <v>0.26484453625721699</v>
      </c>
      <c r="I35">
        <f t="shared" si="5"/>
        <v>-1.0747098003652684</v>
      </c>
      <c r="J35">
        <f t="shared" si="6"/>
        <v>1.0747098003652684</v>
      </c>
      <c r="K35">
        <f t="shared" si="7"/>
        <v>0.44298545385174265</v>
      </c>
      <c r="L35">
        <f t="shared" si="8"/>
        <v>0.55701454614825729</v>
      </c>
      <c r="M35">
        <f t="shared" si="9"/>
        <v>2.2574104664273644</v>
      </c>
      <c r="N35">
        <f t="shared" si="10"/>
        <v>1.7952852522702987</v>
      </c>
    </row>
    <row r="36" spans="1:14" x14ac:dyDescent="0.25">
      <c r="A36" s="4">
        <f>IF('True_Odds_Calculator_2-way'!A37="","",'True_Odds_Calculator_2-way'!A37)</f>
        <v>2.2999999999999998</v>
      </c>
      <c r="B36" s="4">
        <f>IF('True_Odds_Calculator_2-way'!B37="","",'True_Odds_Calculator_2-way'!B37)</f>
        <v>1.66</v>
      </c>
      <c r="C36" s="4">
        <f t="shared" si="0"/>
        <v>0.43478260869565222</v>
      </c>
      <c r="D36">
        <f t="shared" si="1"/>
        <v>0.60240963855421692</v>
      </c>
      <c r="E36">
        <f t="shared" si="2"/>
        <v>3.7192247249869137E-2</v>
      </c>
      <c r="F36">
        <f t="shared" si="3"/>
        <v>-0.22472498690413822</v>
      </c>
      <c r="G36">
        <v>0</v>
      </c>
      <c r="H36">
        <f t="shared" si="4"/>
        <v>0.26191723415400736</v>
      </c>
      <c r="I36">
        <f t="shared" si="5"/>
        <v>-1.0795837927188263</v>
      </c>
      <c r="J36">
        <f t="shared" si="6"/>
        <v>1.0795837927188263</v>
      </c>
      <c r="K36">
        <f t="shared" si="7"/>
        <v>0.41606702211367647</v>
      </c>
      <c r="L36">
        <f t="shared" si="8"/>
        <v>0.58393297788632348</v>
      </c>
      <c r="M36">
        <f t="shared" si="9"/>
        <v>2.4034589305344736</v>
      </c>
      <c r="N36">
        <f t="shared" si="10"/>
        <v>1.7125253031944256</v>
      </c>
    </row>
    <row r="37" spans="1:14" x14ac:dyDescent="0.25">
      <c r="A37" s="4">
        <f>IF('True_Odds_Calculator_2-way'!A38="","",'True_Odds_Calculator_2-way'!A38)</f>
        <v>2.34</v>
      </c>
      <c r="B37" s="4">
        <f>IF('True_Odds_Calculator_2-way'!B38="","",'True_Odds_Calculator_2-way'!B38)</f>
        <v>1.64</v>
      </c>
      <c r="C37" s="4">
        <f t="shared" si="0"/>
        <v>0.42735042735042739</v>
      </c>
      <c r="D37">
        <f t="shared" si="1"/>
        <v>0.6097560975609756</v>
      </c>
      <c r="E37">
        <f t="shared" si="2"/>
        <v>3.7106524911402872E-2</v>
      </c>
      <c r="F37">
        <f t="shared" si="3"/>
        <v>-0.22347300396080894</v>
      </c>
      <c r="G37">
        <v>0</v>
      </c>
      <c r="H37">
        <f t="shared" si="4"/>
        <v>0.26057952887221181</v>
      </c>
      <c r="I37">
        <f t="shared" si="5"/>
        <v>-1.0798355319766999</v>
      </c>
      <c r="J37">
        <f t="shared" si="6"/>
        <v>1.0798355319766999</v>
      </c>
      <c r="K37">
        <f t="shared" si="7"/>
        <v>0.40866707460459728</v>
      </c>
      <c r="L37">
        <f t="shared" si="8"/>
        <v>0.59133292539540294</v>
      </c>
      <c r="M37">
        <f t="shared" si="9"/>
        <v>2.4469796128487777</v>
      </c>
      <c r="N37">
        <f t="shared" si="10"/>
        <v>1.6910947404650878</v>
      </c>
    </row>
    <row r="38" spans="1:14" x14ac:dyDescent="0.25">
      <c r="A38" s="4">
        <f>IF('True_Odds_Calculator_2-way'!A39="","",'True_Odds_Calculator_2-way'!A39)</f>
        <v>2.23</v>
      </c>
      <c r="B38" s="4">
        <f>IF('True_Odds_Calculator_2-way'!B39="","",'True_Odds_Calculator_2-way'!B39)</f>
        <v>1.69</v>
      </c>
      <c r="C38" s="4">
        <f t="shared" si="0"/>
        <v>0.44843049327354262</v>
      </c>
      <c r="D38">
        <f t="shared" si="1"/>
        <v>0.59171597633136097</v>
      </c>
      <c r="E38">
        <f t="shared" si="2"/>
        <v>4.0146469604903645E-2</v>
      </c>
      <c r="F38">
        <f t="shared" si="3"/>
        <v>-0.2251970175392044</v>
      </c>
      <c r="G38">
        <v>0</v>
      </c>
      <c r="H38">
        <f t="shared" si="4"/>
        <v>0.26534348714410805</v>
      </c>
      <c r="I38">
        <f t="shared" si="5"/>
        <v>-1.0854826817097272</v>
      </c>
      <c r="J38">
        <f t="shared" si="6"/>
        <v>1.0854826817097272</v>
      </c>
      <c r="K38">
        <f t="shared" si="7"/>
        <v>0.42823917030934305</v>
      </c>
      <c r="L38">
        <f t="shared" si="8"/>
        <v>0.571760829690657</v>
      </c>
      <c r="M38">
        <f t="shared" si="9"/>
        <v>2.3351436985029639</v>
      </c>
      <c r="N38">
        <f t="shared" si="10"/>
        <v>1.7489830503797115</v>
      </c>
    </row>
    <row r="39" spans="1:14" x14ac:dyDescent="0.25">
      <c r="A39" s="4">
        <f>IF('True_Odds_Calculator_2-way'!A40="","",'True_Odds_Calculator_2-way'!A40)</f>
        <v>2.3199999999999998</v>
      </c>
      <c r="B39" s="4">
        <f>IF('True_Odds_Calculator_2-way'!B40="","",'True_Odds_Calculator_2-way'!B40)</f>
        <v>1.65</v>
      </c>
      <c r="C39" s="4">
        <f t="shared" si="0"/>
        <v>0.43103448275862072</v>
      </c>
      <c r="D39">
        <f t="shared" si="1"/>
        <v>0.60606060606060608</v>
      </c>
      <c r="E39">
        <f t="shared" si="2"/>
        <v>3.709508881922674E-2</v>
      </c>
      <c r="F39">
        <f t="shared" si="3"/>
        <v>-0.22413793103448287</v>
      </c>
      <c r="G39">
        <v>0</v>
      </c>
      <c r="H39">
        <f t="shared" si="4"/>
        <v>0.26123301985370956</v>
      </c>
      <c r="I39">
        <f t="shared" si="5"/>
        <v>-1.0795837927188261</v>
      </c>
      <c r="J39">
        <f t="shared" si="6"/>
        <v>1.0795837927188261</v>
      </c>
      <c r="K39">
        <f t="shared" si="7"/>
        <v>0.41236252858619832</v>
      </c>
      <c r="L39">
        <f t="shared" si="8"/>
        <v>0.58763747141380174</v>
      </c>
      <c r="M39">
        <f t="shared" si="9"/>
        <v>2.4250506063888508</v>
      </c>
      <c r="N39">
        <f t="shared" si="10"/>
        <v>1.7017294652672368</v>
      </c>
    </row>
    <row r="40" spans="1:14" x14ac:dyDescent="0.25">
      <c r="A40" s="4">
        <f>IF('True_Odds_Calculator_2-way'!A41="","",'True_Odds_Calculator_2-way'!A41)</f>
        <v>2.56</v>
      </c>
      <c r="B40" s="4">
        <f>IF('True_Odds_Calculator_2-way'!B41="","",'True_Odds_Calculator_2-way'!B41)</f>
        <v>1.54</v>
      </c>
      <c r="C40" s="4">
        <f t="shared" si="0"/>
        <v>0.390625</v>
      </c>
      <c r="D40">
        <f t="shared" si="1"/>
        <v>0.64935064935064934</v>
      </c>
      <c r="E40">
        <f t="shared" si="2"/>
        <v>3.9975649350649345E-2</v>
      </c>
      <c r="F40">
        <f t="shared" si="3"/>
        <v>-0.21367694805194803</v>
      </c>
      <c r="G40">
        <v>0</v>
      </c>
      <c r="H40">
        <f t="shared" si="4"/>
        <v>0.25365259740259738</v>
      </c>
      <c r="I40">
        <f t="shared" si="5"/>
        <v>-1.0895340841010224</v>
      </c>
      <c r="J40">
        <f t="shared" si="6"/>
        <v>1.0895340841010224</v>
      </c>
      <c r="K40">
        <f t="shared" si="7"/>
        <v>0.37041520828107966</v>
      </c>
      <c r="L40">
        <f t="shared" si="8"/>
        <v>0.62958479171892034</v>
      </c>
      <c r="M40">
        <f t="shared" si="9"/>
        <v>2.699673171197595</v>
      </c>
      <c r="N40">
        <f t="shared" si="10"/>
        <v>1.588348405414552</v>
      </c>
    </row>
    <row r="41" spans="1:14" x14ac:dyDescent="0.25">
      <c r="A41" s="4">
        <f>IF('True_Odds_Calculator_2-way'!A42="","",'True_Odds_Calculator_2-way'!A42)</f>
        <v>1.87</v>
      </c>
      <c r="B41" s="4">
        <f>IF('True_Odds_Calculator_2-way'!B42="","",'True_Odds_Calculator_2-way'!B42)</f>
        <v>2</v>
      </c>
      <c r="C41" s="4">
        <f t="shared" si="0"/>
        <v>0.53475935828876997</v>
      </c>
      <c r="D41">
        <f t="shared" si="1"/>
        <v>0.5</v>
      </c>
      <c r="E41">
        <f t="shared" si="2"/>
        <v>3.475935828876997E-2</v>
      </c>
      <c r="F41">
        <f t="shared" si="3"/>
        <v>-0.23262032085561501</v>
      </c>
      <c r="G41">
        <v>0</v>
      </c>
      <c r="H41">
        <f t="shared" si="4"/>
        <v>0.26737967914438499</v>
      </c>
      <c r="I41">
        <f t="shared" si="5"/>
        <v>-1.0721125348377947</v>
      </c>
      <c r="J41">
        <f t="shared" si="6"/>
        <v>1.0721125348377947</v>
      </c>
      <c r="K41">
        <f t="shared" si="7"/>
        <v>0.51740072839321916</v>
      </c>
      <c r="L41">
        <f t="shared" si="8"/>
        <v>0.48259927160678084</v>
      </c>
      <c r="M41">
        <f t="shared" si="9"/>
        <v>1.9327379053088816</v>
      </c>
      <c r="N41">
        <f t="shared" si="10"/>
        <v>2.0721125348377947</v>
      </c>
    </row>
    <row r="42" spans="1:14" x14ac:dyDescent="0.25">
      <c r="A42" s="4">
        <f>IF('True_Odds_Calculator_2-way'!A43="","",'True_Odds_Calculator_2-way'!A43)</f>
        <v>1.75</v>
      </c>
      <c r="B42" s="4">
        <f>IF('True_Odds_Calculator_2-way'!B43="","",'True_Odds_Calculator_2-way'!B43)</f>
        <v>2.15</v>
      </c>
      <c r="C42" s="4">
        <f t="shared" si="0"/>
        <v>0.5714285714285714</v>
      </c>
      <c r="D42">
        <f t="shared" si="1"/>
        <v>0.46511627906976744</v>
      </c>
      <c r="E42">
        <f t="shared" si="2"/>
        <v>3.6544850498338777E-2</v>
      </c>
      <c r="F42">
        <f t="shared" si="3"/>
        <v>-0.22923588039867115</v>
      </c>
      <c r="G42">
        <v>0</v>
      </c>
      <c r="H42">
        <f t="shared" si="4"/>
        <v>0.26578073089700993</v>
      </c>
      <c r="I42">
        <f t="shared" si="5"/>
        <v>-1.0767638041163308</v>
      </c>
      <c r="J42">
        <f t="shared" si="6"/>
        <v>1.0767638041163308</v>
      </c>
      <c r="K42">
        <f t="shared" si="7"/>
        <v>0.5532280473741612</v>
      </c>
      <c r="L42">
        <f t="shared" si="8"/>
        <v>0.44677195262583885</v>
      </c>
      <c r="M42">
        <f t="shared" si="9"/>
        <v>1.8075728530872484</v>
      </c>
      <c r="N42">
        <f t="shared" si="10"/>
        <v>2.2382783747337802</v>
      </c>
    </row>
    <row r="43" spans="1:14" x14ac:dyDescent="0.25">
      <c r="A43" s="4">
        <f>IF('True_Odds_Calculator_2-way'!A44="","",'True_Odds_Calculator_2-way'!A44)</f>
        <v>2.1</v>
      </c>
      <c r="B43" s="4">
        <f>IF('True_Odds_Calculator_2-way'!B44="","",'True_Odds_Calculator_2-way'!B44)</f>
        <v>1.78</v>
      </c>
      <c r="C43" s="4">
        <f t="shared" si="0"/>
        <v>0.47619047619047616</v>
      </c>
      <c r="D43">
        <f t="shared" si="1"/>
        <v>0.5617977528089888</v>
      </c>
      <c r="E43">
        <f t="shared" si="2"/>
        <v>3.7988228999465079E-2</v>
      </c>
      <c r="F43">
        <f t="shared" si="3"/>
        <v>-0.2295345104333868</v>
      </c>
      <c r="G43">
        <v>0</v>
      </c>
      <c r="H43">
        <f t="shared" si="4"/>
        <v>0.26752273943285182</v>
      </c>
      <c r="I43">
        <f t="shared" si="5"/>
        <v>-1.0795837927188263</v>
      </c>
      <c r="J43">
        <f t="shared" si="6"/>
        <v>1.0795837927188263</v>
      </c>
      <c r="K43">
        <f t="shared" si="7"/>
        <v>0.45713404422735271</v>
      </c>
      <c r="L43">
        <f t="shared" si="8"/>
        <v>0.54286595577264729</v>
      </c>
      <c r="M43">
        <f t="shared" si="9"/>
        <v>2.1875421719907089</v>
      </c>
      <c r="N43">
        <f t="shared" si="10"/>
        <v>1.8420753583206844</v>
      </c>
    </row>
    <row r="44" spans="1:14" x14ac:dyDescent="0.25">
      <c r="A44" s="4">
        <f>IF('True_Odds_Calculator_2-way'!A45="","",'True_Odds_Calculator_2-way'!A45)</f>
        <v>1.79</v>
      </c>
      <c r="B44" s="4">
        <f>IF('True_Odds_Calculator_2-way'!B45="","",'True_Odds_Calculator_2-way'!B45)</f>
        <v>2.04</v>
      </c>
      <c r="C44" s="4">
        <f t="shared" si="0"/>
        <v>0.55865921787709494</v>
      </c>
      <c r="D44">
        <f t="shared" si="1"/>
        <v>0.49019607843137253</v>
      </c>
      <c r="E44">
        <f t="shared" si="2"/>
        <v>4.8855296308467411E-2</v>
      </c>
      <c r="F44">
        <f t="shared" si="3"/>
        <v>-0.22499726147442223</v>
      </c>
      <c r="G44">
        <v>0</v>
      </c>
      <c r="H44">
        <f t="shared" si="4"/>
        <v>0.27385255778288964</v>
      </c>
      <c r="I44">
        <f t="shared" si="5"/>
        <v>-1.1032394541017194</v>
      </c>
      <c r="J44">
        <f t="shared" si="6"/>
        <v>1.1032394541017194</v>
      </c>
      <c r="K44">
        <f t="shared" si="7"/>
        <v>0.53431385804010889</v>
      </c>
      <c r="L44">
        <f t="shared" si="8"/>
        <v>0.46568614195989111</v>
      </c>
      <c r="M44">
        <f t="shared" si="9"/>
        <v>1.8715591687403583</v>
      </c>
      <c r="N44">
        <f t="shared" si="10"/>
        <v>2.1473690322657886</v>
      </c>
    </row>
    <row r="45" spans="1:14" x14ac:dyDescent="0.25">
      <c r="A45" s="4">
        <f>IF('True_Odds_Calculator_2-way'!A46="","",'True_Odds_Calculator_2-way'!A46)</f>
        <v>1.87</v>
      </c>
      <c r="B45" s="4">
        <f>IF('True_Odds_Calculator_2-way'!B46="","",'True_Odds_Calculator_2-way'!B46)</f>
        <v>1.97</v>
      </c>
      <c r="C45" s="4">
        <f t="shared" si="0"/>
        <v>0.53475935828876997</v>
      </c>
      <c r="D45">
        <f t="shared" si="1"/>
        <v>0.50761421319796951</v>
      </c>
      <c r="E45">
        <f t="shared" si="2"/>
        <v>4.2373571486739481E-2</v>
      </c>
      <c r="F45">
        <f t="shared" si="3"/>
        <v>-0.22907787942126556</v>
      </c>
      <c r="G45">
        <v>0</v>
      </c>
      <c r="H45">
        <f t="shared" si="4"/>
        <v>0.27145145090800504</v>
      </c>
      <c r="I45">
        <f t="shared" si="5"/>
        <v>-1.0885653508392383</v>
      </c>
      <c r="J45">
        <f t="shared" si="6"/>
        <v>1.0885653508392383</v>
      </c>
      <c r="K45">
        <f t="shared" si="7"/>
        <v>0.51359700426766597</v>
      </c>
      <c r="L45">
        <f t="shared" si="8"/>
        <v>0.48640299573233392</v>
      </c>
      <c r="M45">
        <f t="shared" si="9"/>
        <v>1.9470518552301377</v>
      </c>
      <c r="N45">
        <f t="shared" si="10"/>
        <v>2.0559083903140616</v>
      </c>
    </row>
    <row r="46" spans="1:14" x14ac:dyDescent="0.25">
      <c r="A46" s="4">
        <f>IF('True_Odds_Calculator_2-way'!A47="","",'True_Odds_Calculator_2-way'!A47)</f>
        <v>2</v>
      </c>
      <c r="B46" s="4">
        <f>IF('True_Odds_Calculator_2-way'!B47="","",'True_Odds_Calculator_2-way'!B47)</f>
        <v>1.84</v>
      </c>
      <c r="C46" s="4">
        <f t="shared" si="0"/>
        <v>0.5</v>
      </c>
      <c r="D46">
        <f t="shared" si="1"/>
        <v>0.54347826086956519</v>
      </c>
      <c r="E46">
        <f t="shared" si="2"/>
        <v>4.3478260869565188E-2</v>
      </c>
      <c r="F46">
        <f t="shared" si="3"/>
        <v>-0.22826086956521741</v>
      </c>
      <c r="G46">
        <v>0</v>
      </c>
      <c r="H46">
        <f t="shared" si="4"/>
        <v>0.27173913043478259</v>
      </c>
      <c r="I46">
        <f t="shared" si="5"/>
        <v>-1.0910894511799618</v>
      </c>
      <c r="J46">
        <f t="shared" si="6"/>
        <v>1.0910894511799618</v>
      </c>
      <c r="K46">
        <f t="shared" si="7"/>
        <v>0.47821961869479995</v>
      </c>
      <c r="L46">
        <f t="shared" si="8"/>
        <v>0.52178038130519999</v>
      </c>
      <c r="M46">
        <f t="shared" si="9"/>
        <v>2.091089451179962</v>
      </c>
      <c r="N46">
        <f t="shared" si="10"/>
        <v>1.9165151389911681</v>
      </c>
    </row>
    <row r="47" spans="1:14" x14ac:dyDescent="0.25">
      <c r="A47" s="4">
        <f>IF('True_Odds_Calculator_2-way'!A48="","",'True_Odds_Calculator_2-way'!A48)</f>
        <v>1.92</v>
      </c>
      <c r="B47" s="4">
        <f>IF('True_Odds_Calculator_2-way'!B48="","",'True_Odds_Calculator_2-way'!B48)</f>
        <v>1.92</v>
      </c>
      <c r="C47" s="4">
        <f t="shared" si="0"/>
        <v>0.52083333333333337</v>
      </c>
      <c r="D47">
        <f t="shared" si="1"/>
        <v>0.52083333333333337</v>
      </c>
      <c r="E47">
        <f t="shared" si="2"/>
        <v>4.1666666666666741E-2</v>
      </c>
      <c r="F47">
        <f t="shared" si="3"/>
        <v>-0.22960069444444442</v>
      </c>
      <c r="G47">
        <v>0</v>
      </c>
      <c r="H47">
        <f t="shared" si="4"/>
        <v>0.27126736111111116</v>
      </c>
      <c r="I47">
        <f t="shared" si="5"/>
        <v>-1.0869565217391306</v>
      </c>
      <c r="J47">
        <f t="shared" si="6"/>
        <v>1.0869565217391306</v>
      </c>
      <c r="K47">
        <f t="shared" si="7"/>
        <v>0.50000000000000011</v>
      </c>
      <c r="L47">
        <f t="shared" si="8"/>
        <v>0.50000000000000011</v>
      </c>
      <c r="M47">
        <f t="shared" si="9"/>
        <v>1.9999999999999996</v>
      </c>
      <c r="N47">
        <f t="shared" si="10"/>
        <v>1.9999999999999996</v>
      </c>
    </row>
    <row r="48" spans="1:14" x14ac:dyDescent="0.25">
      <c r="A48" s="4">
        <f>IF('True_Odds_Calculator_2-way'!A49="","",'True_Odds_Calculator_2-way'!A49)</f>
        <v>1.48</v>
      </c>
      <c r="B48" s="4">
        <f>IF('True_Odds_Calculator_2-way'!B49="","",'True_Odds_Calculator_2-way'!B49)</f>
        <v>2.65</v>
      </c>
      <c r="C48" s="4">
        <f t="shared" si="0"/>
        <v>0.67567567567567566</v>
      </c>
      <c r="D48">
        <f t="shared" si="1"/>
        <v>0.37735849056603776</v>
      </c>
      <c r="E48">
        <f t="shared" si="2"/>
        <v>5.3034166241713532E-2</v>
      </c>
      <c r="F48">
        <f t="shared" si="3"/>
        <v>-0.2019377868434471</v>
      </c>
      <c r="G48">
        <v>0</v>
      </c>
      <c r="H48">
        <f t="shared" si="4"/>
        <v>0.25497195308516063</v>
      </c>
      <c r="I48">
        <f t="shared" si="5"/>
        <v>-1.1236664374387373</v>
      </c>
      <c r="J48">
        <f t="shared" si="6"/>
        <v>1.1236664374387373</v>
      </c>
      <c r="K48">
        <f t="shared" si="7"/>
        <v>0.64962066799018825</v>
      </c>
      <c r="L48">
        <f t="shared" si="8"/>
        <v>0.35037933200981158</v>
      </c>
      <c r="M48">
        <f t="shared" si="9"/>
        <v>1.539359889970594</v>
      </c>
      <c r="N48">
        <f t="shared" si="10"/>
        <v>2.8540496217739157</v>
      </c>
    </row>
    <row r="49" spans="1:14" x14ac:dyDescent="0.25">
      <c r="A49" s="4">
        <f>IF('True_Odds_Calculator_2-way'!A50="","",'True_Odds_Calculator_2-way'!A50)</f>
        <v>1.93</v>
      </c>
      <c r="B49" s="4">
        <f>IF('True_Odds_Calculator_2-way'!B50="","",'True_Odds_Calculator_2-way'!B50)</f>
        <v>1.9</v>
      </c>
      <c r="C49" s="4">
        <f t="shared" si="0"/>
        <v>0.5181347150259068</v>
      </c>
      <c r="D49">
        <f t="shared" si="1"/>
        <v>0.52631578947368418</v>
      </c>
      <c r="E49">
        <f t="shared" si="2"/>
        <v>4.445050449959087E-2</v>
      </c>
      <c r="F49">
        <f t="shared" si="3"/>
        <v>-0.22825197709299161</v>
      </c>
      <c r="G49">
        <v>0</v>
      </c>
      <c r="H49">
        <f t="shared" si="4"/>
        <v>0.27270248159258254</v>
      </c>
      <c r="I49">
        <f t="shared" si="5"/>
        <v>-1.0930430596399217</v>
      </c>
      <c r="J49">
        <f t="shared" si="6"/>
        <v>1.0930430596399217</v>
      </c>
      <c r="K49">
        <f t="shared" si="7"/>
        <v>0.49590136395381257</v>
      </c>
      <c r="L49">
        <f t="shared" si="8"/>
        <v>0.50409863604618754</v>
      </c>
      <c r="M49">
        <f t="shared" si="9"/>
        <v>2.0165300454651267</v>
      </c>
      <c r="N49">
        <f t="shared" si="10"/>
        <v>1.9837387536759294</v>
      </c>
    </row>
    <row r="50" spans="1:14" x14ac:dyDescent="0.25">
      <c r="A50" s="4">
        <f>IF('True_Odds_Calculator_2-way'!A51="","",'True_Odds_Calculator_2-way'!A51)</f>
        <v>2.1800000000000002</v>
      </c>
      <c r="B50" s="4">
        <f>IF('True_Odds_Calculator_2-way'!B51="","",'True_Odds_Calculator_2-way'!B51)</f>
        <v>1.7</v>
      </c>
      <c r="C50" s="4">
        <f t="shared" si="0"/>
        <v>0.4587155963302752</v>
      </c>
      <c r="D50">
        <f t="shared" si="1"/>
        <v>0.58823529411764708</v>
      </c>
      <c r="E50">
        <f t="shared" si="2"/>
        <v>4.6950890447922333E-2</v>
      </c>
      <c r="F50">
        <f t="shared" si="3"/>
        <v>-0.22288181327576895</v>
      </c>
      <c r="G50">
        <v>0</v>
      </c>
      <c r="H50">
        <f t="shared" si="4"/>
        <v>0.26983270372369128</v>
      </c>
      <c r="I50">
        <f t="shared" si="5"/>
        <v>-1.1002971203391541</v>
      </c>
      <c r="J50">
        <f t="shared" si="6"/>
        <v>1.1002971203391541</v>
      </c>
      <c r="K50">
        <f t="shared" si="7"/>
        <v>0.43509462791696046</v>
      </c>
      <c r="L50">
        <f t="shared" si="8"/>
        <v>0.56490537208303937</v>
      </c>
      <c r="M50">
        <f t="shared" si="9"/>
        <v>2.2983506020002022</v>
      </c>
      <c r="N50">
        <f t="shared" si="10"/>
        <v>1.7702079842374079</v>
      </c>
    </row>
    <row r="51" spans="1:14" x14ac:dyDescent="0.25">
      <c r="A51" s="4">
        <f>IF('True_Odds_Calculator_2-way'!A52="","",'True_Odds_Calculator_2-way'!A52)</f>
        <v>1.85</v>
      </c>
      <c r="B51" s="4">
        <f>IF('True_Odds_Calculator_2-way'!B52="","",'True_Odds_Calculator_2-way'!B52)</f>
        <v>1.98</v>
      </c>
      <c r="C51" s="4">
        <f t="shared" si="0"/>
        <v>0.54054054054054046</v>
      </c>
      <c r="D51">
        <f t="shared" si="1"/>
        <v>0.50505050505050508</v>
      </c>
      <c r="E51">
        <f t="shared" si="2"/>
        <v>4.5591045591045543E-2</v>
      </c>
      <c r="F51">
        <f t="shared" si="3"/>
        <v>-0.22740922740922742</v>
      </c>
      <c r="G51">
        <v>0</v>
      </c>
      <c r="H51">
        <f t="shared" si="4"/>
        <v>0.27300027300027296</v>
      </c>
      <c r="I51">
        <f t="shared" si="5"/>
        <v>-1.0956642697819576</v>
      </c>
      <c r="J51">
        <f t="shared" si="6"/>
        <v>1.0956642697819576</v>
      </c>
      <c r="K51">
        <f t="shared" si="7"/>
        <v>0.51778202516637828</v>
      </c>
      <c r="L51">
        <f t="shared" si="8"/>
        <v>0.48221797483362183</v>
      </c>
      <c r="M51">
        <f t="shared" si="9"/>
        <v>1.9313146293146641</v>
      </c>
      <c r="N51">
        <f t="shared" si="10"/>
        <v>2.0737509843863182</v>
      </c>
    </row>
    <row r="52" spans="1:14" x14ac:dyDescent="0.25">
      <c r="A52" s="4">
        <f>IF('True_Odds_Calculator_2-way'!A53="","",'True_Odds_Calculator_2-way'!A53)</f>
        <v>1.71</v>
      </c>
      <c r="B52" s="4">
        <f>IF('True_Odds_Calculator_2-way'!B53="","",'True_Odds_Calculator_2-way'!B53)</f>
        <v>2.0099999999999998</v>
      </c>
      <c r="C52" s="4">
        <f t="shared" si="0"/>
        <v>0.58479532163742687</v>
      </c>
      <c r="D52">
        <f t="shared" si="1"/>
        <v>0.49751243781094534</v>
      </c>
      <c r="E52">
        <f t="shared" si="2"/>
        <v>8.230775944837232E-2</v>
      </c>
      <c r="F52">
        <f t="shared" si="3"/>
        <v>-0.20863518663989977</v>
      </c>
      <c r="G52">
        <v>0</v>
      </c>
      <c r="H52">
        <f t="shared" si="4"/>
        <v>0.29094294608827209</v>
      </c>
      <c r="I52">
        <f t="shared" si="5"/>
        <v>-1.180891886561964</v>
      </c>
      <c r="J52">
        <f t="shared" si="6"/>
        <v>1.180891886561964</v>
      </c>
      <c r="K52">
        <f t="shared" si="7"/>
        <v>0.54394142715471971</v>
      </c>
      <c r="L52">
        <f t="shared" si="8"/>
        <v>0.45605857284528012</v>
      </c>
      <c r="M52">
        <f t="shared" si="9"/>
        <v>1.8384332394589944</v>
      </c>
      <c r="N52">
        <f t="shared" si="10"/>
        <v>2.1927008054275836</v>
      </c>
    </row>
    <row r="53" spans="1:14" x14ac:dyDescent="0.25">
      <c r="A53" s="4">
        <f>IF('True_Odds_Calculator_2-way'!A54="","",'True_Odds_Calculator_2-way'!A54)</f>
        <v>1.89</v>
      </c>
      <c r="B53" s="4">
        <f>IF('True_Odds_Calculator_2-way'!B54="","",'True_Odds_Calculator_2-way'!B54)</f>
        <v>2.02</v>
      </c>
      <c r="C53" s="4">
        <f t="shared" si="0"/>
        <v>0.52910052910052918</v>
      </c>
      <c r="D53">
        <f t="shared" si="1"/>
        <v>0.49504950495049505</v>
      </c>
      <c r="E53">
        <f t="shared" si="2"/>
        <v>2.4150034051024338E-2</v>
      </c>
      <c r="F53">
        <f t="shared" si="3"/>
        <v>-0.23778092094923764</v>
      </c>
      <c r="G53">
        <v>0</v>
      </c>
      <c r="H53">
        <f t="shared" si="4"/>
        <v>0.26193095500026198</v>
      </c>
      <c r="I53">
        <f t="shared" si="5"/>
        <v>-1.0495542964487814</v>
      </c>
      <c r="J53">
        <f t="shared" si="6"/>
        <v>1.0495542964487814</v>
      </c>
      <c r="K53">
        <f t="shared" si="7"/>
        <v>0.51703545910612803</v>
      </c>
      <c r="L53">
        <f t="shared" si="8"/>
        <v>0.48296454089387197</v>
      </c>
      <c r="M53">
        <f t="shared" si="9"/>
        <v>1.9341033238394147</v>
      </c>
      <c r="N53">
        <f t="shared" si="10"/>
        <v>2.0705453823777571</v>
      </c>
    </row>
    <row r="54" spans="1:14" x14ac:dyDescent="0.25">
      <c r="A54" s="4">
        <f>IF('True_Odds_Calculator_2-way'!A55="","",'True_Odds_Calculator_2-way'!A55)</f>
        <v>2.17</v>
      </c>
      <c r="B54" s="4">
        <f>IF('True_Odds_Calculator_2-way'!B55="","",'True_Odds_Calculator_2-way'!B55)</f>
        <v>1.75</v>
      </c>
      <c r="C54" s="4">
        <f t="shared" si="0"/>
        <v>0.46082949308755761</v>
      </c>
      <c r="D54">
        <f t="shared" si="1"/>
        <v>0.5714285714285714</v>
      </c>
      <c r="E54">
        <f t="shared" si="2"/>
        <v>3.2258064516129004E-2</v>
      </c>
      <c r="F54">
        <f t="shared" si="3"/>
        <v>-0.23107307439104674</v>
      </c>
      <c r="G54">
        <v>0</v>
      </c>
      <c r="H54">
        <f t="shared" si="4"/>
        <v>0.26333113890717574</v>
      </c>
      <c r="I54">
        <f t="shared" si="5"/>
        <v>-1.0675210253672476</v>
      </c>
      <c r="J54">
        <f t="shared" si="6"/>
        <v>1.0675210253672476</v>
      </c>
      <c r="K54">
        <f t="shared" si="7"/>
        <v>0.44464214228514221</v>
      </c>
      <c r="L54">
        <f t="shared" si="8"/>
        <v>0.55535785771485779</v>
      </c>
      <c r="M54">
        <f t="shared" si="9"/>
        <v>2.2489995996796797</v>
      </c>
      <c r="N54">
        <f t="shared" si="10"/>
        <v>1.8006407690254356</v>
      </c>
    </row>
    <row r="55" spans="1:14" x14ac:dyDescent="0.25">
      <c r="A55" s="4">
        <f>IF('True_Odds_Calculator_2-way'!A56="","",'True_Odds_Calculator_2-way'!A56)</f>
        <v>2.4500000000000002</v>
      </c>
      <c r="B55" s="4">
        <f>IF('True_Odds_Calculator_2-way'!B56="","",'True_Odds_Calculator_2-way'!B56)</f>
        <v>1.6</v>
      </c>
      <c r="C55" s="4">
        <f t="shared" si="0"/>
        <v>0.4081632653061224</v>
      </c>
      <c r="D55">
        <f t="shared" si="1"/>
        <v>0.625</v>
      </c>
      <c r="E55">
        <f t="shared" si="2"/>
        <v>3.3163265306122458E-2</v>
      </c>
      <c r="F55">
        <f t="shared" si="3"/>
        <v>-0.22193877551020402</v>
      </c>
      <c r="G55">
        <v>0</v>
      </c>
      <c r="H55">
        <f t="shared" si="4"/>
        <v>0.25510204081632648</v>
      </c>
      <c r="I55">
        <f t="shared" si="5"/>
        <v>-1.0721125348377949</v>
      </c>
      <c r="J55">
        <f t="shared" si="6"/>
        <v>1.0721125348377949</v>
      </c>
      <c r="K55">
        <f t="shared" si="7"/>
        <v>0.39145635918691934</v>
      </c>
      <c r="L55">
        <f t="shared" si="8"/>
        <v>0.60854364081308054</v>
      </c>
      <c r="M55">
        <f t="shared" si="9"/>
        <v>2.5545631755148031</v>
      </c>
      <c r="N55">
        <f t="shared" si="10"/>
        <v>1.643267520902677</v>
      </c>
    </row>
    <row r="56" spans="1:14" x14ac:dyDescent="0.25">
      <c r="A56" s="4">
        <f>IF('True_Odds_Calculator_2-way'!A57="","",'True_Odds_Calculator_2-way'!A57)</f>
        <v>2.4300000000000002</v>
      </c>
      <c r="B56" s="4">
        <f>IF('True_Odds_Calculator_2-way'!B57="","",'True_Odds_Calculator_2-way'!B57)</f>
        <v>1.61</v>
      </c>
      <c r="C56" s="4">
        <f t="shared" si="0"/>
        <v>0.41152263374485593</v>
      </c>
      <c r="D56">
        <f t="shared" si="1"/>
        <v>0.6211180124223602</v>
      </c>
      <c r="E56">
        <f t="shared" si="2"/>
        <v>3.2640646167216181E-2</v>
      </c>
      <c r="F56">
        <f t="shared" si="3"/>
        <v>-0.22296347417120366</v>
      </c>
      <c r="G56">
        <v>0</v>
      </c>
      <c r="H56">
        <f t="shared" si="4"/>
        <v>0.25560412033841978</v>
      </c>
      <c r="I56">
        <f t="shared" si="5"/>
        <v>-1.0706981783012146</v>
      </c>
      <c r="J56">
        <f t="shared" si="6"/>
        <v>1.0706981783012146</v>
      </c>
      <c r="K56">
        <f t="shared" si="7"/>
        <v>0.39508539138067028</v>
      </c>
      <c r="L56">
        <f t="shared" si="8"/>
        <v>0.60491460861932955</v>
      </c>
      <c r="M56">
        <f t="shared" si="9"/>
        <v>2.5310983949707371</v>
      </c>
      <c r="N56">
        <f t="shared" si="10"/>
        <v>1.6531258887637414</v>
      </c>
    </row>
    <row r="57" spans="1:14" x14ac:dyDescent="0.25">
      <c r="A57" s="4">
        <f>IF('True_Odds_Calculator_2-way'!A58="","",'True_Odds_Calculator_2-way'!A58)</f>
        <v>1.86</v>
      </c>
      <c r="B57" s="4">
        <f>IF('True_Odds_Calculator_2-way'!B58="","",'True_Odds_Calculator_2-way'!B58)</f>
        <v>2.0299999999999998</v>
      </c>
      <c r="C57" s="4">
        <f t="shared" si="0"/>
        <v>0.5376344086021505</v>
      </c>
      <c r="D57">
        <f t="shared" si="1"/>
        <v>0.49261083743842371</v>
      </c>
      <c r="E57">
        <f t="shared" si="2"/>
        <v>3.0245246040574214E-2</v>
      </c>
      <c r="F57">
        <f t="shared" si="3"/>
        <v>-0.23459929021664283</v>
      </c>
      <c r="G57">
        <v>0</v>
      </c>
      <c r="H57">
        <f t="shared" si="4"/>
        <v>0.26484453625721704</v>
      </c>
      <c r="I57">
        <f t="shared" si="5"/>
        <v>-1.0625078858299792</v>
      </c>
      <c r="J57">
        <f t="shared" si="6"/>
        <v>1.0625078858299792</v>
      </c>
      <c r="K57">
        <f t="shared" si="7"/>
        <v>0.5225324395988501</v>
      </c>
      <c r="L57">
        <f t="shared" si="8"/>
        <v>0.47746756040114985</v>
      </c>
      <c r="M57">
        <f t="shared" si="9"/>
        <v>1.9137567818137824</v>
      </c>
      <c r="N57">
        <f t="shared" si="10"/>
        <v>2.0943831224048783</v>
      </c>
    </row>
    <row r="58" spans="1:14" x14ac:dyDescent="0.25">
      <c r="A58" s="4">
        <f>IF('True_Odds_Calculator_2-way'!A59="","",'True_Odds_Calculator_2-way'!A59)</f>
        <v>2.0499999999999998</v>
      </c>
      <c r="B58" s="4">
        <f>IF('True_Odds_Calculator_2-way'!B59="","",'True_Odds_Calculator_2-way'!B59)</f>
        <v>1.85</v>
      </c>
      <c r="C58" s="4">
        <f t="shared" si="0"/>
        <v>0.48780487804878053</v>
      </c>
      <c r="D58">
        <f t="shared" si="1"/>
        <v>0.54054054054054046</v>
      </c>
      <c r="E58">
        <f t="shared" si="2"/>
        <v>2.8345418589321048E-2</v>
      </c>
      <c r="F58">
        <f t="shared" si="3"/>
        <v>-0.2353328938694792</v>
      </c>
      <c r="G58">
        <v>0</v>
      </c>
      <c r="H58">
        <f t="shared" si="4"/>
        <v>0.26367831245880025</v>
      </c>
      <c r="I58">
        <f t="shared" si="5"/>
        <v>-1.0585122480499263</v>
      </c>
      <c r="J58">
        <f t="shared" si="6"/>
        <v>1.0585122480499263</v>
      </c>
      <c r="K58">
        <f t="shared" si="7"/>
        <v>0.47361090692279612</v>
      </c>
      <c r="L58">
        <f t="shared" si="8"/>
        <v>0.52638909307720383</v>
      </c>
      <c r="M58">
        <f t="shared" si="9"/>
        <v>2.1114378604524222</v>
      </c>
      <c r="N58">
        <f t="shared" si="10"/>
        <v>1.8997354108424378</v>
      </c>
    </row>
    <row r="59" spans="1:14" x14ac:dyDescent="0.25">
      <c r="A59" s="4">
        <f>IF('True_Odds_Calculator_2-way'!A60="","",'True_Odds_Calculator_2-way'!A60)</f>
        <v>2.0499999999999998</v>
      </c>
      <c r="B59" s="4">
        <f>IF('True_Odds_Calculator_2-way'!B60="","",'True_Odds_Calculator_2-way'!B60)</f>
        <v>1.85</v>
      </c>
      <c r="C59" s="4">
        <f t="shared" si="0"/>
        <v>0.48780487804878053</v>
      </c>
      <c r="D59">
        <f t="shared" si="1"/>
        <v>0.54054054054054046</v>
      </c>
      <c r="E59">
        <f t="shared" si="2"/>
        <v>2.8345418589321048E-2</v>
      </c>
      <c r="F59">
        <f t="shared" si="3"/>
        <v>-0.2353328938694792</v>
      </c>
      <c r="G59">
        <v>0</v>
      </c>
      <c r="H59">
        <f t="shared" si="4"/>
        <v>0.26367831245880025</v>
      </c>
      <c r="I59">
        <f t="shared" si="5"/>
        <v>-1.0585122480499263</v>
      </c>
      <c r="J59">
        <f t="shared" si="6"/>
        <v>1.0585122480499263</v>
      </c>
      <c r="K59">
        <f t="shared" si="7"/>
        <v>0.47361090692279612</v>
      </c>
      <c r="L59">
        <f t="shared" si="8"/>
        <v>0.52638909307720383</v>
      </c>
      <c r="M59">
        <f t="shared" si="9"/>
        <v>2.1114378604524222</v>
      </c>
      <c r="N59">
        <f t="shared" si="10"/>
        <v>1.8997354108424378</v>
      </c>
    </row>
    <row r="60" spans="1:14" x14ac:dyDescent="0.25">
      <c r="A60" s="4">
        <f>IF('True_Odds_Calculator_2-way'!A61="","",'True_Odds_Calculator_2-way'!A61)</f>
        <v>2.2400000000000002</v>
      </c>
      <c r="B60" s="4">
        <f>IF('True_Odds_Calculator_2-way'!B61="","",'True_Odds_Calculator_2-way'!B61)</f>
        <v>1.7</v>
      </c>
      <c r="C60" s="4">
        <f t="shared" si="0"/>
        <v>0.4464285714285714</v>
      </c>
      <c r="D60">
        <f t="shared" si="1"/>
        <v>0.58823529411764708</v>
      </c>
      <c r="E60">
        <f t="shared" si="2"/>
        <v>3.4663865546218364E-2</v>
      </c>
      <c r="F60">
        <f t="shared" si="3"/>
        <v>-0.22794117647058831</v>
      </c>
      <c r="G60">
        <v>0</v>
      </c>
      <c r="H60">
        <f t="shared" si="4"/>
        <v>0.26260504201680673</v>
      </c>
      <c r="I60">
        <f t="shared" si="5"/>
        <v>-1.0733469768527293</v>
      </c>
      <c r="J60">
        <f t="shared" si="6"/>
        <v>1.0733469768527293</v>
      </c>
      <c r="K60">
        <f t="shared" si="7"/>
        <v>0.42900958501512831</v>
      </c>
      <c r="L60">
        <f t="shared" si="8"/>
        <v>0.5709904149848718</v>
      </c>
      <c r="M60">
        <f t="shared" si="9"/>
        <v>2.3309502512973848</v>
      </c>
      <c r="N60">
        <f t="shared" si="10"/>
        <v>1.7513428837969105</v>
      </c>
    </row>
    <row r="61" spans="1:14" x14ac:dyDescent="0.25">
      <c r="A61" s="4">
        <f>IF('True_Odds_Calculator_2-way'!A62="","",'True_Odds_Calculator_2-way'!A62)</f>
        <v>1.53</v>
      </c>
      <c r="B61" s="4">
        <f>IF('True_Odds_Calculator_2-way'!B62="","",'True_Odds_Calculator_2-way'!B62)</f>
        <v>2.61</v>
      </c>
      <c r="C61" s="4">
        <f t="shared" si="0"/>
        <v>0.65359477124183007</v>
      </c>
      <c r="D61">
        <f t="shared" si="1"/>
        <v>0.38314176245210729</v>
      </c>
      <c r="E61">
        <f t="shared" si="2"/>
        <v>3.6736533693937368E-2</v>
      </c>
      <c r="F61">
        <f t="shared" si="3"/>
        <v>-0.21368291888913937</v>
      </c>
      <c r="G61">
        <v>0</v>
      </c>
      <c r="H61">
        <f t="shared" si="4"/>
        <v>0.25041945258307668</v>
      </c>
      <c r="I61">
        <f t="shared" si="5"/>
        <v>-1.0825528985483326</v>
      </c>
      <c r="J61">
        <f t="shared" si="6"/>
        <v>1.0825528985483326</v>
      </c>
      <c r="K61">
        <f t="shared" si="7"/>
        <v>0.63542371450806256</v>
      </c>
      <c r="L61">
        <f t="shared" si="8"/>
        <v>0.36457628549193738</v>
      </c>
      <c r="M61">
        <f t="shared" si="9"/>
        <v>1.5737530362306167</v>
      </c>
      <c r="N61">
        <f t="shared" si="10"/>
        <v>2.7429101666628148</v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AA18" sqref="AA18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1.79</v>
      </c>
      <c r="B3">
        <v>2.13</v>
      </c>
      <c r="C3" s="29">
        <f t="shared" ref="C3:C66" si="0">IF(OR($A3="",$B3=""),"",(1/A3)+(1/B3)-1)</f>
        <v>2.8142785952212312E-2</v>
      </c>
      <c r="D3" s="30">
        <f>IF(OR($A3="",$B3=""),"",A3*'MPTO_working_2-way'!$G2)</f>
        <v>1.84037558685446</v>
      </c>
      <c r="E3" s="32">
        <f>IF(OR($A3="",$B3=""),"",B3*'MPTO_working_2-way'!$G2)</f>
        <v>2.1899441340782122</v>
      </c>
      <c r="F3" s="30">
        <f>IF(OR($A3="",$B3=""),"",'MPTO_working_2-way'!D2)</f>
        <v>1.8362511137332338</v>
      </c>
      <c r="G3" s="32">
        <f>IF(OR($A3="",$B3=""),"",'MPTO_working_2-way'!E2)</f>
        <v>2.1958130561234772</v>
      </c>
      <c r="H3" s="30">
        <f>IF(OR($A3="",$B3=""),"",'OddsRatio_working_2-way'!M2)</f>
        <v>1.8361309970619364</v>
      </c>
      <c r="I3" s="30">
        <f>IF(OR($A3="",$B3=""),"",'OddsRatio_working_2-way'!N2)</f>
        <v>2.1959848438987186</v>
      </c>
      <c r="J3" s="30">
        <f>IF('Log_working_2-way'!$D2="","",A3^('Log_working_2-way'!$D2))</f>
        <v>1.8342658577685029</v>
      </c>
      <c r="K3" s="32">
        <f>IF('Log_working_2-way'!$D2="","",B3^('Log_working_2-way'!$D2))</f>
        <v>2.1986586658056355</v>
      </c>
      <c r="L3" s="37">
        <f>(1/D3)</f>
        <v>0.54336734693877553</v>
      </c>
      <c r="M3" s="37">
        <f>(1/E3)</f>
        <v>0.45663265306122452</v>
      </c>
      <c r="N3" s="38">
        <v>100</v>
      </c>
      <c r="O3" s="38">
        <f>(1/A3)*((N3*A3)-N3)</f>
        <v>44.134078212290497</v>
      </c>
      <c r="P3" s="38">
        <f>(1/B3)*((N3*B3)-N3)</f>
        <v>53.051643192488264</v>
      </c>
      <c r="Q3" s="38">
        <f>(1/B3)*N3</f>
        <v>46.948356807511736</v>
      </c>
      <c r="R3" s="38">
        <f>(1/A3)*N3</f>
        <v>55.865921787709496</v>
      </c>
      <c r="S3" s="39">
        <f>O3-Q3</f>
        <v>-2.8142785952212392</v>
      </c>
      <c r="T3" s="39">
        <f>P3-R3</f>
        <v>-2.8142785952212321</v>
      </c>
      <c r="U3" t="s">
        <v>159</v>
      </c>
      <c r="V3" t="s">
        <v>160</v>
      </c>
      <c r="W3" t="s">
        <v>184</v>
      </c>
      <c r="X3" s="48" t="s">
        <v>181</v>
      </c>
      <c r="Y3" s="41"/>
    </row>
    <row r="4" spans="1:25" s="12" customFormat="1" ht="15" x14ac:dyDescent="0.25">
      <c r="A4">
        <v>2.41</v>
      </c>
      <c r="B4">
        <v>1.62</v>
      </c>
      <c r="C4" s="29">
        <f t="shared" si="0"/>
        <v>3.2221709953383471E-2</v>
      </c>
      <c r="D4" s="30">
        <f>IF(OR($A4="",$B4=""),"",A4*'MPTO_working_2-way'!$G3)</f>
        <v>2.4876543209876543</v>
      </c>
      <c r="E4" s="32">
        <f>IF(OR($A4="",$B4=""),"",B4*'MPTO_working_2-way'!$G3)</f>
        <v>1.6721991701244814</v>
      </c>
      <c r="F4" s="30">
        <f>IF(OR($A4="",$B4=""),"",'MPTO_working_2-way'!D3)</f>
        <v>2.5073534133966988</v>
      </c>
      <c r="G4" s="32">
        <f>IF(OR($A4="",$B4=""),"",'MPTO_working_2-way'!E3)</f>
        <v>1.6634144263133228</v>
      </c>
      <c r="H4" s="30">
        <f>IF(OR($A4="",$B4=""),"",'OddsRatio_working_2-way'!M3)</f>
        <v>2.5080429530975232</v>
      </c>
      <c r="I4" s="30">
        <f>IF(OR($A4="",$B4=""),"",'OddsRatio_working_2-way'!N3)</f>
        <v>1.6631110857591944</v>
      </c>
      <c r="J4" s="30">
        <f>IF('Log_working_2-way'!$D3="","",A4^('Log_working_2-way'!$D3))</f>
        <v>2.5171707535955181</v>
      </c>
      <c r="K4" s="32">
        <f>IF('Log_working_2-way'!$D3="","",B4^('Log_working_2-way'!$D3))</f>
        <v>1.6591215903879362</v>
      </c>
      <c r="L4" s="37">
        <f t="shared" ref="L4" si="1">(1/D4)</f>
        <v>0.40198511166253104</v>
      </c>
      <c r="M4" s="37">
        <f t="shared" ref="M4" si="2">(1/E4)</f>
        <v>0.59801488833746896</v>
      </c>
      <c r="N4" s="38">
        <v>100</v>
      </c>
      <c r="O4" s="38">
        <f t="shared" ref="O4" si="3">(1/A4)*((N4*A4)-N4)</f>
        <v>58.50622406639004</v>
      </c>
      <c r="P4" s="38">
        <f t="shared" ref="P4" si="4">(1/B4)*((N4*B4)-N4)</f>
        <v>38.271604938271601</v>
      </c>
      <c r="Q4" s="38">
        <f t="shared" ref="Q4" si="5">(1/B4)*N4</f>
        <v>61.728395061728392</v>
      </c>
      <c r="R4" s="38">
        <f t="shared" ref="R4" si="6">(1/A4)*N4</f>
        <v>41.493775933609953</v>
      </c>
      <c r="S4" s="39">
        <f t="shared" ref="S4" si="7">O4-Q4</f>
        <v>-3.2221709953383524</v>
      </c>
      <c r="T4" s="39">
        <f t="shared" ref="T4" si="8">P4-R4</f>
        <v>-3.2221709953383524</v>
      </c>
      <c r="U4" t="s">
        <v>84</v>
      </c>
      <c r="V4" t="s">
        <v>70</v>
      </c>
      <c r="W4" t="s">
        <v>79</v>
      </c>
      <c r="X4" s="48" t="s">
        <v>181</v>
      </c>
      <c r="Y4" s="41"/>
    </row>
    <row r="5" spans="1:25" s="12" customFormat="1" ht="15" x14ac:dyDescent="0.25">
      <c r="A5">
        <v>2.52</v>
      </c>
      <c r="B5">
        <v>1.52</v>
      </c>
      <c r="C5" s="29">
        <f t="shared" si="0"/>
        <v>5.4720133667502058E-2</v>
      </c>
      <c r="D5" s="30">
        <f>IF(OR($A5="",$B5=""),"",A5*'MPTO_working_2-way'!$G4)</f>
        <v>2.6578947368421053</v>
      </c>
      <c r="E5" s="32">
        <f>IF(OR($A5="",$B5=""),"",B5*'MPTO_working_2-way'!$G4)</f>
        <v>1.6031746031746033</v>
      </c>
      <c r="F5" s="30">
        <f>IF(OR($A5="",$B5=""),"",'MPTO_working_2-way'!D4)</f>
        <v>2.7066139061616732</v>
      </c>
      <c r="G5" s="32">
        <f>IF(OR($A5="",$B5=""),"",'MPTO_working_2-way'!E4)</f>
        <v>1.5859556144418683</v>
      </c>
      <c r="H5" s="30">
        <f>IF(OR($A5="",$B5=""),"",'OddsRatio_working_2-way'!M4)</f>
        <v>2.7097008285302207</v>
      </c>
      <c r="I5" s="30">
        <f>IF(OR($A5="",$B5=""),"",'OddsRatio_working_2-way'!N4)</f>
        <v>1.5848976518656019</v>
      </c>
      <c r="J5" s="30">
        <f>IF('Log_working_2-way'!$D4="","",A5^('Log_working_2-way'!$D4))</f>
        <v>2.7332038840590336</v>
      </c>
      <c r="K5" s="32">
        <f>IF('Log_working_2-way'!$D4="","",B5^('Log_working_2-way'!$D4))</f>
        <v>1.5769661660648813</v>
      </c>
      <c r="L5" s="37">
        <f t="shared" ref="L5:L62" si="9">(1/D5)</f>
        <v>0.37623762376237624</v>
      </c>
      <c r="M5" s="37">
        <f t="shared" ref="M5:M62" si="10">(1/E5)</f>
        <v>0.62376237623762376</v>
      </c>
      <c r="N5" s="38">
        <v>101</v>
      </c>
      <c r="O5" s="38">
        <f t="shared" ref="O5:O62" si="11">(1/A5)*((N5*A5)-N5)</f>
        <v>60.920634920634924</v>
      </c>
      <c r="P5" s="38">
        <f t="shared" ref="P5:P62" si="12">(1/B5)*((N5*B5)-N5)</f>
        <v>34.552631578947377</v>
      </c>
      <c r="Q5" s="38">
        <f t="shared" ref="Q5:Q62" si="13">(1/B5)*N5</f>
        <v>66.44736842105263</v>
      </c>
      <c r="R5" s="38">
        <f t="shared" ref="R5:R62" si="14">(1/A5)*N5</f>
        <v>40.079365079365076</v>
      </c>
      <c r="S5" s="39">
        <f t="shared" ref="S5:S62" si="15">O5-Q5</f>
        <v>-5.5267335004177056</v>
      </c>
      <c r="T5" s="39">
        <f t="shared" ref="T5:T62" si="16">P5-R5</f>
        <v>-5.5267335004176985</v>
      </c>
      <c r="U5" t="s">
        <v>161</v>
      </c>
      <c r="V5" t="s">
        <v>162</v>
      </c>
      <c r="W5" t="s">
        <v>185</v>
      </c>
      <c r="X5" s="48" t="s">
        <v>181</v>
      </c>
      <c r="Y5" s="41"/>
    </row>
    <row r="6" spans="1:25" s="12" customFormat="1" ht="15" x14ac:dyDescent="0.25">
      <c r="A6">
        <v>2.42</v>
      </c>
      <c r="B6">
        <v>1.56</v>
      </c>
      <c r="C6" s="29">
        <f t="shared" si="0"/>
        <v>5.4248781521508693E-2</v>
      </c>
      <c r="D6" s="30">
        <f>IF(OR($A6="",$B6=""),"",A6*'MPTO_working_2-way'!$G5)</f>
        <v>2.5512820512820511</v>
      </c>
      <c r="E6" s="32">
        <f>IF(OR($A6="",$B6=""),"",B6*'MPTO_working_2-way'!$G5)</f>
        <v>1.6446280991735536</v>
      </c>
      <c r="F6" s="30">
        <f>IF(OR($A6="",$B6=""),"",'MPTO_working_2-way'!D5)</f>
        <v>2.5900109769484079</v>
      </c>
      <c r="G6" s="32">
        <f>IF(OR($A6="",$B6=""),"",'MPTO_working_2-way'!E5)</f>
        <v>1.6289264756644803</v>
      </c>
      <c r="H6" s="30">
        <f>IF(OR($A6="",$B6=""),"",'OddsRatio_working_2-way'!M5)</f>
        <v>2.5923926292577102</v>
      </c>
      <c r="I6" s="30">
        <f>IF(OR($A6="",$B6=""),"",'OddsRatio_working_2-way'!N5)</f>
        <v>1.6279858256227591</v>
      </c>
      <c r="J6" s="30">
        <f>IF('Log_working_2-way'!$D5="","",A6^('Log_working_2-way'!$D5))</f>
        <v>2.6109271347718477</v>
      </c>
      <c r="K6" s="32">
        <f>IF('Log_working_2-way'!$D5="","",B6^('Log_working_2-way'!$D5))</f>
        <v>1.6207605411883137</v>
      </c>
      <c r="L6" s="37">
        <f t="shared" si="9"/>
        <v>0.39195979899497491</v>
      </c>
      <c r="M6" s="37">
        <f t="shared" si="10"/>
        <v>0.6080402010050252</v>
      </c>
      <c r="N6" s="38">
        <v>102</v>
      </c>
      <c r="O6" s="38">
        <f t="shared" si="11"/>
        <v>59.851239669421489</v>
      </c>
      <c r="P6" s="38">
        <f t="shared" si="12"/>
        <v>36.615384615384613</v>
      </c>
      <c r="Q6" s="38">
        <f t="shared" si="13"/>
        <v>65.384615384615373</v>
      </c>
      <c r="R6" s="38">
        <f t="shared" si="14"/>
        <v>42.148760330578511</v>
      </c>
      <c r="S6" s="39">
        <f t="shared" si="15"/>
        <v>-5.533375715193884</v>
      </c>
      <c r="T6" s="39">
        <f t="shared" si="16"/>
        <v>-5.5333757151938983</v>
      </c>
      <c r="U6" t="s">
        <v>163</v>
      </c>
      <c r="V6" t="s">
        <v>164</v>
      </c>
      <c r="W6" t="s">
        <v>185</v>
      </c>
      <c r="X6" s="48" t="s">
        <v>181</v>
      </c>
      <c r="Y6" s="41"/>
    </row>
    <row r="7" spans="1:25" s="12" customFormat="1" ht="15" x14ac:dyDescent="0.25">
      <c r="A7">
        <v>1.58</v>
      </c>
      <c r="B7">
        <v>2.34</v>
      </c>
      <c r="C7" s="29">
        <f t="shared" si="0"/>
        <v>6.026181975549072E-2</v>
      </c>
      <c r="D7" s="30">
        <f>IF(OR($A7="",$B7=""),"",A7*'MPTO_working_2-way'!$G6)</f>
        <v>1.6752136752136755</v>
      </c>
      <c r="E7" s="32">
        <f>IF(OR($A7="",$B7=""),"",B7*'MPTO_working_2-way'!$G6)</f>
        <v>2.481012658227848</v>
      </c>
      <c r="F7" s="30">
        <f>IF(OR($A7="",$B7=""),"",'MPTO_working_2-way'!D6)</f>
        <v>1.65897873104191</v>
      </c>
      <c r="G7" s="32">
        <f>IF(OR($A7="",$B7=""),"",'MPTO_working_2-way'!E6)</f>
        <v>2.5174996595396979</v>
      </c>
      <c r="H7" s="30">
        <f>IF(OR($A7="",$B7=""),"",'OddsRatio_working_2-way'!M6)</f>
        <v>1.6579025922547523</v>
      </c>
      <c r="I7" s="30">
        <f>IF(OR($A7="",$B7=""),"",'OddsRatio_working_2-way'!N6)</f>
        <v>2.5199818510713237</v>
      </c>
      <c r="J7" s="30">
        <f>IF('Log_working_2-way'!$D6="","",A7^('Log_working_2-way'!$D6))</f>
        <v>1.6504071098188626</v>
      </c>
      <c r="K7" s="32">
        <f>IF('Log_working_2-way'!$D6="","",B7^('Log_working_2-way'!$D6))</f>
        <v>2.5374985680439677</v>
      </c>
      <c r="L7" s="37">
        <f t="shared" si="9"/>
        <v>0.59693877551020402</v>
      </c>
      <c r="M7" s="37">
        <f t="shared" si="10"/>
        <v>0.40306122448979592</v>
      </c>
      <c r="N7" s="38">
        <v>103</v>
      </c>
      <c r="O7" s="38">
        <f t="shared" si="11"/>
        <v>37.810126582278485</v>
      </c>
      <c r="P7" s="38">
        <f t="shared" si="12"/>
        <v>58.982905982905983</v>
      </c>
      <c r="Q7" s="38">
        <f t="shared" si="13"/>
        <v>44.017094017094024</v>
      </c>
      <c r="R7" s="38">
        <f t="shared" si="14"/>
        <v>65.189873417721515</v>
      </c>
      <c r="S7" s="39">
        <f t="shared" si="15"/>
        <v>-6.2069674348155388</v>
      </c>
      <c r="T7" s="39">
        <f t="shared" si="16"/>
        <v>-6.2069674348155317</v>
      </c>
      <c r="U7" t="s">
        <v>165</v>
      </c>
      <c r="V7" t="s">
        <v>166</v>
      </c>
      <c r="W7" t="s">
        <v>185</v>
      </c>
      <c r="X7" s="48" t="s">
        <v>181</v>
      </c>
      <c r="Y7" s="41"/>
    </row>
    <row r="8" spans="1:25" ht="15" x14ac:dyDescent="0.25">
      <c r="A8">
        <v>1.6</v>
      </c>
      <c r="B8">
        <v>2.2999999999999998</v>
      </c>
      <c r="C8" s="29">
        <f t="shared" si="0"/>
        <v>5.9782608695652328E-2</v>
      </c>
      <c r="D8" s="30">
        <f>IF(OR($A8="",$B8=""),"",A8*'MPTO_working_2-way'!$G7)</f>
        <v>1.6956521739130439</v>
      </c>
      <c r="E8" s="32">
        <f>IF(OR($A8="",$B8=""),"",B8*'MPTO_working_2-way'!$G7)</f>
        <v>2.4375</v>
      </c>
      <c r="F8" s="30">
        <f>IF(OR($A8="",$B8=""),"",'MPTO_working_2-way'!D7)</f>
        <v>1.6803652968036533</v>
      </c>
      <c r="G8" s="32">
        <f>IF(OR($A8="",$B8=""),"",'MPTO_working_2-way'!E7)</f>
        <v>2.4697986577181212</v>
      </c>
      <c r="H8" s="30">
        <f>IF(OR($A8="",$B8=""),"",'OddsRatio_working_2-way'!M7)</f>
        <v>1.6793662204867577</v>
      </c>
      <c r="I8" s="30">
        <f>IF(OR($A8="",$B8=""),"",'OddsRatio_working_2-way'!N7)</f>
        <v>2.4719601443879746</v>
      </c>
      <c r="J8" s="30">
        <f>IF('Log_working_2-way'!$D7="","",A8^('Log_working_2-way'!$D7))</f>
        <v>1.672310097172435</v>
      </c>
      <c r="K8" s="32">
        <f>IF('Log_working_2-way'!$D7="","",B8^('Log_working_2-way'!$D7))</f>
        <v>2.4874088671269865</v>
      </c>
      <c r="L8" s="37">
        <f t="shared" si="9"/>
        <v>0.58974358974358965</v>
      </c>
      <c r="M8" s="37">
        <f t="shared" si="10"/>
        <v>0.41025641025641024</v>
      </c>
      <c r="N8" s="38">
        <v>104</v>
      </c>
      <c r="O8" s="38">
        <f t="shared" si="11"/>
        <v>39</v>
      </c>
      <c r="P8" s="38">
        <f t="shared" si="12"/>
        <v>58.782608695652172</v>
      </c>
      <c r="Q8" s="38">
        <f t="shared" si="13"/>
        <v>45.217391304347828</v>
      </c>
      <c r="R8" s="38">
        <f t="shared" si="14"/>
        <v>65</v>
      </c>
      <c r="S8" s="39">
        <f t="shared" si="15"/>
        <v>-6.2173913043478279</v>
      </c>
      <c r="T8" s="39">
        <f t="shared" si="16"/>
        <v>-6.2173913043478279</v>
      </c>
      <c r="U8" t="s">
        <v>167</v>
      </c>
      <c r="V8" t="s">
        <v>168</v>
      </c>
      <c r="W8" t="s">
        <v>185</v>
      </c>
      <c r="X8" s="48" t="s">
        <v>181</v>
      </c>
      <c r="Y8" s="41"/>
    </row>
    <row r="9" spans="1:25" ht="15" x14ac:dyDescent="0.25">
      <c r="A9">
        <v>2.0299999999999998</v>
      </c>
      <c r="B9">
        <v>1.88</v>
      </c>
      <c r="C9" s="29">
        <f t="shared" si="0"/>
        <v>2.4525731055444977E-2</v>
      </c>
      <c r="D9" s="30">
        <f>IF(OR($A9="",$B9=""),"",A9*'MPTO_working_2-way'!$G8)</f>
        <v>2.0797872340425529</v>
      </c>
      <c r="E9" s="32">
        <f>IF(OR($A9="",$B9=""),"",B9*'MPTO_working_2-way'!$G8)</f>
        <v>1.9261083743842364</v>
      </c>
      <c r="F9" s="30">
        <f>IF(OR($A9="",$B9=""),"",'MPTO_working_2-way'!D8)</f>
        <v>2.0818241326641935</v>
      </c>
      <c r="G9" s="32">
        <f>IF(OR($A9="",$B9=""),"",'MPTO_working_2-way'!E8)</f>
        <v>1.9243646631706333</v>
      </c>
      <c r="H9" s="30">
        <f>IF(OR($A9="",$B9=""),"",'OddsRatio_working_2-way'!M8)</f>
        <v>2.081875475946537</v>
      </c>
      <c r="I9" s="30">
        <f>IF(OR($A9="",$B9=""),"",'OddsRatio_working_2-way'!N8)</f>
        <v>1.9243207949834495</v>
      </c>
      <c r="J9" s="30">
        <f>IF('Log_working_2-way'!$D8="","",A9^('Log_working_2-way'!$D8))</f>
        <v>2.0827972819225606</v>
      </c>
      <c r="K9" s="32">
        <f>IF('Log_working_2-way'!$D8="","",B9^('Log_working_2-way'!$D8))</f>
        <v>1.9235339030630429</v>
      </c>
      <c r="L9" s="37">
        <f t="shared" si="9"/>
        <v>0.4808184143222507</v>
      </c>
      <c r="M9" s="37">
        <f t="shared" si="10"/>
        <v>0.51918158567774941</v>
      </c>
      <c r="N9" s="38">
        <v>105</v>
      </c>
      <c r="O9" s="38">
        <f t="shared" si="11"/>
        <v>53.275862068965516</v>
      </c>
      <c r="P9" s="38">
        <f t="shared" si="12"/>
        <v>49.14893617021275</v>
      </c>
      <c r="Q9" s="38">
        <f t="shared" si="13"/>
        <v>55.851063829787236</v>
      </c>
      <c r="R9" s="38">
        <f t="shared" si="14"/>
        <v>51.724137931034491</v>
      </c>
      <c r="S9" s="39">
        <f t="shared" si="15"/>
        <v>-2.5752017608217201</v>
      </c>
      <c r="T9" s="39">
        <f t="shared" si="16"/>
        <v>-2.5752017608217415</v>
      </c>
      <c r="U9" t="s">
        <v>169</v>
      </c>
      <c r="V9" t="s">
        <v>170</v>
      </c>
      <c r="W9" t="s">
        <v>182</v>
      </c>
      <c r="X9" s="48" t="s">
        <v>181</v>
      </c>
      <c r="Y9" s="41"/>
    </row>
    <row r="10" spans="1:25" ht="14.25" customHeight="1" x14ac:dyDescent="0.25">
      <c r="A10">
        <v>1.88</v>
      </c>
      <c r="B10">
        <v>2.02</v>
      </c>
      <c r="C10" s="29">
        <f t="shared" si="0"/>
        <v>2.6964398567516312E-2</v>
      </c>
      <c r="D10" s="30">
        <f>IF(OR($A10="",$B10=""),"",A10*'MPTO_working_2-way'!$G9)</f>
        <v>1.9306930693069306</v>
      </c>
      <c r="E10" s="32">
        <f>IF(OR($A10="",$B10=""),"",B10*'MPTO_working_2-way'!$G9)</f>
        <v>2.0744680851063828</v>
      </c>
      <c r="F10" s="30">
        <f>IF(OR($A10="",$B10=""),"",'MPTO_working_2-way'!D9)</f>
        <v>1.9288906948394962</v>
      </c>
      <c r="G10" s="32">
        <f>IF(OR($A10="",$B10=""),"",'MPTO_working_2-way'!E9)</f>
        <v>2.0765529308836395</v>
      </c>
      <c r="H10" s="30">
        <f>IF(OR($A10="",$B10=""),"",'OddsRatio_working_2-way'!M9)</f>
        <v>1.9288407280256479</v>
      </c>
      <c r="I10" s="30">
        <f>IF(OR($A10="",$B10=""),"",'OddsRatio_working_2-way'!N9)</f>
        <v>2.0766108438479098</v>
      </c>
      <c r="J10" s="30">
        <f>IF('Log_working_2-way'!$D9="","",A10^('Log_working_2-way'!$D9))</f>
        <v>1.9280257534933587</v>
      </c>
      <c r="K10" s="32">
        <f>IF('Log_working_2-way'!$D9="","",B10^('Log_working_2-way'!$D9))</f>
        <v>2.0775563029751076</v>
      </c>
      <c r="L10" s="37">
        <f t="shared" si="9"/>
        <v>0.517948717948718</v>
      </c>
      <c r="M10" s="37">
        <f t="shared" si="10"/>
        <v>0.48205128205128212</v>
      </c>
      <c r="N10" s="38">
        <v>106</v>
      </c>
      <c r="O10" s="38">
        <f t="shared" si="11"/>
        <v>49.617021276595743</v>
      </c>
      <c r="P10" s="38">
        <f t="shared" si="12"/>
        <v>53.524752475247524</v>
      </c>
      <c r="Q10" s="38">
        <f t="shared" si="13"/>
        <v>52.475247524752476</v>
      </c>
      <c r="R10" s="38">
        <f t="shared" si="14"/>
        <v>56.382978723404257</v>
      </c>
      <c r="S10" s="39">
        <f t="shared" si="15"/>
        <v>-2.8582262481567327</v>
      </c>
      <c r="T10" s="39">
        <f t="shared" si="16"/>
        <v>-2.8582262481567327</v>
      </c>
      <c r="U10" t="s">
        <v>171</v>
      </c>
      <c r="V10" t="s">
        <v>172</v>
      </c>
      <c r="W10" t="s">
        <v>182</v>
      </c>
      <c r="X10" s="48" t="s">
        <v>181</v>
      </c>
      <c r="Y10" s="41"/>
    </row>
    <row r="11" spans="1:25" ht="15" x14ac:dyDescent="0.25">
      <c r="A11">
        <v>2.44</v>
      </c>
      <c r="B11">
        <v>1.59</v>
      </c>
      <c r="C11" s="29">
        <f t="shared" si="0"/>
        <v>3.8766883183833478E-2</v>
      </c>
      <c r="D11" s="30">
        <f>IF(OR($A11="",$B11=""),"",A11*'MPTO_working_2-way'!$G10)</f>
        <v>2.5345911949685536</v>
      </c>
      <c r="E11" s="32">
        <f>IF(OR($A11="",$B11=""),"",B11*'MPTO_working_2-way'!$G10)</f>
        <v>1.6516393442622954</v>
      </c>
      <c r="F11" s="30">
        <f>IF(OR($A11="",$B11=""),"",'MPTO_working_2-way'!D10)</f>
        <v>2.561130182202271</v>
      </c>
      <c r="G11" s="32">
        <f>IF(OR($A11="",$B11=""),"",'MPTO_working_2-way'!E10)</f>
        <v>1.640561569688769</v>
      </c>
      <c r="H11" s="30">
        <f>IF(OR($A11="",$B11=""),"",'OddsRatio_working_2-way'!M10)</f>
        <v>2.5622669317698867</v>
      </c>
      <c r="I11" s="30">
        <f>IF(OR($A11="",$B11=""),"",'OddsRatio_working_2-way'!N10)</f>
        <v>1.6400954789890509</v>
      </c>
      <c r="J11" s="30">
        <f>IF('Log_working_2-way'!$D10="","",A11^('Log_working_2-way'!$D10))</f>
        <v>2.5746963443895066</v>
      </c>
      <c r="K11" s="32">
        <f>IF('Log_working_2-way'!$D10="","",B11^('Log_working_2-way'!$D10))</f>
        <v>1.6350430694543896</v>
      </c>
      <c r="L11" s="37">
        <f t="shared" si="9"/>
        <v>0.39454094292803971</v>
      </c>
      <c r="M11" s="37">
        <f t="shared" si="10"/>
        <v>0.60545905707196013</v>
      </c>
      <c r="N11" s="38">
        <v>107</v>
      </c>
      <c r="O11" s="38">
        <f t="shared" si="11"/>
        <v>63.147540983606554</v>
      </c>
      <c r="P11" s="38">
        <f t="shared" si="12"/>
        <v>39.704402515723267</v>
      </c>
      <c r="Q11" s="38">
        <f t="shared" si="13"/>
        <v>67.295597484276726</v>
      </c>
      <c r="R11" s="38">
        <f t="shared" si="14"/>
        <v>43.852459016393446</v>
      </c>
      <c r="S11" s="39">
        <f t="shared" si="15"/>
        <v>-4.1480565006701724</v>
      </c>
      <c r="T11" s="39">
        <f t="shared" si="16"/>
        <v>-4.1480565006701795</v>
      </c>
      <c r="U11" t="s">
        <v>173</v>
      </c>
      <c r="V11" t="s">
        <v>174</v>
      </c>
      <c r="W11" t="s">
        <v>80</v>
      </c>
      <c r="X11" s="48" t="s">
        <v>181</v>
      </c>
      <c r="Y11" s="41"/>
    </row>
    <row r="12" spans="1:25" ht="15" x14ac:dyDescent="0.25">
      <c r="A12">
        <v>2.54</v>
      </c>
      <c r="B12">
        <v>1.55</v>
      </c>
      <c r="C12" s="29">
        <f t="shared" si="0"/>
        <v>3.8862077724155508E-2</v>
      </c>
      <c r="D12" s="30">
        <f>IF(OR($A12="",$B12=""),"",A12*'MPTO_working_2-way'!$G11)</f>
        <v>2.6387096774193552</v>
      </c>
      <c r="E12" s="32">
        <f>IF(OR($A12="",$B12=""),"",B12*'MPTO_working_2-way'!$G11)</f>
        <v>1.6102362204724412</v>
      </c>
      <c r="F12" s="30">
        <f>IF(OR($A12="",$B12=""),"",'MPTO_working_2-way'!D11)</f>
        <v>2.6718696979979644</v>
      </c>
      <c r="G12" s="32">
        <f>IF(OR($A12="",$B12=""),"",'MPTO_working_2-way'!E11)</f>
        <v>1.5981327379744266</v>
      </c>
      <c r="H12" s="30">
        <f>IF(OR($A12="",$B12=""),"",'OddsRatio_working_2-way'!M11)</f>
        <v>2.673320053068152</v>
      </c>
      <c r="I12" s="30">
        <f>IF(OR($A12="",$B12=""),"",'OddsRatio_working_2-way'!N11)</f>
        <v>1.5976143046671971</v>
      </c>
      <c r="J12" s="30">
        <f>IF('Log_working_2-way'!$D11="","",A12^('Log_working_2-way'!$D11))</f>
        <v>2.6889415019824594</v>
      </c>
      <c r="K12" s="32">
        <f>IF('Log_working_2-way'!$D11="","",B12^('Log_working_2-way'!$D11))</f>
        <v>1.5920868181792243</v>
      </c>
      <c r="L12" s="37">
        <f t="shared" si="9"/>
        <v>0.37897310513447424</v>
      </c>
      <c r="M12" s="37">
        <f t="shared" si="10"/>
        <v>0.62102689486552554</v>
      </c>
      <c r="N12" s="38">
        <v>108</v>
      </c>
      <c r="O12" s="38">
        <f t="shared" si="11"/>
        <v>65.480314960629912</v>
      </c>
      <c r="P12" s="38">
        <f t="shared" si="12"/>
        <v>38.322580645161295</v>
      </c>
      <c r="Q12" s="38">
        <f t="shared" si="13"/>
        <v>69.677419354838705</v>
      </c>
      <c r="R12" s="38">
        <f t="shared" si="14"/>
        <v>42.519685039370074</v>
      </c>
      <c r="S12" s="39">
        <f t="shared" si="15"/>
        <v>-4.1971043942087931</v>
      </c>
      <c r="T12" s="39">
        <f t="shared" si="16"/>
        <v>-4.1971043942087789</v>
      </c>
      <c r="U12" t="s">
        <v>175</v>
      </c>
      <c r="V12" t="s">
        <v>176</v>
      </c>
      <c r="W12" t="s">
        <v>80</v>
      </c>
      <c r="X12" s="48" t="s">
        <v>181</v>
      </c>
      <c r="Y12" s="41"/>
    </row>
    <row r="13" spans="1:25" ht="15" x14ac:dyDescent="0.25">
      <c r="A13">
        <v>2.5299999999999998</v>
      </c>
      <c r="B13">
        <v>1.58</v>
      </c>
      <c r="C13" s="29">
        <f t="shared" si="0"/>
        <v>2.8168309401110703E-2</v>
      </c>
      <c r="D13" s="30">
        <f>IF(OR($A13="",$B13=""),"",A13*'MPTO_working_2-way'!$G12)</f>
        <v>2.6012658227848098</v>
      </c>
      <c r="E13" s="32">
        <f>IF(OR($A13="",$B13=""),"",B13*'MPTO_working_2-way'!$G12)</f>
        <v>1.6245059288537549</v>
      </c>
      <c r="F13" s="30">
        <f>IF(OR($A13="",$B13=""),"",'MPTO_working_2-way'!D12)</f>
        <v>2.6234823127912317</v>
      </c>
      <c r="G13" s="32">
        <f>IF(OR($A13="",$B13=""),"",'MPTO_working_2-way'!E12)</f>
        <v>1.6159598981283099</v>
      </c>
      <c r="H13" s="30">
        <f>IF(OR($A13="",$B13=""),"",'OddsRatio_working_2-way'!M12)</f>
        <v>2.6241708760111284</v>
      </c>
      <c r="I13" s="30">
        <f>IF(OR($A13="",$B13=""),"",'OddsRatio_working_2-way'!N12)</f>
        <v>1.6156987634551996</v>
      </c>
      <c r="J13" s="30">
        <f>IF('Log_working_2-way'!$D12="","",A13^('Log_working_2-way'!$D12))</f>
        <v>2.6344667221475415</v>
      </c>
      <c r="K13" s="32">
        <f>IF('Log_working_2-way'!$D12="","",B13^('Log_working_2-way'!$D12))</f>
        <v>1.6118203487716556</v>
      </c>
      <c r="L13" s="37">
        <f t="shared" si="9"/>
        <v>0.38442822384428227</v>
      </c>
      <c r="M13" s="37">
        <f t="shared" si="10"/>
        <v>0.61557177615571779</v>
      </c>
      <c r="N13" s="38">
        <v>109</v>
      </c>
      <c r="O13" s="38">
        <f t="shared" si="11"/>
        <v>65.916996047430828</v>
      </c>
      <c r="P13" s="38">
        <f t="shared" si="12"/>
        <v>40.0126582278481</v>
      </c>
      <c r="Q13" s="38">
        <f t="shared" si="13"/>
        <v>68.987341772151893</v>
      </c>
      <c r="R13" s="38">
        <f t="shared" si="14"/>
        <v>43.083003952569179</v>
      </c>
      <c r="S13" s="39">
        <f t="shared" si="15"/>
        <v>-3.070345724721065</v>
      </c>
      <c r="T13" s="39">
        <f t="shared" si="16"/>
        <v>-3.0703457247210793</v>
      </c>
      <c r="U13" t="s">
        <v>177</v>
      </c>
      <c r="V13" t="s">
        <v>178</v>
      </c>
      <c r="W13" t="s">
        <v>81</v>
      </c>
      <c r="X13" s="48" t="s">
        <v>181</v>
      </c>
      <c r="Y13" s="41"/>
    </row>
    <row r="14" spans="1:25" s="35" customFormat="1" ht="15" x14ac:dyDescent="0.25">
      <c r="A14">
        <v>2.97</v>
      </c>
      <c r="B14">
        <v>1.4</v>
      </c>
      <c r="C14" s="29">
        <f t="shared" si="0"/>
        <v>5.0986050986050913E-2</v>
      </c>
      <c r="D14" s="30">
        <f>IF(OR($A14="",$B14=""),"",A14*'MPTO_working_2-way'!$G13)</f>
        <v>3.1214285714285714</v>
      </c>
      <c r="E14" s="32">
        <f>IF(OR($A14="",$B14=""),"",B14*'MPTO_working_2-way'!$G13)</f>
        <v>1.4713804713804712</v>
      </c>
      <c r="F14" s="30">
        <f>IF(OR($A14="",$B14=""),"",'MPTO_working_2-way'!D13)</f>
        <v>3.2132921174652238</v>
      </c>
      <c r="G14" s="32">
        <f>IF(OR($A14="",$B14=""),"",'MPTO_working_2-way'!E13)</f>
        <v>1.4518156424581004</v>
      </c>
      <c r="H14" s="30">
        <f>IF(OR($A14="",$B14=""),"",'OddsRatio_working_2-way'!M13)</f>
        <v>3.2192341021172148</v>
      </c>
      <c r="I14" s="30">
        <f>IF(OR($A14="",$B14=""),"",'OddsRatio_working_2-way'!N13)</f>
        <v>1.4506059090593328</v>
      </c>
      <c r="J14" s="30">
        <f>IF('Log_working_2-way'!$D13="","",A14^('Log_working_2-way'!$D13))</f>
        <v>3.2647471650888478</v>
      </c>
      <c r="K14" s="32">
        <f>IF('Log_working_2-way'!$D13="","",B14^('Log_working_2-way'!$D13))</f>
        <v>1.4415503926459476</v>
      </c>
      <c r="L14" s="37">
        <f t="shared" si="9"/>
        <v>0.32036613272311215</v>
      </c>
      <c r="M14" s="37">
        <f t="shared" si="10"/>
        <v>0.6796338672768879</v>
      </c>
      <c r="N14" s="38">
        <v>110</v>
      </c>
      <c r="O14" s="38">
        <f t="shared" si="11"/>
        <v>72.962962962962976</v>
      </c>
      <c r="P14" s="38">
        <f t="shared" si="12"/>
        <v>31.428571428571431</v>
      </c>
      <c r="Q14" s="38">
        <f t="shared" si="13"/>
        <v>78.571428571428569</v>
      </c>
      <c r="R14" s="38">
        <f t="shared" si="14"/>
        <v>37.037037037037031</v>
      </c>
      <c r="S14" s="39">
        <f t="shared" si="15"/>
        <v>-5.6084656084655933</v>
      </c>
      <c r="T14" s="39">
        <f t="shared" si="16"/>
        <v>-5.6084656084656004</v>
      </c>
      <c r="U14" t="s">
        <v>179</v>
      </c>
      <c r="V14" t="s">
        <v>180</v>
      </c>
      <c r="W14" t="s">
        <v>183</v>
      </c>
      <c r="X14" s="48" t="s">
        <v>181</v>
      </c>
      <c r="Y14" s="41"/>
    </row>
    <row r="15" spans="1:25" ht="15" x14ac:dyDescent="0.25">
      <c r="A15">
        <v>2.36</v>
      </c>
      <c r="B15">
        <v>1.64</v>
      </c>
      <c r="C15" s="29">
        <f t="shared" si="0"/>
        <v>3.3484911120297722E-2</v>
      </c>
      <c r="D15" s="30">
        <f>IF(OR($A15="",$B15=""),"",A15*'MPTO_working_2-way'!$G14)</f>
        <v>2.4390243902439024</v>
      </c>
      <c r="E15" s="32">
        <f>IF(OR($A15="",$B15=""),"",B15*'MPTO_working_2-way'!$G14)</f>
        <v>1.6949152542372881</v>
      </c>
      <c r="F15" s="30">
        <f>IF(OR($A15="",$B15=""),"",'MPTO_working_2-way'!D14)</f>
        <v>2.4570848146267141</v>
      </c>
      <c r="G15" s="32">
        <f>IF(OR($A15="",$B15=""),"",'MPTO_working_2-way'!E14)</f>
        <v>1.6863018473335656</v>
      </c>
      <c r="H15" s="30">
        <f>IF(OR($A15="",$B15=""),"",'OddsRatio_working_2-way'!M14)</f>
        <v>2.4577379737113252</v>
      </c>
      <c r="I15" s="30">
        <f>IF(OR($A15="",$B15=""),"",'OddsRatio_working_2-way'!N14)</f>
        <v>1.6859943405700353</v>
      </c>
      <c r="J15" s="30">
        <f>IF('Log_working_2-way'!$D14="","",A15^('Log_working_2-way'!$D14))</f>
        <v>2.4661000827478752</v>
      </c>
      <c r="K15" s="32">
        <f>IF('Log_working_2-way'!$D14="","",B15^('Log_working_2-way'!$D14))</f>
        <v>1.6820816748919711</v>
      </c>
      <c r="L15" s="37">
        <f t="shared" si="9"/>
        <v>0.41000000000000003</v>
      </c>
      <c r="M15" s="37">
        <f t="shared" si="10"/>
        <v>0.59000000000000008</v>
      </c>
      <c r="N15" s="38">
        <v>111</v>
      </c>
      <c r="O15" s="38">
        <f t="shared" si="11"/>
        <v>63.966101694915253</v>
      </c>
      <c r="P15" s="38">
        <f t="shared" si="12"/>
        <v>43.317073170731703</v>
      </c>
      <c r="Q15" s="38">
        <f t="shared" si="13"/>
        <v>67.682926829268297</v>
      </c>
      <c r="R15" s="38">
        <f t="shared" si="14"/>
        <v>47.033898305084747</v>
      </c>
      <c r="S15" s="39">
        <f t="shared" si="15"/>
        <v>-3.7168251343530443</v>
      </c>
      <c r="T15" s="39">
        <f t="shared" si="16"/>
        <v>-3.7168251343530443</v>
      </c>
      <c r="U15" t="s">
        <v>91</v>
      </c>
      <c r="V15" t="s">
        <v>87</v>
      </c>
      <c r="W15" t="s">
        <v>78</v>
      </c>
      <c r="X15" s="48" t="s">
        <v>201</v>
      </c>
      <c r="Y15" s="41"/>
    </row>
    <row r="16" spans="1:25" ht="15" x14ac:dyDescent="0.25">
      <c r="A16">
        <v>2.27</v>
      </c>
      <c r="B16">
        <v>1.68</v>
      </c>
      <c r="C16" s="29">
        <f t="shared" si="0"/>
        <v>3.5766729599328695E-2</v>
      </c>
      <c r="D16" s="30">
        <f>IF(OR($A16="",$B16=""),"",A16*'MPTO_working_2-way'!$G15)</f>
        <v>2.3511904761904763</v>
      </c>
      <c r="E16" s="32">
        <f>IF(OR($A16="",$B16=""),"",B16*'MPTO_working_2-way'!$G15)</f>
        <v>1.7400881057268722</v>
      </c>
      <c r="F16" s="30">
        <f>IF(OR($A16="",$B16=""),"",'MPTO_working_2-way'!D15)</f>
        <v>2.3660503784588656</v>
      </c>
      <c r="G16" s="32">
        <f>IF(OR($A16="",$B16=""),"",'MPTO_working_2-way'!E15)</f>
        <v>1.7320374239258789</v>
      </c>
      <c r="H16" s="30">
        <f>IF(OR($A16="",$B16=""),"",'OddsRatio_working_2-way'!M15)</f>
        <v>2.3666188418222287</v>
      </c>
      <c r="I16" s="30">
        <f>IF(OR($A16="",$B16=""),"",'OddsRatio_working_2-way'!N15)</f>
        <v>1.7317329231804059</v>
      </c>
      <c r="J16" s="30">
        <f>IF('Log_working_2-way'!$D15="","",A16^('Log_working_2-way'!$D15))</f>
        <v>2.37348902776783</v>
      </c>
      <c r="K16" s="32">
        <f>IF('Log_working_2-way'!$D15="","",B16^('Log_working_2-way'!$D15))</f>
        <v>1.72807279838637</v>
      </c>
      <c r="L16" s="37">
        <f t="shared" si="9"/>
        <v>0.42531645569620252</v>
      </c>
      <c r="M16" s="37">
        <f t="shared" si="10"/>
        <v>0.57468354430379742</v>
      </c>
      <c r="N16" s="38">
        <v>112</v>
      </c>
      <c r="O16" s="38">
        <f t="shared" si="11"/>
        <v>62.66079295154185</v>
      </c>
      <c r="P16" s="38">
        <f t="shared" si="12"/>
        <v>45.333333333333329</v>
      </c>
      <c r="Q16" s="38">
        <f t="shared" si="13"/>
        <v>66.666666666666671</v>
      </c>
      <c r="R16" s="38">
        <f t="shared" si="14"/>
        <v>49.33920704845815</v>
      </c>
      <c r="S16" s="39">
        <f t="shared" si="15"/>
        <v>-4.0058737151248209</v>
      </c>
      <c r="T16" s="39">
        <f t="shared" si="16"/>
        <v>-4.0058737151248209</v>
      </c>
      <c r="U16" t="s">
        <v>101</v>
      </c>
      <c r="V16" t="s">
        <v>103</v>
      </c>
      <c r="W16" t="s">
        <v>78</v>
      </c>
      <c r="X16" s="48" t="s">
        <v>201</v>
      </c>
      <c r="Y16" s="41"/>
    </row>
    <row r="17" spans="1:25" ht="15" x14ac:dyDescent="0.25">
      <c r="A17">
        <v>2.0099999999999998</v>
      </c>
      <c r="B17">
        <v>1.88</v>
      </c>
      <c r="C17" s="29">
        <f t="shared" si="0"/>
        <v>2.9427331427966497E-2</v>
      </c>
      <c r="D17" s="30">
        <f>IF(OR($A17="",$B17=""),"",A17*'MPTO_working_2-way'!$G16)</f>
        <v>2.0691489361702122</v>
      </c>
      <c r="E17" s="32">
        <f>IF(OR($A17="",$B17=""),"",B17*'MPTO_working_2-way'!$G16)</f>
        <v>1.9353233830845769</v>
      </c>
      <c r="F17" s="30">
        <f>IF(OR($A17="",$B17=""),"",'MPTO_working_2-way'!D16)</f>
        <v>2.0712563034422273</v>
      </c>
      <c r="G17" s="32">
        <f>IF(OR($A17="",$B17=""),"",'MPTO_working_2-way'!E16)</f>
        <v>1.9334834220221038</v>
      </c>
      <c r="H17" s="30">
        <f>IF(OR($A17="",$B17=""),"",'OddsRatio_working_2-way'!M16)</f>
        <v>2.0713203408538785</v>
      </c>
      <c r="I17" s="30">
        <f>IF(OR($A17="",$B17=""),"",'OddsRatio_working_2-way'!N16)</f>
        <v>1.9334276237142709</v>
      </c>
      <c r="J17" s="30">
        <f>IF('Log_working_2-way'!$D16="","",A17^('Log_working_2-way'!$D16))</f>
        <v>2.0722780043286777</v>
      </c>
      <c r="K17" s="32">
        <f>IF('Log_working_2-way'!$D16="","",B17^('Log_working_2-way'!$D16))</f>
        <v>1.9325939690668699</v>
      </c>
      <c r="L17" s="37">
        <f t="shared" si="9"/>
        <v>0.48329048843187672</v>
      </c>
      <c r="M17" s="37">
        <f t="shared" si="10"/>
        <v>0.5167095115681235</v>
      </c>
      <c r="N17" s="38">
        <v>113</v>
      </c>
      <c r="O17" s="38">
        <f t="shared" si="11"/>
        <v>56.781094527363173</v>
      </c>
      <c r="P17" s="38">
        <f t="shared" si="12"/>
        <v>52.89361702127659</v>
      </c>
      <c r="Q17" s="38">
        <f t="shared" si="13"/>
        <v>60.106382978723403</v>
      </c>
      <c r="R17" s="38">
        <f t="shared" si="14"/>
        <v>56.218905472636827</v>
      </c>
      <c r="S17" s="39">
        <f t="shared" si="15"/>
        <v>-3.3252884513602297</v>
      </c>
      <c r="T17" s="39">
        <f t="shared" si="16"/>
        <v>-3.3252884513602368</v>
      </c>
      <c r="U17" t="s">
        <v>97</v>
      </c>
      <c r="V17" t="s">
        <v>107</v>
      </c>
      <c r="W17" t="s">
        <v>78</v>
      </c>
      <c r="X17" s="48" t="s">
        <v>201</v>
      </c>
      <c r="Y17" s="41"/>
    </row>
    <row r="18" spans="1:25" ht="15" x14ac:dyDescent="0.25">
      <c r="A18">
        <v>2.08</v>
      </c>
      <c r="B18">
        <v>1.83</v>
      </c>
      <c r="C18" s="29">
        <f t="shared" si="0"/>
        <v>2.7217318200924545E-2</v>
      </c>
      <c r="D18" s="30">
        <f>IF(OR($A18="",$B18=""),"",A18*'MPTO_working_2-way'!$G17)</f>
        <v>2.136612021857923</v>
      </c>
      <c r="E18" s="32">
        <f>IF(OR($A18="",$B18=""),"",B18*'MPTO_working_2-way'!$G17)</f>
        <v>1.8798076923076921</v>
      </c>
      <c r="F18" s="30">
        <f>IF(OR($A18="",$B18=""),"",'MPTO_working_2-way'!D17)</f>
        <v>2.1405916094927453</v>
      </c>
      <c r="G18" s="32">
        <f>IF(OR($A18="",$B18=""),"",'MPTO_working_2-way'!E17)</f>
        <v>1.8767379942806428</v>
      </c>
      <c r="H18" s="30">
        <f>IF(OR($A18="",$B18=""),"",'OddsRatio_working_2-way'!M17)</f>
        <v>2.1407036509440598</v>
      </c>
      <c r="I18" s="30">
        <f>IF(OR($A18="",$B18=""),"",'OddsRatio_working_2-way'!N17)</f>
        <v>1.8766518798921943</v>
      </c>
      <c r="J18" s="30">
        <f>IF('Log_working_2-way'!$D17="","",A18^('Log_working_2-way'!$D17))</f>
        <v>2.1425119645428072</v>
      </c>
      <c r="K18" s="32">
        <f>IF('Log_working_2-way'!$D17="","",B18^('Log_working_2-way'!$D17))</f>
        <v>1.875264356990918</v>
      </c>
      <c r="L18" s="37">
        <f t="shared" si="9"/>
        <v>0.46803069053708451</v>
      </c>
      <c r="M18" s="37">
        <f t="shared" si="10"/>
        <v>0.53196930946291565</v>
      </c>
      <c r="N18" s="38">
        <v>114</v>
      </c>
      <c r="O18" s="38">
        <f t="shared" si="11"/>
        <v>59.192307692307686</v>
      </c>
      <c r="P18" s="38">
        <f t="shared" si="12"/>
        <v>51.704918032786885</v>
      </c>
      <c r="Q18" s="38">
        <f t="shared" si="13"/>
        <v>62.295081967213108</v>
      </c>
      <c r="R18" s="38">
        <f t="shared" si="14"/>
        <v>54.807692307692299</v>
      </c>
      <c r="S18" s="39">
        <f t="shared" si="15"/>
        <v>-3.1027742749054212</v>
      </c>
      <c r="T18" s="39">
        <f t="shared" si="16"/>
        <v>-3.1027742749054141</v>
      </c>
      <c r="U18" t="s">
        <v>102</v>
      </c>
      <c r="V18" t="s">
        <v>108</v>
      </c>
      <c r="W18" t="s">
        <v>78</v>
      </c>
      <c r="X18" s="48" t="s">
        <v>201</v>
      </c>
      <c r="Y18" s="41"/>
    </row>
    <row r="19" spans="1:25" ht="15" x14ac:dyDescent="0.25">
      <c r="A19">
        <v>2.0299999999999998</v>
      </c>
      <c r="B19">
        <v>1.86</v>
      </c>
      <c r="C19" s="29">
        <f t="shared" si="0"/>
        <v>3.0245246040574214E-2</v>
      </c>
      <c r="D19" s="30">
        <f>IF(OR($A19="",$B19=""),"",A19*'MPTO_working_2-way'!$G18)</f>
        <v>2.0913978494623655</v>
      </c>
      <c r="E19" s="32">
        <f>IF(OR($A19="",$B19=""),"",B19*'MPTO_working_2-way'!$G18)</f>
        <v>1.9162561576354682</v>
      </c>
      <c r="F19" s="30">
        <f>IF(OR($A19="",$B19=""),"",'MPTO_working_2-way'!D18)</f>
        <v>2.0942925287037548</v>
      </c>
      <c r="G19" s="32">
        <f>IF(OR($A19="",$B19=""),"",'MPTO_working_2-way'!E18)</f>
        <v>1.9138324294186226</v>
      </c>
      <c r="H19" s="30">
        <f>IF(OR($A19="",$B19=""),"",'OddsRatio_working_2-way'!M18)</f>
        <v>2.0943831224048783</v>
      </c>
      <c r="I19" s="30">
        <f>IF(OR($A19="",$B19=""),"",'OddsRatio_working_2-way'!N18)</f>
        <v>1.9137567818137824</v>
      </c>
      <c r="J19" s="30">
        <f>IF('Log_working_2-way'!$D18="","",A19^('Log_working_2-way'!$D18))</f>
        <v>2.0957003958101184</v>
      </c>
      <c r="K19" s="32">
        <f>IF('Log_working_2-way'!$D18="","",B19^('Log_working_2-way'!$D18))</f>
        <v>1.9126582447390832</v>
      </c>
      <c r="L19" s="37">
        <f t="shared" si="9"/>
        <v>0.47814910025706941</v>
      </c>
      <c r="M19" s="37">
        <f t="shared" si="10"/>
        <v>0.52185089974293053</v>
      </c>
      <c r="N19" s="38">
        <v>115</v>
      </c>
      <c r="O19" s="38">
        <f t="shared" si="11"/>
        <v>58.349753694581281</v>
      </c>
      <c r="P19" s="38">
        <f t="shared" si="12"/>
        <v>53.172043010752688</v>
      </c>
      <c r="Q19" s="38">
        <f t="shared" si="13"/>
        <v>61.827956989247305</v>
      </c>
      <c r="R19" s="38">
        <f t="shared" si="14"/>
        <v>56.650246305418726</v>
      </c>
      <c r="S19" s="39">
        <f t="shared" si="15"/>
        <v>-3.4782032946660237</v>
      </c>
      <c r="T19" s="39">
        <f t="shared" si="16"/>
        <v>-3.4782032946660379</v>
      </c>
      <c r="U19" t="s">
        <v>98</v>
      </c>
      <c r="V19" t="s">
        <v>110</v>
      </c>
      <c r="W19" t="s">
        <v>78</v>
      </c>
      <c r="X19" s="48" t="s">
        <v>201</v>
      </c>
      <c r="Y19" s="41"/>
    </row>
    <row r="20" spans="1:25" ht="15" x14ac:dyDescent="0.25">
      <c r="A20">
        <v>2.2400000000000002</v>
      </c>
      <c r="B20">
        <v>1.7</v>
      </c>
      <c r="C20" s="29">
        <f t="shared" si="0"/>
        <v>3.4663865546218364E-2</v>
      </c>
      <c r="D20" s="30">
        <f>IF(OR($A20="",$B20=""),"",A20*'MPTO_working_2-way'!$G19)</f>
        <v>2.3176470588235292</v>
      </c>
      <c r="E20" s="32">
        <f>IF(OR($A20="",$B20=""),"",B20*'MPTO_working_2-way'!$G19)</f>
        <v>1.7589285714285712</v>
      </c>
      <c r="F20" s="30">
        <f>IF(OR($A20="",$B20=""),"",'MPTO_working_2-way'!D19)</f>
        <v>2.3304773561811505</v>
      </c>
      <c r="G20" s="32">
        <f>IF(OR($A20="",$B20=""),"",'MPTO_working_2-way'!E19)</f>
        <v>1.7516099356025756</v>
      </c>
      <c r="H20" s="30">
        <f>IF(OR($A20="",$B20=""),"",'OddsRatio_working_2-way'!M19)</f>
        <v>2.3309502512973848</v>
      </c>
      <c r="I20" s="30">
        <f>IF(OR($A20="",$B20=""),"",'OddsRatio_working_2-way'!N19)</f>
        <v>1.7513428837969105</v>
      </c>
      <c r="J20" s="30">
        <f>IF('Log_working_2-way'!$D19="","",A20^('Log_working_2-way'!$D19))</f>
        <v>2.3368656510313084</v>
      </c>
      <c r="K20" s="32">
        <f>IF('Log_working_2-way'!$D19="","",B20^('Log_working_2-way'!$D19))</f>
        <v>1.7480183212340654</v>
      </c>
      <c r="L20" s="37">
        <f t="shared" si="9"/>
        <v>0.43147208121827418</v>
      </c>
      <c r="M20" s="37">
        <f t="shared" si="10"/>
        <v>0.56852791878172593</v>
      </c>
      <c r="N20" s="38">
        <v>116</v>
      </c>
      <c r="O20" s="38">
        <f t="shared" si="11"/>
        <v>64.214285714285722</v>
      </c>
      <c r="P20" s="38">
        <f t="shared" si="12"/>
        <v>47.764705882352935</v>
      </c>
      <c r="Q20" s="38">
        <f t="shared" si="13"/>
        <v>68.235294117647058</v>
      </c>
      <c r="R20" s="38">
        <f t="shared" si="14"/>
        <v>51.785714285714285</v>
      </c>
      <c r="S20" s="39">
        <f t="shared" si="15"/>
        <v>-4.0210084033613356</v>
      </c>
      <c r="T20" s="39">
        <f t="shared" si="16"/>
        <v>-4.0210084033613498</v>
      </c>
      <c r="U20" t="s">
        <v>109</v>
      </c>
      <c r="V20" t="s">
        <v>95</v>
      </c>
      <c r="W20" t="s">
        <v>78</v>
      </c>
      <c r="X20" s="48" t="s">
        <v>201</v>
      </c>
      <c r="Y20" s="41"/>
    </row>
    <row r="21" spans="1:25" ht="15" x14ac:dyDescent="0.25">
      <c r="A21">
        <v>1.95</v>
      </c>
      <c r="B21">
        <v>1.92</v>
      </c>
      <c r="C21" s="29">
        <f t="shared" si="0"/>
        <v>3.3653846153846256E-2</v>
      </c>
      <c r="D21" s="30">
        <f>IF(OR($A21="",$B21=""),"",A21*'MPTO_working_2-way'!$G20)</f>
        <v>2.015625</v>
      </c>
      <c r="E21" s="32">
        <f>IF(OR($A21="",$B21=""),"",B21*'MPTO_working_2-way'!$G20)</f>
        <v>1.9846153846153847</v>
      </c>
      <c r="F21" s="30">
        <f>IF(OR($A21="",$B21=""),"",'MPTO_working_2-way'!D20)</f>
        <v>2.0161550888529889</v>
      </c>
      <c r="G21" s="32">
        <f>IF(OR($A21="",$B21=""),"",'MPTO_working_2-way'!E20)</f>
        <v>1.9841017488076311</v>
      </c>
      <c r="H21" s="30">
        <f>IF(OR($A21="",$B21=""),"",'OddsRatio_working_2-way'!M20)</f>
        <v>2.0161735558713256</v>
      </c>
      <c r="I21" s="30">
        <f>IF(OR($A21="",$B21=""),"",'OddsRatio_working_2-way'!N20)</f>
        <v>1.9840838646332837</v>
      </c>
      <c r="J21" s="30">
        <f>IF('Log_working_2-way'!$D20="","",A21^('Log_working_2-way'!$D20))</f>
        <v>2.0164149948926431</v>
      </c>
      <c r="K21" s="32">
        <f>IF('Log_working_2-way'!$D20="","",B21^('Log_working_2-way'!$D20))</f>
        <v>1.9838501055423525</v>
      </c>
      <c r="L21" s="37">
        <f t="shared" si="9"/>
        <v>0.49612403100775193</v>
      </c>
      <c r="M21" s="37">
        <f t="shared" si="10"/>
        <v>0.50387596899224807</v>
      </c>
      <c r="N21" s="38">
        <v>117</v>
      </c>
      <c r="O21" s="38">
        <f t="shared" si="11"/>
        <v>57.000000000000007</v>
      </c>
      <c r="P21" s="38">
        <f t="shared" si="12"/>
        <v>56.0625</v>
      </c>
      <c r="Q21" s="38">
        <f t="shared" si="13"/>
        <v>60.937500000000007</v>
      </c>
      <c r="R21" s="38">
        <f t="shared" si="14"/>
        <v>60.000000000000007</v>
      </c>
      <c r="S21" s="39">
        <f t="shared" si="15"/>
        <v>-3.9375</v>
      </c>
      <c r="T21" s="39">
        <f t="shared" si="16"/>
        <v>-3.9375000000000071</v>
      </c>
      <c r="U21" t="s">
        <v>120</v>
      </c>
      <c r="V21" t="s">
        <v>134</v>
      </c>
      <c r="W21" t="s">
        <v>82</v>
      </c>
      <c r="X21" s="48" t="s">
        <v>201</v>
      </c>
      <c r="Y21" s="41"/>
    </row>
    <row r="22" spans="1:25" ht="15" x14ac:dyDescent="0.25">
      <c r="A22">
        <v>2.04</v>
      </c>
      <c r="B22">
        <v>1.84</v>
      </c>
      <c r="C22" s="29">
        <f t="shared" si="0"/>
        <v>3.3674339300937772E-2</v>
      </c>
      <c r="D22" s="30">
        <f>IF(OR($A22="",$B22=""),"",A22*'MPTO_working_2-way'!$G21)</f>
        <v>2.1086956521739131</v>
      </c>
      <c r="E22" s="32">
        <f>IF(OR($A22="",$B22=""),"",B22*'MPTO_working_2-way'!$G21)</f>
        <v>1.9019607843137256</v>
      </c>
      <c r="F22" s="30">
        <f>IF(OR($A22="",$B22=""),"",'MPTO_working_2-way'!D21)</f>
        <v>2.1125619090499774</v>
      </c>
      <c r="G22" s="32">
        <f>IF(OR($A22="",$B22=""),"",'MPTO_working_2-way'!E21)</f>
        <v>1.8988263860785108</v>
      </c>
      <c r="H22" s="30">
        <f>IF(OR($A22="",$B22=""),"",'OddsRatio_working_2-way'!M21)</f>
        <v>2.1126972805283741</v>
      </c>
      <c r="I22" s="30">
        <f>IF(OR($A22="",$B22=""),"",'OddsRatio_working_2-way'!N21)</f>
        <v>1.8987170342729172</v>
      </c>
      <c r="J22" s="30">
        <f>IF('Log_working_2-way'!$D21="","",A22^('Log_working_2-way'!$D21))</f>
        <v>2.1144632865880677</v>
      </c>
      <c r="K22" s="32">
        <f>IF('Log_working_2-way'!$D21="","",B22^('Log_working_2-way'!$D21))</f>
        <v>1.8972929050551837</v>
      </c>
      <c r="L22" s="37">
        <f t="shared" si="9"/>
        <v>0.47422680412371132</v>
      </c>
      <c r="M22" s="37">
        <f t="shared" si="10"/>
        <v>0.52577319587628868</v>
      </c>
      <c r="N22" s="38">
        <v>118</v>
      </c>
      <c r="O22" s="38">
        <f t="shared" si="11"/>
        <v>60.156862745098039</v>
      </c>
      <c r="P22" s="38">
        <f t="shared" si="12"/>
        <v>53.869565217391305</v>
      </c>
      <c r="Q22" s="38">
        <f t="shared" si="13"/>
        <v>64.130434782608688</v>
      </c>
      <c r="R22" s="38">
        <f t="shared" si="14"/>
        <v>57.843137254901961</v>
      </c>
      <c r="S22" s="39">
        <f t="shared" si="15"/>
        <v>-3.9735720375106496</v>
      </c>
      <c r="T22" s="39">
        <f t="shared" si="16"/>
        <v>-3.9735720375106567</v>
      </c>
      <c r="U22" t="s">
        <v>129</v>
      </c>
      <c r="V22" t="s">
        <v>125</v>
      </c>
      <c r="W22" t="s">
        <v>82</v>
      </c>
      <c r="X22" s="48" t="s">
        <v>201</v>
      </c>
      <c r="Y22" s="41"/>
    </row>
    <row r="23" spans="1:25" ht="15" x14ac:dyDescent="0.25">
      <c r="A23">
        <v>1.87</v>
      </c>
      <c r="B23">
        <v>2</v>
      </c>
      <c r="C23" s="29">
        <f t="shared" si="0"/>
        <v>3.475935828876997E-2</v>
      </c>
      <c r="D23" s="30">
        <f>IF(OR($A23="",$B23=""),"",A23*'MPTO_working_2-way'!$G22)</f>
        <v>1.9350000000000001</v>
      </c>
      <c r="E23" s="32">
        <f>IF(OR($A23="",$B23=""),"",B23*'MPTO_working_2-way'!$G22)</f>
        <v>2.0695187165775399</v>
      </c>
      <c r="F23" s="30">
        <f>IF(OR($A23="",$B23=""),"",'MPTO_working_2-way'!D22)</f>
        <v>1.9328165374677002</v>
      </c>
      <c r="G23" s="32">
        <f>IF(OR($A23="",$B23=""),"",'MPTO_working_2-way'!E22)</f>
        <v>2.0720221606648197</v>
      </c>
      <c r="H23" s="30">
        <f>IF(OR($A23="",$B23=""),"",'OddsRatio_working_2-way'!M22)</f>
        <v>1.9327379053088816</v>
      </c>
      <c r="I23" s="30">
        <f>IF(OR($A23="",$B23=""),"",'OddsRatio_working_2-way'!N22)</f>
        <v>2.0721125348377947</v>
      </c>
      <c r="J23" s="30">
        <f>IF('Log_working_2-way'!$D22="","",A23^('Log_working_2-way'!$D22))</f>
        <v>1.9317443969723613</v>
      </c>
      <c r="K23" s="32">
        <f>IF('Log_working_2-way'!$D22="","",B23^('Log_working_2-way'!$D22))</f>
        <v>2.0732557161055905</v>
      </c>
      <c r="L23" s="37">
        <f t="shared" si="9"/>
        <v>0.51679586563307489</v>
      </c>
      <c r="M23" s="37">
        <f t="shared" si="10"/>
        <v>0.48320413436692511</v>
      </c>
      <c r="N23" s="38">
        <v>119</v>
      </c>
      <c r="O23" s="38">
        <f t="shared" si="11"/>
        <v>55.363636363636353</v>
      </c>
      <c r="P23" s="38">
        <f t="shared" si="12"/>
        <v>59.5</v>
      </c>
      <c r="Q23" s="38">
        <f t="shared" si="13"/>
        <v>59.5</v>
      </c>
      <c r="R23" s="38">
        <f t="shared" si="14"/>
        <v>63.636363636363626</v>
      </c>
      <c r="S23" s="39">
        <f t="shared" si="15"/>
        <v>-4.1363636363636473</v>
      </c>
      <c r="T23" s="39">
        <f t="shared" si="16"/>
        <v>-4.136363636363626</v>
      </c>
      <c r="U23" t="s">
        <v>124</v>
      </c>
      <c r="V23" t="s">
        <v>121</v>
      </c>
      <c r="W23" t="s">
        <v>82</v>
      </c>
      <c r="X23" s="48" t="s">
        <v>201</v>
      </c>
      <c r="Y23" s="41"/>
    </row>
    <row r="24" spans="1:25" ht="15" x14ac:dyDescent="0.25">
      <c r="A24">
        <v>2.23</v>
      </c>
      <c r="B24">
        <v>1.69</v>
      </c>
      <c r="C24" s="29">
        <f t="shared" si="0"/>
        <v>4.0146469604903645E-2</v>
      </c>
      <c r="D24" s="30">
        <f>IF(OR($A24="",$B24=""),"",A24*'MPTO_working_2-way'!$G23)</f>
        <v>2.3195266272189352</v>
      </c>
      <c r="E24" s="32">
        <f>IF(OR($A24="",$B24=""),"",B24*'MPTO_working_2-way'!$G23)</f>
        <v>1.7578475336322872</v>
      </c>
      <c r="F24" s="30">
        <f>IF(OR($A24="",$B24=""),"",'MPTO_working_2-way'!D23)</f>
        <v>2.3344999535416733</v>
      </c>
      <c r="G24" s="32">
        <f>IF(OR($A24="",$B24=""),"",'MPTO_working_2-way'!E23)</f>
        <v>1.7493443498038854</v>
      </c>
      <c r="H24" s="30">
        <f>IF(OR($A24="",$B24=""),"",'OddsRatio_working_2-way'!M23)</f>
        <v>2.3351436985029639</v>
      </c>
      <c r="I24" s="30">
        <f>IF(OR($A24="",$B24=""),"",'OddsRatio_working_2-way'!N23)</f>
        <v>1.7489830503797115</v>
      </c>
      <c r="J24" s="30">
        <f>IF('Log_working_2-way'!$D23="","",A24^('Log_working_2-way'!$D23))</f>
        <v>2.3420901732972235</v>
      </c>
      <c r="K24" s="32">
        <f>IF('Log_working_2-way'!$D23="","",B24^('Log_working_2-way'!$D23))</f>
        <v>1.7451064167640695</v>
      </c>
      <c r="L24" s="37">
        <f t="shared" si="9"/>
        <v>0.43112244897959179</v>
      </c>
      <c r="M24" s="37">
        <f t="shared" si="10"/>
        <v>0.56887755102040816</v>
      </c>
      <c r="N24" s="38">
        <v>120</v>
      </c>
      <c r="O24" s="38">
        <f t="shared" si="11"/>
        <v>66.188340807174896</v>
      </c>
      <c r="P24" s="38">
        <f t="shared" si="12"/>
        <v>48.994082840236679</v>
      </c>
      <c r="Q24" s="38">
        <f t="shared" si="13"/>
        <v>71.005917159763314</v>
      </c>
      <c r="R24" s="38">
        <f t="shared" si="14"/>
        <v>53.811659192825111</v>
      </c>
      <c r="S24" s="39">
        <f t="shared" si="15"/>
        <v>-4.8175763525884179</v>
      </c>
      <c r="T24" s="39">
        <f t="shared" si="16"/>
        <v>-4.8175763525884321</v>
      </c>
      <c r="U24" t="s">
        <v>114</v>
      </c>
      <c r="V24" t="s">
        <v>119</v>
      </c>
      <c r="W24" t="s">
        <v>82</v>
      </c>
      <c r="X24" s="48" t="s">
        <v>201</v>
      </c>
      <c r="Y24" s="41"/>
    </row>
    <row r="25" spans="1:25" ht="15" x14ac:dyDescent="0.25">
      <c r="A25">
        <v>2.0099999999999998</v>
      </c>
      <c r="B25">
        <v>1.87</v>
      </c>
      <c r="C25" s="29">
        <f t="shared" si="0"/>
        <v>3.22717960997152E-2</v>
      </c>
      <c r="D25" s="30">
        <f>IF(OR($A25="",$B25=""),"",A25*'MPTO_working_2-way'!$G24)</f>
        <v>2.0748663101604272</v>
      </c>
      <c r="E25" s="32">
        <f>IF(OR($A25="",$B25=""),"",B25*'MPTO_working_2-way'!$G24)</f>
        <v>1.9303482587064675</v>
      </c>
      <c r="F25" s="30">
        <f>IF(OR($A25="",$B25=""),"",'MPTO_working_2-way'!D24)</f>
        <v>2.0773758532069522</v>
      </c>
      <c r="G25" s="32">
        <f>IF(OR($A25="",$B25=""),"",'MPTO_working_2-way'!E24)</f>
        <v>1.9281811886013285</v>
      </c>
      <c r="H25" s="30">
        <f>IF(OR($A25="",$B25=""),"",'OddsRatio_working_2-way'!M24)</f>
        <v>2.0774597626964471</v>
      </c>
      <c r="I25" s="30">
        <f>IF(OR($A25="",$B25=""),"",'OddsRatio_working_2-way'!N24)</f>
        <v>1.9281089045009006</v>
      </c>
      <c r="J25" s="30">
        <f>IF('Log_working_2-way'!$D24="","",A25^('Log_working_2-way'!$D24))</f>
        <v>2.0786033258509891</v>
      </c>
      <c r="K25" s="32">
        <f>IF('Log_working_2-way'!$D24="","",B25^('Log_working_2-way'!$D24))</f>
        <v>1.9271248994258339</v>
      </c>
      <c r="L25" s="37">
        <f t="shared" si="9"/>
        <v>0.48195876288659806</v>
      </c>
      <c r="M25" s="37">
        <f t="shared" si="10"/>
        <v>0.51804123711340211</v>
      </c>
      <c r="N25" s="38">
        <v>121</v>
      </c>
      <c r="O25" s="38">
        <f t="shared" si="11"/>
        <v>60.800995024875618</v>
      </c>
      <c r="P25" s="38">
        <f t="shared" si="12"/>
        <v>56.294117647058819</v>
      </c>
      <c r="Q25" s="38">
        <f t="shared" si="13"/>
        <v>64.70588235294116</v>
      </c>
      <c r="R25" s="38">
        <f t="shared" si="14"/>
        <v>60.199004975124389</v>
      </c>
      <c r="S25" s="39">
        <f t="shared" si="15"/>
        <v>-3.9048873280655414</v>
      </c>
      <c r="T25" s="39">
        <f t="shared" si="16"/>
        <v>-3.9048873280655698</v>
      </c>
      <c r="U25" t="s">
        <v>135</v>
      </c>
      <c r="V25" t="s">
        <v>123</v>
      </c>
      <c r="W25" t="s">
        <v>82</v>
      </c>
      <c r="X25" s="48" t="s">
        <v>201</v>
      </c>
      <c r="Y25" s="41"/>
    </row>
    <row r="26" spans="1:25" ht="15" x14ac:dyDescent="0.25">
      <c r="A26">
        <v>2.35</v>
      </c>
      <c r="B26">
        <v>1.63</v>
      </c>
      <c r="C26" s="29">
        <f t="shared" si="0"/>
        <v>3.9028847408954404E-2</v>
      </c>
      <c r="D26" s="30">
        <f>IF(OR($A26="",$B26=""),"",A26*'MPTO_working_2-way'!$G25)</f>
        <v>2.4417177914110431</v>
      </c>
      <c r="E26" s="32">
        <f>IF(OR($A26="",$B26=""),"",B26*'MPTO_working_2-way'!$G25)</f>
        <v>1.6936170212765955</v>
      </c>
      <c r="F26" s="30">
        <f>IF(OR($A26="",$B26=""),"",'MPTO_working_2-way'!D25)</f>
        <v>2.4629480790869636</v>
      </c>
      <c r="G26" s="32">
        <f>IF(OR($A26="",$B26=""),"",'MPTO_working_2-way'!E25)</f>
        <v>1.6835512581035048</v>
      </c>
      <c r="H26" s="30">
        <f>IF(OR($A26="",$B26=""),"",'OddsRatio_working_2-way'!M25)</f>
        <v>2.4638501094227996</v>
      </c>
      <c r="I26" s="30">
        <f>IF(OR($A26="",$B26=""),"",'OddsRatio_working_2-way'!N25)</f>
        <v>1.6831300510639733</v>
      </c>
      <c r="J26" s="30">
        <f>IF('Log_working_2-way'!$D25="","",A26^('Log_working_2-way'!$D25))</f>
        <v>2.4737476176576996</v>
      </c>
      <c r="K26" s="32">
        <f>IF('Log_working_2-way'!$D25="","",B26^('Log_working_2-way'!$D25))</f>
        <v>1.6785422334314666</v>
      </c>
      <c r="L26" s="37">
        <f t="shared" si="9"/>
        <v>0.40954773869346733</v>
      </c>
      <c r="M26" s="37">
        <f t="shared" si="10"/>
        <v>0.59045226130653272</v>
      </c>
      <c r="N26" s="38">
        <v>122</v>
      </c>
      <c r="O26" s="38">
        <f t="shared" si="11"/>
        <v>70.085106382978722</v>
      </c>
      <c r="P26" s="38">
        <f t="shared" si="12"/>
        <v>47.153374233128829</v>
      </c>
      <c r="Q26" s="38">
        <f t="shared" si="13"/>
        <v>74.846625766871171</v>
      </c>
      <c r="R26" s="38">
        <f t="shared" si="14"/>
        <v>51.914893617021278</v>
      </c>
      <c r="S26" s="39">
        <f t="shared" si="15"/>
        <v>-4.7615193838924483</v>
      </c>
      <c r="T26" s="39">
        <f t="shared" si="16"/>
        <v>-4.7615193838924483</v>
      </c>
      <c r="U26" t="s">
        <v>116</v>
      </c>
      <c r="V26" t="s">
        <v>132</v>
      </c>
      <c r="W26" t="s">
        <v>82</v>
      </c>
      <c r="X26" s="48" t="s">
        <v>201</v>
      </c>
      <c r="Y26" s="41"/>
    </row>
    <row r="27" spans="1:25" ht="15" x14ac:dyDescent="0.25">
      <c r="A27">
        <v>1.9</v>
      </c>
      <c r="B27">
        <v>1.97</v>
      </c>
      <c r="C27" s="29">
        <f t="shared" si="0"/>
        <v>3.3930002671653803E-2</v>
      </c>
      <c r="D27" s="30">
        <f>IF(OR($A27="",$B27=""),"",A27*'MPTO_working_2-way'!$G26)</f>
        <v>1.9644670050761421</v>
      </c>
      <c r="E27" s="32">
        <f>IF(OR($A27="",$B27=""),"",B27*'MPTO_working_2-way'!$G26)</f>
        <v>2.0368421052631578</v>
      </c>
      <c r="F27" s="30">
        <f>IF(OR($A27="",$B27=""),"",'MPTO_working_2-way'!D26)</f>
        <v>1.9632835038027801</v>
      </c>
      <c r="G27" s="32">
        <f>IF(OR($A27="",$B27=""),"",'MPTO_working_2-way'!E26)</f>
        <v>2.0381159814865235</v>
      </c>
      <c r="H27" s="30">
        <f>IF(OR($A27="",$B27=""),"",'OddsRatio_working_2-way'!M26)</f>
        <v>1.963241948601903</v>
      </c>
      <c r="I27" s="30">
        <f>IF(OR($A27="",$B27=""),"",'OddsRatio_working_2-way'!N26)</f>
        <v>2.0381607668264961</v>
      </c>
      <c r="J27" s="30">
        <f>IF('Log_working_2-way'!$D26="","",A27^('Log_working_2-way'!$D26))</f>
        <v>1.9627034600020314</v>
      </c>
      <c r="K27" s="32">
        <f>IF('Log_working_2-way'!$D26="","",B27^('Log_working_2-way'!$D26))</f>
        <v>2.0387414625037734</v>
      </c>
      <c r="L27" s="37">
        <f t="shared" si="9"/>
        <v>0.50904392764857886</v>
      </c>
      <c r="M27" s="37">
        <f t="shared" si="10"/>
        <v>0.49095607235142119</v>
      </c>
      <c r="N27" s="38">
        <v>123</v>
      </c>
      <c r="O27" s="38">
        <f t="shared" si="11"/>
        <v>58.263157894736835</v>
      </c>
      <c r="P27" s="38">
        <f t="shared" si="12"/>
        <v>60.563451776649742</v>
      </c>
      <c r="Q27" s="38">
        <f t="shared" si="13"/>
        <v>62.43654822335025</v>
      </c>
      <c r="R27" s="38">
        <f t="shared" si="14"/>
        <v>64.73684210526315</v>
      </c>
      <c r="S27" s="39">
        <f t="shared" si="15"/>
        <v>-4.1733903286134151</v>
      </c>
      <c r="T27" s="39">
        <f t="shared" si="16"/>
        <v>-4.173390328613408</v>
      </c>
      <c r="U27" t="s">
        <v>118</v>
      </c>
      <c r="V27" t="s">
        <v>128</v>
      </c>
      <c r="W27" t="s">
        <v>82</v>
      </c>
      <c r="X27" s="48" t="s">
        <v>201</v>
      </c>
      <c r="Y27" s="41"/>
    </row>
    <row r="28" spans="1:25" ht="15" x14ac:dyDescent="0.25">
      <c r="A28">
        <v>2.04</v>
      </c>
      <c r="B28">
        <v>1.84</v>
      </c>
      <c r="C28" s="29">
        <f t="shared" si="0"/>
        <v>3.3674339300937772E-2</v>
      </c>
      <c r="D28" s="30">
        <f>IF(OR($A28="",$B28=""),"",A28*'MPTO_working_2-way'!$G27)</f>
        <v>2.1086956521739131</v>
      </c>
      <c r="E28" s="32">
        <f>IF(OR($A28="",$B28=""),"",B28*'MPTO_working_2-way'!$G27)</f>
        <v>1.9019607843137256</v>
      </c>
      <c r="F28" s="30">
        <f>IF(OR($A28="",$B28=""),"",'MPTO_working_2-way'!D27)</f>
        <v>2.1125619090499774</v>
      </c>
      <c r="G28" s="32">
        <f>IF(OR($A28="",$B28=""),"",'MPTO_working_2-way'!E27)</f>
        <v>1.8988263860785108</v>
      </c>
      <c r="H28" s="30">
        <f>IF(OR($A28="",$B28=""),"",'OddsRatio_working_2-way'!M27)</f>
        <v>2.1126972805283741</v>
      </c>
      <c r="I28" s="30">
        <f>IF(OR($A28="",$B28=""),"",'OddsRatio_working_2-way'!N27)</f>
        <v>1.8987170342729172</v>
      </c>
      <c r="J28" s="30">
        <f>IF('Log_working_2-way'!$D27="","",A28^('Log_working_2-way'!$D27))</f>
        <v>2.1144632865880677</v>
      </c>
      <c r="K28" s="32">
        <f>IF('Log_working_2-way'!$D27="","",B28^('Log_working_2-way'!$D27))</f>
        <v>1.8972929050551837</v>
      </c>
      <c r="L28" s="37">
        <f t="shared" si="9"/>
        <v>0.47422680412371132</v>
      </c>
      <c r="M28" s="37">
        <f t="shared" si="10"/>
        <v>0.52577319587628868</v>
      </c>
      <c r="N28" s="38">
        <v>124</v>
      </c>
      <c r="O28" s="38">
        <f t="shared" si="11"/>
        <v>63.215686274509807</v>
      </c>
      <c r="P28" s="38">
        <f t="shared" si="12"/>
        <v>56.608695652173907</v>
      </c>
      <c r="Q28" s="38">
        <f t="shared" si="13"/>
        <v>67.391304347826079</v>
      </c>
      <c r="R28" s="38">
        <f t="shared" si="14"/>
        <v>60.784313725490193</v>
      </c>
      <c r="S28" s="39">
        <f t="shared" si="15"/>
        <v>-4.1756180733162722</v>
      </c>
      <c r="T28" s="39">
        <f t="shared" si="16"/>
        <v>-4.1756180733162864</v>
      </c>
      <c r="U28" t="s">
        <v>127</v>
      </c>
      <c r="V28" t="s">
        <v>117</v>
      </c>
      <c r="W28" t="s">
        <v>82</v>
      </c>
      <c r="X28" s="48" t="s">
        <v>201</v>
      </c>
      <c r="Y28" s="41"/>
    </row>
    <row r="29" spans="1:25" ht="15" x14ac:dyDescent="0.25">
      <c r="A29">
        <v>1.9</v>
      </c>
      <c r="B29">
        <v>1.97</v>
      </c>
      <c r="C29" s="29">
        <f t="shared" si="0"/>
        <v>3.3930002671653803E-2</v>
      </c>
      <c r="D29" s="30">
        <f>IF(OR($A29="",$B29=""),"",A29*'MPTO_working_2-way'!$G28)</f>
        <v>1.9644670050761421</v>
      </c>
      <c r="E29" s="32">
        <f>IF(OR($A29="",$B29=""),"",B29*'MPTO_working_2-way'!$G28)</f>
        <v>2.0368421052631578</v>
      </c>
      <c r="F29" s="30">
        <f>IF(OR($A29="",$B29=""),"",'MPTO_working_2-way'!D28)</f>
        <v>1.9632835038027801</v>
      </c>
      <c r="G29" s="32">
        <f>IF(OR($A29="",$B29=""),"",'MPTO_working_2-way'!E28)</f>
        <v>2.0381159814865235</v>
      </c>
      <c r="H29" s="30">
        <f>IF(OR($A29="",$B29=""),"",'OddsRatio_working_2-way'!M28)</f>
        <v>1.963241948601903</v>
      </c>
      <c r="I29" s="30">
        <f>IF(OR($A29="",$B29=""),"",'OddsRatio_working_2-way'!N28)</f>
        <v>2.0381607668264961</v>
      </c>
      <c r="J29" s="30">
        <f>IF('Log_working_2-way'!$D28="","",A29^('Log_working_2-way'!$D28))</f>
        <v>1.9627034600020314</v>
      </c>
      <c r="K29" s="32">
        <f>IF('Log_working_2-way'!$D28="","",B29^('Log_working_2-way'!$D28))</f>
        <v>2.0387414625037734</v>
      </c>
      <c r="L29" s="37">
        <f t="shared" si="9"/>
        <v>0.50904392764857886</v>
      </c>
      <c r="M29" s="37">
        <f t="shared" si="10"/>
        <v>0.49095607235142119</v>
      </c>
      <c r="N29" s="38">
        <v>125</v>
      </c>
      <c r="O29" s="38">
        <f t="shared" si="11"/>
        <v>59.210526315789473</v>
      </c>
      <c r="P29" s="38">
        <f t="shared" si="12"/>
        <v>61.548223350253807</v>
      </c>
      <c r="Q29" s="38">
        <f t="shared" si="13"/>
        <v>63.451776649746186</v>
      </c>
      <c r="R29" s="38">
        <f t="shared" si="14"/>
        <v>65.78947368421052</v>
      </c>
      <c r="S29" s="39">
        <f t="shared" si="15"/>
        <v>-4.2412503339567138</v>
      </c>
      <c r="T29" s="39">
        <f t="shared" si="16"/>
        <v>-4.2412503339567138</v>
      </c>
      <c r="U29" t="s">
        <v>71</v>
      </c>
      <c r="V29" t="s">
        <v>130</v>
      </c>
      <c r="W29" t="s">
        <v>82</v>
      </c>
      <c r="X29" s="48" t="s">
        <v>201</v>
      </c>
      <c r="Y29" s="41"/>
    </row>
    <row r="30" spans="1:25" s="35" customFormat="1" ht="15" x14ac:dyDescent="0.25">
      <c r="A30">
        <v>2.2400000000000002</v>
      </c>
      <c r="B30">
        <v>1.69</v>
      </c>
      <c r="C30" s="29">
        <f t="shared" si="0"/>
        <v>3.8144547759932479E-2</v>
      </c>
      <c r="D30" s="30">
        <f>IF(OR($A30="",$B30=""),"",A30*'MPTO_working_2-way'!$G29)</f>
        <v>2.3254437869822491</v>
      </c>
      <c r="E30" s="32">
        <f>IF(OR($A30="",$B30=""),"",B30*'MPTO_working_2-way'!$G29)</f>
        <v>1.7544642857142858</v>
      </c>
      <c r="F30" s="30">
        <f>IF(OR($A30="",$B30=""),"",'MPTO_working_2-way'!D29)</f>
        <v>2.3399678575843743</v>
      </c>
      <c r="G30" s="32">
        <f>IF(OR($A30="",$B30=""),"",'MPTO_working_2-way'!E29)</f>
        <v>1.7462865578005351</v>
      </c>
      <c r="H30" s="30">
        <f>IF(OR($A30="",$B30=""),"",'OddsRatio_working_2-way'!M29)</f>
        <v>2.3405601251996737</v>
      </c>
      <c r="I30" s="30">
        <f>IF(OR($A30="",$B30=""),"",'OddsRatio_working_2-way'!N29)</f>
        <v>1.7459568438611086</v>
      </c>
      <c r="J30" s="30">
        <f>IF('Log_working_2-way'!$D29="","",A30^('Log_working_2-way'!$D29))</f>
        <v>2.347284961783934</v>
      </c>
      <c r="K30" s="32">
        <f>IF('Log_working_2-way'!$D29="","",B30^('Log_working_2-way'!$D29))</f>
        <v>1.7422334757420166</v>
      </c>
      <c r="L30" s="37">
        <f t="shared" si="9"/>
        <v>0.43002544529262077</v>
      </c>
      <c r="M30" s="37">
        <f t="shared" si="10"/>
        <v>0.56997455470737912</v>
      </c>
      <c r="N30" s="38">
        <v>126</v>
      </c>
      <c r="O30" s="38">
        <f t="shared" si="11"/>
        <v>69.75</v>
      </c>
      <c r="P30" s="38">
        <f t="shared" si="12"/>
        <v>51.443786982248518</v>
      </c>
      <c r="Q30" s="38">
        <f t="shared" si="13"/>
        <v>74.556213017751489</v>
      </c>
      <c r="R30" s="38">
        <f t="shared" si="14"/>
        <v>56.249999999999993</v>
      </c>
      <c r="S30" s="39">
        <f t="shared" si="15"/>
        <v>-4.8062130177514888</v>
      </c>
      <c r="T30" s="39">
        <f t="shared" si="16"/>
        <v>-4.8062130177514746</v>
      </c>
      <c r="U30" t="s">
        <v>133</v>
      </c>
      <c r="V30" t="s">
        <v>85</v>
      </c>
      <c r="W30" t="s">
        <v>82</v>
      </c>
      <c r="X30" s="48" t="s">
        <v>201</v>
      </c>
      <c r="Y30" s="41"/>
    </row>
    <row r="31" spans="1:25" ht="15" x14ac:dyDescent="0.25">
      <c r="A31">
        <v>1.88</v>
      </c>
      <c r="B31">
        <v>1.99</v>
      </c>
      <c r="C31" s="29">
        <f t="shared" si="0"/>
        <v>3.4427456431091574E-2</v>
      </c>
      <c r="D31" s="30">
        <f>IF(OR($A31="",$B31=""),"",A31*'MPTO_working_2-way'!$G30)</f>
        <v>1.9447236180904521</v>
      </c>
      <c r="E31" s="32">
        <f>IF(OR($A31="",$B31=""),"",B31*'MPTO_working_2-way'!$G30)</f>
        <v>2.0585106382978724</v>
      </c>
      <c r="F31" s="30">
        <f>IF(OR($A31="",$B31=""),"",'MPTO_working_2-way'!D30)</f>
        <v>1.9428749480681344</v>
      </c>
      <c r="G31" s="32">
        <f>IF(OR($A31="",$B31=""),"",'MPTO_working_2-way'!E30)</f>
        <v>2.0605860321656753</v>
      </c>
      <c r="H31" s="30">
        <f>IF(OR($A31="",$B31=""),"",'OddsRatio_working_2-way'!M30)</f>
        <v>1.9428090415820634</v>
      </c>
      <c r="I31" s="30">
        <f>IF(OR($A31="",$B31=""),"",'OddsRatio_working_2-way'!N30)</f>
        <v>2.0606601717798219</v>
      </c>
      <c r="J31" s="30">
        <f>IF('Log_working_2-way'!$D30="","",A31^('Log_working_2-way'!$D30))</f>
        <v>1.9419679246135251</v>
      </c>
      <c r="K31" s="32">
        <f>IF('Log_working_2-way'!$D30="","",B31^('Log_working_2-way'!$D30))</f>
        <v>2.0616072733158419</v>
      </c>
      <c r="L31" s="37">
        <f t="shared" si="9"/>
        <v>0.51421188630490955</v>
      </c>
      <c r="M31" s="37">
        <f t="shared" si="10"/>
        <v>0.48578811369509045</v>
      </c>
      <c r="N31" s="38">
        <v>127</v>
      </c>
      <c r="O31" s="38">
        <f t="shared" si="11"/>
        <v>59.446808510638292</v>
      </c>
      <c r="P31" s="38">
        <f t="shared" si="12"/>
        <v>63.180904522613055</v>
      </c>
      <c r="Q31" s="38">
        <f t="shared" si="13"/>
        <v>63.819095477386931</v>
      </c>
      <c r="R31" s="38">
        <f t="shared" si="14"/>
        <v>67.553191489361694</v>
      </c>
      <c r="S31" s="39">
        <f t="shared" si="15"/>
        <v>-4.3722869667486393</v>
      </c>
      <c r="T31" s="39">
        <f t="shared" si="16"/>
        <v>-4.3722869667486393</v>
      </c>
      <c r="U31" t="s">
        <v>131</v>
      </c>
      <c r="V31" t="s">
        <v>115</v>
      </c>
      <c r="W31" t="s">
        <v>82</v>
      </c>
      <c r="X31" s="48" t="s">
        <v>201</v>
      </c>
      <c r="Y31" s="41"/>
    </row>
    <row r="32" spans="1:25" ht="15" x14ac:dyDescent="0.25">
      <c r="A32">
        <v>1.67</v>
      </c>
      <c r="B32">
        <v>2.25</v>
      </c>
      <c r="C32" s="29">
        <f t="shared" si="0"/>
        <v>4.3246839654025315E-2</v>
      </c>
      <c r="D32" s="30">
        <f>IF(OR($A32="",$B32=""),"",A32*'MPTO_working_2-way'!$G31)</f>
        <v>1.7422222222222221</v>
      </c>
      <c r="E32" s="32">
        <f>IF(OR($A32="",$B32=""),"",B32*'MPTO_working_2-way'!$G31)</f>
        <v>2.3473053892215567</v>
      </c>
      <c r="F32" s="30">
        <f>IF(OR($A32="",$B32=""),"",'MPTO_working_2-way'!D31)</f>
        <v>1.732564841498559</v>
      </c>
      <c r="G32" s="32">
        <f>IF(OR($A32="",$B32=""),"",'MPTO_working_2-way'!E31)</f>
        <v>2.3650668764752165</v>
      </c>
      <c r="H32" s="30">
        <f>IF(OR($A32="",$B32=""),"",'OddsRatio_working_2-way'!M31)</f>
        <v>1.7321202087089249</v>
      </c>
      <c r="I32" s="30">
        <f>IF(OR($A32="",$B32=""),"",'OddsRatio_working_2-way'!N31)</f>
        <v>2.3658959117703833</v>
      </c>
      <c r="J32" s="30">
        <f>IF('Log_working_2-way'!$D31="","",A32^('Log_working_2-way'!$D31))</f>
        <v>1.7277084220437684</v>
      </c>
      <c r="K32" s="32">
        <f>IF('Log_working_2-way'!$D31="","",B32^('Log_working_2-way'!$D31))</f>
        <v>2.3741767577611035</v>
      </c>
      <c r="L32" s="37">
        <f t="shared" si="9"/>
        <v>0.57397959183673475</v>
      </c>
      <c r="M32" s="37">
        <f t="shared" si="10"/>
        <v>0.42602040816326531</v>
      </c>
      <c r="N32" s="38">
        <v>128</v>
      </c>
      <c r="O32" s="38">
        <f t="shared" si="11"/>
        <v>51.353293413173652</v>
      </c>
      <c r="P32" s="38">
        <f t="shared" si="12"/>
        <v>71.111111111111114</v>
      </c>
      <c r="Q32" s="38">
        <f t="shared" si="13"/>
        <v>56.888888888888886</v>
      </c>
      <c r="R32" s="38">
        <f t="shared" si="14"/>
        <v>76.646706586826355</v>
      </c>
      <c r="S32" s="39">
        <f t="shared" si="15"/>
        <v>-5.5355954757152332</v>
      </c>
      <c r="T32" s="39">
        <f t="shared" si="16"/>
        <v>-5.5355954757152404</v>
      </c>
      <c r="U32" t="s">
        <v>122</v>
      </c>
      <c r="V32" t="s">
        <v>126</v>
      </c>
      <c r="W32" t="s">
        <v>82</v>
      </c>
      <c r="X32" s="48" t="s">
        <v>201</v>
      </c>
      <c r="Y32" s="41"/>
    </row>
    <row r="33" spans="1:25" ht="15" x14ac:dyDescent="0.25">
      <c r="A33">
        <v>2.25</v>
      </c>
      <c r="B33">
        <v>1.68</v>
      </c>
      <c r="C33" s="29">
        <f t="shared" si="0"/>
        <v>3.9682539682539542E-2</v>
      </c>
      <c r="D33" s="30">
        <f>IF(OR($A33="",$B33=""),"",A33*'MPTO_working_2-way'!$G32)</f>
        <v>2.339285714285714</v>
      </c>
      <c r="E33" s="32">
        <f>IF(OR($A33="",$B33=""),"",B33*'MPTO_working_2-way'!$G32)</f>
        <v>1.7466666666666664</v>
      </c>
      <c r="F33" s="30">
        <f>IF(OR($A33="",$B33=""),"",'MPTO_working_2-way'!D32)</f>
        <v>2.3551401869158877</v>
      </c>
      <c r="G33" s="32">
        <f>IF(OR($A33="",$B33=""),"",'MPTO_working_2-way'!E32)</f>
        <v>1.7379310344827583</v>
      </c>
      <c r="H33" s="30">
        <f>IF(OR($A33="",$B33=""),"",'OddsRatio_working_2-way'!M32)</f>
        <v>2.3558153613666013</v>
      </c>
      <c r="I33" s="30">
        <f>IF(OR($A33="",$B33=""),"",'OddsRatio_working_2-way'!N32)</f>
        <v>1.7375635565834309</v>
      </c>
      <c r="J33" s="30">
        <f>IF('Log_working_2-way'!$D32="","",A33^('Log_working_2-way'!$D32))</f>
        <v>2.3631739395308338</v>
      </c>
      <c r="K33" s="32">
        <f>IF('Log_working_2-way'!$D32="","",B33^('Log_working_2-way'!$D32))</f>
        <v>1.733582099100242</v>
      </c>
      <c r="L33" s="37">
        <f t="shared" si="9"/>
        <v>0.4274809160305344</v>
      </c>
      <c r="M33" s="37">
        <f t="shared" si="10"/>
        <v>0.57251908396946571</v>
      </c>
      <c r="N33" s="38">
        <v>129</v>
      </c>
      <c r="O33" s="38">
        <f t="shared" si="11"/>
        <v>71.666666666666657</v>
      </c>
      <c r="P33" s="38">
        <f t="shared" si="12"/>
        <v>52.214285714285715</v>
      </c>
      <c r="Q33" s="38">
        <f t="shared" si="13"/>
        <v>76.785714285714292</v>
      </c>
      <c r="R33" s="38">
        <f t="shared" si="14"/>
        <v>57.333333333333329</v>
      </c>
      <c r="S33" s="39">
        <f t="shared" si="15"/>
        <v>-5.1190476190476346</v>
      </c>
      <c r="T33" s="39">
        <f t="shared" si="16"/>
        <v>-5.1190476190476133</v>
      </c>
      <c r="U33" t="s">
        <v>149</v>
      </c>
      <c r="V33" t="s">
        <v>152</v>
      </c>
      <c r="W33" t="s">
        <v>83</v>
      </c>
      <c r="X33" s="48" t="s">
        <v>201</v>
      </c>
      <c r="Y33" s="41"/>
    </row>
    <row r="34" spans="1:25" ht="15" x14ac:dyDescent="0.25">
      <c r="A34">
        <v>2.2999999999999998</v>
      </c>
      <c r="B34">
        <v>1.65</v>
      </c>
      <c r="C34" s="29">
        <f t="shared" si="0"/>
        <v>4.0843214756258295E-2</v>
      </c>
      <c r="D34" s="30">
        <f>IF(OR($A34="",$B34=""),"",A34*'MPTO_working_2-way'!$G33)</f>
        <v>2.393939393939394</v>
      </c>
      <c r="E34" s="32">
        <f>IF(OR($A34="",$B34=""),"",B34*'MPTO_working_2-way'!$G33)</f>
        <v>1.7173913043478262</v>
      </c>
      <c r="F34" s="30">
        <f>IF(OR($A34="",$B34=""),"",'MPTO_working_2-way'!D33)</f>
        <v>2.4133545310015898</v>
      </c>
      <c r="G34" s="32">
        <f>IF(OR($A34="",$B34=""),"",'MPTO_working_2-way'!E33)</f>
        <v>1.7075365579302588</v>
      </c>
      <c r="H34" s="30">
        <f>IF(OR($A34="",$B34=""),"",'OddsRatio_working_2-way'!M33)</f>
        <v>2.4142135623730949</v>
      </c>
      <c r="I34" s="30">
        <f>IF(OR($A34="",$B34=""),"",'OddsRatio_working_2-way'!N33)</f>
        <v>1.7071067811865481</v>
      </c>
      <c r="J34" s="30">
        <f>IF('Log_working_2-way'!$D33="","",A34^('Log_working_2-way'!$D33))</f>
        <v>2.4232620837218128</v>
      </c>
      <c r="K34" s="32">
        <f>IF('Log_working_2-way'!$D33="","",B34^('Log_working_2-way'!$D33))</f>
        <v>1.7026112839208782</v>
      </c>
      <c r="L34" s="37">
        <f t="shared" si="9"/>
        <v>0.41772151898734178</v>
      </c>
      <c r="M34" s="37">
        <f t="shared" si="10"/>
        <v>0.58227848101265822</v>
      </c>
      <c r="N34" s="38">
        <v>130</v>
      </c>
      <c r="O34" s="38">
        <f t="shared" si="11"/>
        <v>73.478260869565219</v>
      </c>
      <c r="P34" s="38">
        <f t="shared" si="12"/>
        <v>51.212121212121211</v>
      </c>
      <c r="Q34" s="38">
        <f t="shared" si="13"/>
        <v>78.787878787878796</v>
      </c>
      <c r="R34" s="38">
        <f t="shared" si="14"/>
        <v>56.521739130434788</v>
      </c>
      <c r="S34" s="39">
        <f t="shared" si="15"/>
        <v>-5.3096179183135774</v>
      </c>
      <c r="T34" s="39">
        <f t="shared" si="16"/>
        <v>-5.3096179183135774</v>
      </c>
      <c r="U34" t="s">
        <v>74</v>
      </c>
      <c r="V34" t="s">
        <v>144</v>
      </c>
      <c r="W34" t="s">
        <v>83</v>
      </c>
      <c r="X34" s="48" t="s">
        <v>201</v>
      </c>
      <c r="Y34" s="41"/>
    </row>
    <row r="35" spans="1:25" ht="15" x14ac:dyDescent="0.25">
      <c r="A35">
        <v>2.44</v>
      </c>
      <c r="B35">
        <v>1.59</v>
      </c>
      <c r="C35" s="29">
        <f t="shared" si="0"/>
        <v>3.8766883183833478E-2</v>
      </c>
      <c r="D35" s="30">
        <f>IF(OR($A35="",$B35=""),"",A35*'MPTO_working_2-way'!$G34)</f>
        <v>2.5345911949685536</v>
      </c>
      <c r="E35" s="32">
        <f>IF(OR($A35="",$B35=""),"",B35*'MPTO_working_2-way'!$G34)</f>
        <v>1.6516393442622954</v>
      </c>
      <c r="F35" s="30">
        <f>IF(OR($A35="",$B35=""),"",'MPTO_working_2-way'!D34)</f>
        <v>2.561130182202271</v>
      </c>
      <c r="G35" s="32">
        <f>IF(OR($A35="",$B35=""),"",'MPTO_working_2-way'!E34)</f>
        <v>1.640561569688769</v>
      </c>
      <c r="H35" s="30">
        <f>IF(OR($A35="",$B35=""),"",'OddsRatio_working_2-way'!M34)</f>
        <v>2.5622669317698867</v>
      </c>
      <c r="I35" s="30">
        <f>IF(OR($A35="",$B35=""),"",'OddsRatio_working_2-way'!N34)</f>
        <v>1.6400954789890509</v>
      </c>
      <c r="J35" s="30">
        <f>IF('Log_working_2-way'!$D34="","",A35^('Log_working_2-way'!$D34))</f>
        <v>2.5746963443895066</v>
      </c>
      <c r="K35" s="32">
        <f>IF('Log_working_2-way'!$D34="","",B35^('Log_working_2-way'!$D34))</f>
        <v>1.6350430694543896</v>
      </c>
      <c r="L35" s="37">
        <f t="shared" si="9"/>
        <v>0.39454094292803971</v>
      </c>
      <c r="M35" s="37">
        <f t="shared" si="10"/>
        <v>0.60545905707196013</v>
      </c>
      <c r="N35" s="38">
        <v>131</v>
      </c>
      <c r="O35" s="38">
        <f t="shared" si="11"/>
        <v>77.311475409836063</v>
      </c>
      <c r="P35" s="38">
        <f t="shared" si="12"/>
        <v>48.610062893081775</v>
      </c>
      <c r="Q35" s="38">
        <f t="shared" si="13"/>
        <v>82.389937106918239</v>
      </c>
      <c r="R35" s="38">
        <f t="shared" si="14"/>
        <v>53.688524590163937</v>
      </c>
      <c r="S35" s="39">
        <f t="shared" si="15"/>
        <v>-5.0784616970821759</v>
      </c>
      <c r="T35" s="39">
        <f t="shared" si="16"/>
        <v>-5.0784616970821617</v>
      </c>
      <c r="U35" t="s">
        <v>140</v>
      </c>
      <c r="V35" t="s">
        <v>89</v>
      </c>
      <c r="W35" t="s">
        <v>83</v>
      </c>
      <c r="X35" s="48" t="s">
        <v>201</v>
      </c>
      <c r="Y35" s="41"/>
    </row>
    <row r="36" spans="1:25" ht="15" x14ac:dyDescent="0.25">
      <c r="A36">
        <v>2.17</v>
      </c>
      <c r="B36">
        <v>1.74</v>
      </c>
      <c r="C36" s="29">
        <f t="shared" si="0"/>
        <v>3.5542136765718491E-2</v>
      </c>
      <c r="D36" s="30">
        <f>IF(OR($A36="",$B36=""),"",A36*'MPTO_working_2-way'!$G35)</f>
        <v>2.2471264367816088</v>
      </c>
      <c r="E36" s="32">
        <f>IF(OR($A36="",$B36=""),"",B36*'MPTO_working_2-way'!$G35)</f>
        <v>1.8018433179723501</v>
      </c>
      <c r="F36" s="30">
        <f>IF(OR($A36="",$B36=""),"",'MPTO_working_2-way'!D35)</f>
        <v>2.2570386753541753</v>
      </c>
      <c r="G36" s="32">
        <f>IF(OR($A36="",$B36=""),"",'MPTO_working_2-way'!E35)</f>
        <v>1.7955204717295163</v>
      </c>
      <c r="H36" s="30">
        <f>IF(OR($A36="",$B36=""),"",'OddsRatio_working_2-way'!M35)</f>
        <v>2.2574104664273644</v>
      </c>
      <c r="I36" s="30">
        <f>IF(OR($A36="",$B36=""),"",'OddsRatio_working_2-way'!N35)</f>
        <v>1.7952852522702987</v>
      </c>
      <c r="J36" s="30">
        <f>IF('Log_working_2-way'!$D35="","",A36^('Log_working_2-way'!$D35))</f>
        <v>2.2619707702020815</v>
      </c>
      <c r="K36" s="32">
        <f>IF('Log_working_2-way'!$D35="","",B36^('Log_working_2-way'!$D35))</f>
        <v>1.7924113803680148</v>
      </c>
      <c r="L36" s="37">
        <f t="shared" si="9"/>
        <v>0.44501278772378522</v>
      </c>
      <c r="M36" s="37">
        <f t="shared" si="10"/>
        <v>0.55498721227621484</v>
      </c>
      <c r="N36" s="38">
        <v>132</v>
      </c>
      <c r="O36" s="38">
        <f t="shared" si="11"/>
        <v>71.170506912442391</v>
      </c>
      <c r="P36" s="38">
        <f t="shared" si="12"/>
        <v>56.137931034482762</v>
      </c>
      <c r="Q36" s="38">
        <f t="shared" si="13"/>
        <v>75.862068965517238</v>
      </c>
      <c r="R36" s="38">
        <f t="shared" si="14"/>
        <v>60.829493087557601</v>
      </c>
      <c r="S36" s="39">
        <f t="shared" si="15"/>
        <v>-4.691562053074847</v>
      </c>
      <c r="T36" s="39">
        <f t="shared" si="16"/>
        <v>-4.6915620530748399</v>
      </c>
      <c r="U36" t="s">
        <v>88</v>
      </c>
      <c r="V36" t="s">
        <v>142</v>
      </c>
      <c r="W36" t="s">
        <v>83</v>
      </c>
      <c r="X36" s="48" t="s">
        <v>201</v>
      </c>
      <c r="Y36" s="41"/>
    </row>
    <row r="37" spans="1:25" ht="15" x14ac:dyDescent="0.25">
      <c r="A37">
        <v>2.2999999999999998</v>
      </c>
      <c r="B37">
        <v>1.66</v>
      </c>
      <c r="C37" s="29">
        <f t="shared" si="0"/>
        <v>3.7192247249869137E-2</v>
      </c>
      <c r="D37" s="30">
        <f>IF(OR($A37="",$B37=""),"",A37*'MPTO_working_2-way'!$G36)</f>
        <v>2.3855421686746987</v>
      </c>
      <c r="E37" s="32">
        <f>IF(OR($A37="",$B37=""),"",B37*'MPTO_working_2-way'!$G36)</f>
        <v>1.7217391304347827</v>
      </c>
      <c r="F37" s="30">
        <f>IF(OR($A37="",$B37=""),"",'MPTO_working_2-way'!D36)</f>
        <v>2.402769037130271</v>
      </c>
      <c r="G37" s="32">
        <f>IF(OR($A37="",$B37=""),"",'MPTO_working_2-way'!E36)</f>
        <v>1.7128757290264693</v>
      </c>
      <c r="H37" s="30">
        <f>IF(OR($A37="",$B37=""),"",'OddsRatio_working_2-way'!M36)</f>
        <v>2.4034589305344736</v>
      </c>
      <c r="I37" s="30">
        <f>IF(OR($A37="",$B37=""),"",'OddsRatio_working_2-way'!N36)</f>
        <v>1.7125253031944256</v>
      </c>
      <c r="J37" s="30">
        <f>IF('Log_working_2-way'!$D36="","",A37^('Log_working_2-way'!$D36))</f>
        <v>2.4114497005870583</v>
      </c>
      <c r="K37" s="32">
        <f>IF('Log_working_2-way'!$D36="","",B37^('Log_working_2-way'!$D36))</f>
        <v>1.708491418138335</v>
      </c>
      <c r="L37" s="37">
        <f t="shared" si="9"/>
        <v>0.41919191919191923</v>
      </c>
      <c r="M37" s="37">
        <f t="shared" si="10"/>
        <v>0.58080808080808077</v>
      </c>
      <c r="N37" s="38">
        <v>133</v>
      </c>
      <c r="O37" s="38">
        <f t="shared" si="11"/>
        <v>75.173913043478265</v>
      </c>
      <c r="P37" s="38">
        <f t="shared" si="12"/>
        <v>52.879518072289159</v>
      </c>
      <c r="Q37" s="38">
        <f t="shared" si="13"/>
        <v>80.120481927710856</v>
      </c>
      <c r="R37" s="38">
        <f t="shared" si="14"/>
        <v>57.826086956521742</v>
      </c>
      <c r="S37" s="39">
        <f t="shared" si="15"/>
        <v>-4.9465688842325903</v>
      </c>
      <c r="T37" s="39">
        <f t="shared" si="16"/>
        <v>-4.9465688842325832</v>
      </c>
      <c r="U37" t="s">
        <v>151</v>
      </c>
      <c r="V37" t="s">
        <v>72</v>
      </c>
      <c r="W37" t="s">
        <v>83</v>
      </c>
      <c r="X37" s="48" t="s">
        <v>201</v>
      </c>
      <c r="Y37" s="41"/>
    </row>
    <row r="38" spans="1:25" ht="15" x14ac:dyDescent="0.25">
      <c r="A38">
        <v>2.34</v>
      </c>
      <c r="B38">
        <v>1.64</v>
      </c>
      <c r="C38" s="29">
        <f t="shared" si="0"/>
        <v>3.7106524911402872E-2</v>
      </c>
      <c r="D38" s="30">
        <f>IF(OR($A38="",$B38=""),"",A38*'MPTO_working_2-way'!$G37)</f>
        <v>2.4268292682926824</v>
      </c>
      <c r="E38" s="32">
        <f>IF(OR($A38="",$B38=""),"",B38*'MPTO_working_2-way'!$G37)</f>
        <v>1.7008547008547006</v>
      </c>
      <c r="F38" s="30">
        <f>IF(OR($A38="",$B38=""),"",'MPTO_working_2-way'!D37)</f>
        <v>2.4462009178990307</v>
      </c>
      <c r="G38" s="32">
        <f>IF(OR($A38="",$B38=""),"",'MPTO_working_2-way'!E37)</f>
        <v>1.6914668547249645</v>
      </c>
      <c r="H38" s="30">
        <f>IF(OR($A38="",$B38=""),"",'OddsRatio_working_2-way'!M37)</f>
        <v>2.4469796128487777</v>
      </c>
      <c r="I38" s="30">
        <f>IF(OR($A38="",$B38=""),"",'OddsRatio_working_2-way'!N37)</f>
        <v>1.6910947404650878</v>
      </c>
      <c r="J38" s="30">
        <f>IF('Log_working_2-way'!$D37="","",A38^('Log_working_2-way'!$D37))</f>
        <v>2.4559827297707368</v>
      </c>
      <c r="K38" s="32">
        <f>IF('Log_working_2-way'!$D37="","",B38^('Log_working_2-way'!$D37))</f>
        <v>1.6868213334902025</v>
      </c>
      <c r="L38" s="37">
        <f t="shared" si="9"/>
        <v>0.41206030150753775</v>
      </c>
      <c r="M38" s="37">
        <f t="shared" si="10"/>
        <v>0.58793969849246241</v>
      </c>
      <c r="N38" s="38">
        <v>134</v>
      </c>
      <c r="O38" s="38">
        <f t="shared" si="11"/>
        <v>76.73504273504274</v>
      </c>
      <c r="P38" s="38">
        <f t="shared" si="12"/>
        <v>52.292682926829265</v>
      </c>
      <c r="Q38" s="38">
        <f t="shared" si="13"/>
        <v>81.707317073170728</v>
      </c>
      <c r="R38" s="38">
        <f t="shared" si="14"/>
        <v>57.264957264957268</v>
      </c>
      <c r="S38" s="39">
        <f t="shared" si="15"/>
        <v>-4.9722743381279884</v>
      </c>
      <c r="T38" s="39">
        <f t="shared" si="16"/>
        <v>-4.9722743381280026</v>
      </c>
      <c r="U38" t="s">
        <v>145</v>
      </c>
      <c r="V38" t="s">
        <v>139</v>
      </c>
      <c r="W38" t="s">
        <v>83</v>
      </c>
      <c r="X38" s="48" t="s">
        <v>201</v>
      </c>
      <c r="Y38" s="41"/>
    </row>
    <row r="39" spans="1:25" ht="15" x14ac:dyDescent="0.25">
      <c r="A39">
        <v>2.23</v>
      </c>
      <c r="B39">
        <v>1.69</v>
      </c>
      <c r="C39" s="29">
        <f t="shared" si="0"/>
        <v>4.0146469604903645E-2</v>
      </c>
      <c r="D39" s="30">
        <f>IF(OR($A39="",$B39=""),"",A39*'MPTO_working_2-way'!$G38)</f>
        <v>2.3195266272189352</v>
      </c>
      <c r="E39" s="32">
        <f>IF(OR($A39="",$B39=""),"",B39*'MPTO_working_2-way'!$G38)</f>
        <v>1.7578475336322872</v>
      </c>
      <c r="F39" s="30">
        <f>IF(OR($A39="",$B39=""),"",'MPTO_working_2-way'!D38)</f>
        <v>2.3344999535416733</v>
      </c>
      <c r="G39" s="32">
        <f>IF(OR($A39="",$B39=""),"",'MPTO_working_2-way'!E38)</f>
        <v>1.7493443498038854</v>
      </c>
      <c r="H39" s="30">
        <f>IF(OR($A39="",$B39=""),"",'OddsRatio_working_2-way'!M38)</f>
        <v>2.3351436985029639</v>
      </c>
      <c r="I39" s="30">
        <f>IF(OR($A39="",$B39=""),"",'OddsRatio_working_2-way'!N38)</f>
        <v>1.7489830503797115</v>
      </c>
      <c r="J39" s="30">
        <f>IF('Log_working_2-way'!$D38="","",A39^('Log_working_2-way'!$D38))</f>
        <v>2.3420901732972235</v>
      </c>
      <c r="K39" s="32">
        <f>IF('Log_working_2-way'!$D38="","",B39^('Log_working_2-way'!$D38))</f>
        <v>1.7451064167640695</v>
      </c>
      <c r="L39" s="37">
        <f t="shared" si="9"/>
        <v>0.43112244897959179</v>
      </c>
      <c r="M39" s="37">
        <f t="shared" si="10"/>
        <v>0.56887755102040816</v>
      </c>
      <c r="N39" s="38">
        <v>135</v>
      </c>
      <c r="O39" s="38">
        <f t="shared" si="11"/>
        <v>74.461883408071756</v>
      </c>
      <c r="P39" s="38">
        <f t="shared" si="12"/>
        <v>55.118343195266277</v>
      </c>
      <c r="Q39" s="38">
        <f t="shared" si="13"/>
        <v>79.881656804733737</v>
      </c>
      <c r="R39" s="38">
        <f t="shared" si="14"/>
        <v>60.538116591928251</v>
      </c>
      <c r="S39" s="39">
        <f t="shared" si="15"/>
        <v>-5.4197733966619808</v>
      </c>
      <c r="T39" s="39">
        <f t="shared" si="16"/>
        <v>-5.4197733966619737</v>
      </c>
      <c r="U39" t="s">
        <v>153</v>
      </c>
      <c r="V39" t="s">
        <v>146</v>
      </c>
      <c r="W39" t="s">
        <v>83</v>
      </c>
      <c r="X39" s="48" t="s">
        <v>201</v>
      </c>
      <c r="Y39" s="41"/>
    </row>
    <row r="40" spans="1:25" ht="15" x14ac:dyDescent="0.25">
      <c r="A40">
        <v>2.3199999999999998</v>
      </c>
      <c r="B40">
        <v>1.65</v>
      </c>
      <c r="C40" s="29">
        <f t="shared" si="0"/>
        <v>3.709508881922674E-2</v>
      </c>
      <c r="D40" s="30">
        <f>IF(OR($A40="",$B40=""),"",A40*'MPTO_working_2-way'!$G39)</f>
        <v>2.4060606060606058</v>
      </c>
      <c r="E40" s="32">
        <f>IF(OR($A40="",$B40=""),"",B40*'MPTO_working_2-way'!$G39)</f>
        <v>1.711206896551724</v>
      </c>
      <c r="F40" s="30">
        <f>IF(OR($A40="",$B40=""),"",'MPTO_working_2-way'!D39)</f>
        <v>2.4243191893603542</v>
      </c>
      <c r="G40" s="32">
        <f>IF(OR($A40="",$B40=""),"",'MPTO_working_2-way'!E39)</f>
        <v>1.702089817696754</v>
      </c>
      <c r="H40" s="30">
        <f>IF(OR($A40="",$B40=""),"",'OddsRatio_working_2-way'!M39)</f>
        <v>2.4250506063888508</v>
      </c>
      <c r="I40" s="30">
        <f>IF(OR($A40="",$B40=""),"",'OddsRatio_working_2-way'!N39)</f>
        <v>1.7017294652672368</v>
      </c>
      <c r="J40" s="30">
        <f>IF('Log_working_2-way'!$D39="","",A40^('Log_working_2-way'!$D39))</f>
        <v>2.4335275315726488</v>
      </c>
      <c r="K40" s="32">
        <f>IF('Log_working_2-way'!$D39="","",B40^('Log_working_2-way'!$D39))</f>
        <v>1.6975799054956422</v>
      </c>
      <c r="L40" s="37">
        <f t="shared" si="9"/>
        <v>0.41561712846347609</v>
      </c>
      <c r="M40" s="37">
        <f t="shared" si="10"/>
        <v>0.58438287153652402</v>
      </c>
      <c r="N40" s="38">
        <v>136</v>
      </c>
      <c r="O40" s="38">
        <f t="shared" si="11"/>
        <v>77.379310344827587</v>
      </c>
      <c r="P40" s="38">
        <f t="shared" si="12"/>
        <v>53.575757575757564</v>
      </c>
      <c r="Q40" s="38">
        <f t="shared" si="13"/>
        <v>82.424242424242422</v>
      </c>
      <c r="R40" s="38">
        <f t="shared" si="14"/>
        <v>58.62068965517242</v>
      </c>
      <c r="S40" s="39">
        <f t="shared" si="15"/>
        <v>-5.0449320794148349</v>
      </c>
      <c r="T40" s="39">
        <f t="shared" si="16"/>
        <v>-5.0449320794148562</v>
      </c>
      <c r="U40" t="s">
        <v>137</v>
      </c>
      <c r="V40" t="s">
        <v>148</v>
      </c>
      <c r="W40" t="s">
        <v>83</v>
      </c>
      <c r="X40" s="48" t="s">
        <v>201</v>
      </c>
      <c r="Y40" s="41"/>
    </row>
    <row r="41" spans="1:25" s="35" customFormat="1" ht="15" x14ac:dyDescent="0.25">
      <c r="A41">
        <v>2.56</v>
      </c>
      <c r="B41">
        <v>1.54</v>
      </c>
      <c r="C41" s="29">
        <f t="shared" si="0"/>
        <v>3.9975649350649345E-2</v>
      </c>
      <c r="D41" s="30">
        <f>IF(OR($A41="",$B41=""),"",A41*'MPTO_working_2-way'!$G40)</f>
        <v>2.6623376623376624</v>
      </c>
      <c r="E41" s="32">
        <f>IF(OR($A41="",$B41=""),"",B41*'MPTO_working_2-way'!$G40)</f>
        <v>1.6015625</v>
      </c>
      <c r="F41" s="30">
        <f>IF(OR($A41="",$B41=""),"",'MPTO_working_2-way'!D40)</f>
        <v>2.6980563920065701</v>
      </c>
      <c r="G41" s="32">
        <f>IF(OR($A41="",$B41=""),"",'MPTO_working_2-way'!E40)</f>
        <v>1.5889085926164759</v>
      </c>
      <c r="H41" s="30">
        <f>IF(OR($A41="",$B41=""),"",'OddsRatio_working_2-way'!M40)</f>
        <v>2.699673171197595</v>
      </c>
      <c r="I41" s="30">
        <f>IF(OR($A41="",$B41=""),"",'OddsRatio_working_2-way'!N40)</f>
        <v>1.588348405414552</v>
      </c>
      <c r="J41" s="30">
        <f>IF('Log_working_2-way'!$D40="","",A41^('Log_working_2-way'!$D40))</f>
        <v>2.7165487520876641</v>
      </c>
      <c r="K41" s="32">
        <f>IF('Log_working_2-way'!$D40="","",B41^('Log_working_2-way'!$D40))</f>
        <v>1.5825642870808749</v>
      </c>
      <c r="L41" s="37">
        <f t="shared" si="9"/>
        <v>0.37560975609756098</v>
      </c>
      <c r="M41" s="37">
        <f t="shared" si="10"/>
        <v>0.62439024390243902</v>
      </c>
      <c r="N41" s="38">
        <v>137</v>
      </c>
      <c r="O41" s="38">
        <f t="shared" si="11"/>
        <v>83.484375000000014</v>
      </c>
      <c r="P41" s="38">
        <f t="shared" si="12"/>
        <v>48.038961038961048</v>
      </c>
      <c r="Q41" s="38">
        <f t="shared" si="13"/>
        <v>88.961038961038966</v>
      </c>
      <c r="R41" s="38">
        <f t="shared" si="14"/>
        <v>53.515625</v>
      </c>
      <c r="S41" s="39">
        <f t="shared" si="15"/>
        <v>-5.4766639610389518</v>
      </c>
      <c r="T41" s="39">
        <f t="shared" si="16"/>
        <v>-5.4766639610389518</v>
      </c>
      <c r="U41" t="s">
        <v>147</v>
      </c>
      <c r="V41" t="s">
        <v>136</v>
      </c>
      <c r="W41" t="s">
        <v>83</v>
      </c>
      <c r="X41" s="48" t="s">
        <v>201</v>
      </c>
      <c r="Y41" s="41"/>
    </row>
    <row r="42" spans="1:25" ht="15" x14ac:dyDescent="0.25">
      <c r="A42">
        <v>1.87</v>
      </c>
      <c r="B42">
        <v>2</v>
      </c>
      <c r="C42" s="29">
        <f t="shared" si="0"/>
        <v>3.475935828876997E-2</v>
      </c>
      <c r="D42" s="30">
        <f>IF(OR($A42="",$B42=""),"",A42*'MPTO_working_2-way'!$G41)</f>
        <v>1.9350000000000001</v>
      </c>
      <c r="E42" s="32">
        <f>IF(OR($A42="",$B42=""),"",B42*'MPTO_working_2-way'!$G41)</f>
        <v>2.0695187165775399</v>
      </c>
      <c r="F42" s="30">
        <f>IF(OR($A42="",$B42=""),"",'MPTO_working_2-way'!D41)</f>
        <v>1.9328165374677002</v>
      </c>
      <c r="G42" s="32">
        <f>IF(OR($A42="",$B42=""),"",'MPTO_working_2-way'!E41)</f>
        <v>2.0720221606648197</v>
      </c>
      <c r="H42" s="30">
        <f>IF(OR($A42="",$B42=""),"",'OddsRatio_working_2-way'!M41)</f>
        <v>1.9327379053088816</v>
      </c>
      <c r="I42" s="30">
        <f>IF(OR($A42="",$B42=""),"",'OddsRatio_working_2-way'!N41)</f>
        <v>2.0721125348377947</v>
      </c>
      <c r="J42" s="30">
        <f>IF('Log_working_2-way'!$D41="","",A42^('Log_working_2-way'!$D41))</f>
        <v>1.9317443969723613</v>
      </c>
      <c r="K42" s="32">
        <f>IF('Log_working_2-way'!$D41="","",B42^('Log_working_2-way'!$D41))</f>
        <v>2.0732557161055905</v>
      </c>
      <c r="L42" s="37">
        <f t="shared" si="9"/>
        <v>0.51679586563307489</v>
      </c>
      <c r="M42" s="37">
        <f t="shared" si="10"/>
        <v>0.48320413436692511</v>
      </c>
      <c r="N42" s="38">
        <v>138</v>
      </c>
      <c r="O42" s="38">
        <f t="shared" si="11"/>
        <v>64.203208556149718</v>
      </c>
      <c r="P42" s="38">
        <f t="shared" si="12"/>
        <v>69</v>
      </c>
      <c r="Q42" s="38">
        <f t="shared" si="13"/>
        <v>69</v>
      </c>
      <c r="R42" s="38">
        <f t="shared" si="14"/>
        <v>73.796791443850253</v>
      </c>
      <c r="S42" s="39">
        <f t="shared" si="15"/>
        <v>-4.7967914438502817</v>
      </c>
      <c r="T42" s="39">
        <f t="shared" si="16"/>
        <v>-4.7967914438502532</v>
      </c>
      <c r="U42" t="s">
        <v>73</v>
      </c>
      <c r="V42" t="s">
        <v>141</v>
      </c>
      <c r="W42" t="s">
        <v>83</v>
      </c>
      <c r="X42" s="48" t="s">
        <v>201</v>
      </c>
      <c r="Y42" s="41"/>
    </row>
    <row r="43" spans="1:25" ht="15" x14ac:dyDescent="0.25">
      <c r="A43">
        <v>1.75</v>
      </c>
      <c r="B43">
        <v>2.15</v>
      </c>
      <c r="C43" s="29">
        <f t="shared" si="0"/>
        <v>3.6544850498338777E-2</v>
      </c>
      <c r="D43" s="30">
        <f>IF(OR($A43="",$B43=""),"",A43*'MPTO_working_2-way'!$G42)</f>
        <v>1.8139534883720929</v>
      </c>
      <c r="E43" s="32">
        <f>IF(OR($A43="",$B43=""),"",B43*'MPTO_working_2-way'!$G42)</f>
        <v>2.2285714285714282</v>
      </c>
      <c r="F43" s="30">
        <f>IF(OR($A43="",$B43=""),"",'MPTO_working_2-way'!D42)</f>
        <v>1.8078078078078077</v>
      </c>
      <c r="G43" s="32">
        <f>IF(OR($A43="",$B43=""),"",'MPTO_working_2-way'!E42)</f>
        <v>2.2379182156133823</v>
      </c>
      <c r="H43" s="30">
        <f>IF(OR($A43="",$B43=""),"",'OddsRatio_working_2-way'!M42)</f>
        <v>1.8075728530872484</v>
      </c>
      <c r="I43" s="30">
        <f>IF(OR($A43="",$B43=""),"",'OddsRatio_working_2-way'!N42)</f>
        <v>2.2382783747337802</v>
      </c>
      <c r="J43" s="30">
        <f>IF('Log_working_2-way'!$D42="","",A43^('Log_working_2-way'!$D42))</f>
        <v>1.8047773811563292</v>
      </c>
      <c r="K43" s="32">
        <f>IF('Log_working_2-way'!$D42="","",B43^('Log_working_2-way'!$D42))</f>
        <v>2.2425796542182517</v>
      </c>
      <c r="L43" s="37">
        <f t="shared" si="9"/>
        <v>0.55128205128205132</v>
      </c>
      <c r="M43" s="37">
        <f t="shared" si="10"/>
        <v>0.44871794871794879</v>
      </c>
      <c r="N43" s="38">
        <v>139</v>
      </c>
      <c r="O43" s="38">
        <f t="shared" si="11"/>
        <v>59.571428571428569</v>
      </c>
      <c r="P43" s="38">
        <f t="shared" si="12"/>
        <v>74.348837209302303</v>
      </c>
      <c r="Q43" s="38">
        <f t="shared" si="13"/>
        <v>64.651162790697668</v>
      </c>
      <c r="R43" s="38">
        <f t="shared" si="14"/>
        <v>79.428571428571431</v>
      </c>
      <c r="S43" s="39">
        <f t="shared" si="15"/>
        <v>-5.0797342192690991</v>
      </c>
      <c r="T43" s="39">
        <f t="shared" si="16"/>
        <v>-5.0797342192691275</v>
      </c>
      <c r="U43" t="s">
        <v>75</v>
      </c>
      <c r="V43" t="s">
        <v>138</v>
      </c>
      <c r="W43" t="s">
        <v>83</v>
      </c>
      <c r="X43" s="48" t="s">
        <v>201</v>
      </c>
      <c r="Y43" s="41"/>
    </row>
    <row r="44" spans="1:25" ht="15" x14ac:dyDescent="0.25">
      <c r="A44">
        <v>2.1</v>
      </c>
      <c r="B44">
        <v>1.78</v>
      </c>
      <c r="C44" s="29">
        <f t="shared" si="0"/>
        <v>3.7988228999465079E-2</v>
      </c>
      <c r="D44" s="30">
        <f>IF(OR($A44="",$B44=""),"",A44*'MPTO_working_2-way'!$G43)</f>
        <v>2.1797752808988768</v>
      </c>
      <c r="E44" s="32">
        <f>IF(OR($A44="",$B44=""),"",B44*'MPTO_working_2-way'!$G43)</f>
        <v>1.8476190476190479</v>
      </c>
      <c r="F44" s="30">
        <f>IF(OR($A44="",$B44=""),"",'MPTO_working_2-way'!D43)</f>
        <v>2.1872440023405506</v>
      </c>
      <c r="G44" s="32">
        <f>IF(OR($A44="",$B44=""),"",'MPTO_working_2-way'!E43)</f>
        <v>1.8422868408082802</v>
      </c>
      <c r="H44" s="30">
        <f>IF(OR($A44="",$B44=""),"",'OddsRatio_working_2-way'!M43)</f>
        <v>2.1875421719907089</v>
      </c>
      <c r="I44" s="30">
        <f>IF(OR($A44="",$B44=""),"",'OddsRatio_working_2-way'!N43)</f>
        <v>1.8420753583206844</v>
      </c>
      <c r="J44" s="30">
        <f>IF('Log_working_2-way'!$D43="","",A44^('Log_working_2-way'!$D43))</f>
        <v>2.1909772182449698</v>
      </c>
      <c r="K44" s="32">
        <f>IF('Log_working_2-way'!$D43="","",B44^('Log_working_2-way'!$D43))</f>
        <v>1.8396466235294411</v>
      </c>
      <c r="L44" s="37">
        <f t="shared" si="9"/>
        <v>0.45876288659793807</v>
      </c>
      <c r="M44" s="37">
        <f t="shared" si="10"/>
        <v>0.54123711340206171</v>
      </c>
      <c r="N44" s="38">
        <v>140</v>
      </c>
      <c r="O44" s="38">
        <f t="shared" si="11"/>
        <v>73.333333333333329</v>
      </c>
      <c r="P44" s="38">
        <f t="shared" si="12"/>
        <v>61.348314606741589</v>
      </c>
      <c r="Q44" s="38">
        <f t="shared" si="13"/>
        <v>78.651685393258433</v>
      </c>
      <c r="R44" s="38">
        <f t="shared" si="14"/>
        <v>66.666666666666657</v>
      </c>
      <c r="S44" s="39">
        <f t="shared" si="15"/>
        <v>-5.318352059925104</v>
      </c>
      <c r="T44" s="39">
        <f t="shared" si="16"/>
        <v>-5.3183520599250684</v>
      </c>
      <c r="U44" t="s">
        <v>143</v>
      </c>
      <c r="V44" t="s">
        <v>150</v>
      </c>
      <c r="W44" t="s">
        <v>83</v>
      </c>
      <c r="X44" s="48" t="s">
        <v>201</v>
      </c>
      <c r="Y44" s="41"/>
    </row>
    <row r="45" spans="1:25" ht="15" x14ac:dyDescent="0.25">
      <c r="A45">
        <v>1.79</v>
      </c>
      <c r="B45">
        <v>2.04</v>
      </c>
      <c r="C45" s="29">
        <f t="shared" si="0"/>
        <v>4.8855296308467411E-2</v>
      </c>
      <c r="D45" s="30">
        <f>IF(OR($A45="",$B45=""),"",A45*'MPTO_working_2-way'!$G44)</f>
        <v>1.8774509803921566</v>
      </c>
      <c r="E45" s="32">
        <f>IF(OR($A45="",$B45=""),"",B45*'MPTO_working_2-way'!$G44)</f>
        <v>2.1396648044692737</v>
      </c>
      <c r="F45" s="30">
        <f>IF(OR($A45="",$B45=""),"",'MPTO_working_2-way'!D44)</f>
        <v>1.8718474472011479</v>
      </c>
      <c r="G45" s="32">
        <f>IF(OR($A45="",$B45=""),"",'MPTO_working_2-way'!E44)</f>
        <v>2.1469896519285041</v>
      </c>
      <c r="H45" s="30">
        <f>IF(OR($A45="",$B45=""),"",'OddsRatio_working_2-way'!M44)</f>
        <v>1.8715591687403583</v>
      </c>
      <c r="I45" s="30">
        <f>IF(OR($A45="",$B45=""),"",'OddsRatio_working_2-way'!N44)</f>
        <v>2.1473690322657886</v>
      </c>
      <c r="J45" s="30">
        <f>IF('Log_working_2-way'!$D44="","",A45^('Log_working_2-way'!$D44))</f>
        <v>1.8689844941716391</v>
      </c>
      <c r="K45" s="32">
        <f>IF('Log_working_2-way'!$D44="","",B45^('Log_working_2-way'!$D44))</f>
        <v>2.1507685196988517</v>
      </c>
      <c r="L45" s="37">
        <f t="shared" si="9"/>
        <v>0.53263707571801577</v>
      </c>
      <c r="M45" s="37">
        <f t="shared" si="10"/>
        <v>0.46736292428198434</v>
      </c>
      <c r="N45" s="38">
        <v>141</v>
      </c>
      <c r="O45" s="38">
        <f t="shared" si="11"/>
        <v>62.229050279329613</v>
      </c>
      <c r="P45" s="38">
        <f t="shared" si="12"/>
        <v>71.882352941176464</v>
      </c>
      <c r="Q45" s="38">
        <f t="shared" si="13"/>
        <v>69.117647058823522</v>
      </c>
      <c r="R45" s="38">
        <f t="shared" si="14"/>
        <v>78.770949720670387</v>
      </c>
      <c r="S45" s="39">
        <f t="shared" si="15"/>
        <v>-6.8885967794939091</v>
      </c>
      <c r="T45" s="39">
        <f t="shared" si="16"/>
        <v>-6.8885967794939233</v>
      </c>
      <c r="U45" t="s">
        <v>187</v>
      </c>
      <c r="V45" t="s">
        <v>156</v>
      </c>
      <c r="W45" t="s">
        <v>68</v>
      </c>
      <c r="X45" s="48" t="s">
        <v>201</v>
      </c>
      <c r="Y45" s="41"/>
    </row>
    <row r="46" spans="1:25" s="35" customFormat="1" ht="15" x14ac:dyDescent="0.25">
      <c r="A46">
        <v>1.87</v>
      </c>
      <c r="B46">
        <v>1.97</v>
      </c>
      <c r="C46" s="29">
        <f t="shared" si="0"/>
        <v>4.2373571486739481E-2</v>
      </c>
      <c r="D46" s="30">
        <f>IF(OR($A46="",$B46=""),"",A46*'MPTO_working_2-way'!$G45)</f>
        <v>1.9492385786802029</v>
      </c>
      <c r="E46" s="32">
        <f>IF(OR($A46="",$B46=""),"",B46*'MPTO_working_2-way'!$G45)</f>
        <v>2.0534759358288768</v>
      </c>
      <c r="F46" s="30">
        <f>IF(OR($A46="",$B46=""),"",'MPTO_working_2-way'!D45)</f>
        <v>1.9471444805623825</v>
      </c>
      <c r="G46" s="32">
        <f>IF(OR($A46="",$B46=""),"",'MPTO_working_2-way'!E45)</f>
        <v>2.0558051284913081</v>
      </c>
      <c r="H46" s="30">
        <f>IF(OR($A46="",$B46=""),"",'OddsRatio_working_2-way'!M45)</f>
        <v>1.9470518552301377</v>
      </c>
      <c r="I46" s="30">
        <f>IF(OR($A46="",$B46=""),"",'OddsRatio_working_2-way'!N45)</f>
        <v>2.0559083903140616</v>
      </c>
      <c r="J46" s="30">
        <f>IF('Log_working_2-way'!$D45="","",A46^('Log_working_2-way'!$D45))</f>
        <v>1.9460927711281228</v>
      </c>
      <c r="K46" s="32">
        <f>IF('Log_working_2-way'!$D45="","",B46^('Log_working_2-way'!$D45))</f>
        <v>2.0569787979748906</v>
      </c>
      <c r="L46" s="37">
        <f t="shared" si="9"/>
        <v>0.51302083333333337</v>
      </c>
      <c r="M46" s="37">
        <f t="shared" si="10"/>
        <v>0.48697916666666674</v>
      </c>
      <c r="N46" s="38">
        <v>142</v>
      </c>
      <c r="O46" s="38">
        <f t="shared" si="11"/>
        <v>66.064171122994651</v>
      </c>
      <c r="P46" s="38">
        <f t="shared" si="12"/>
        <v>69.918781725888323</v>
      </c>
      <c r="Q46" s="38">
        <f t="shared" si="13"/>
        <v>72.081218274111677</v>
      </c>
      <c r="R46" s="38">
        <f t="shared" si="14"/>
        <v>75.935828877005335</v>
      </c>
      <c r="S46" s="39">
        <f t="shared" si="15"/>
        <v>-6.0170471511170263</v>
      </c>
      <c r="T46" s="39">
        <f t="shared" si="16"/>
        <v>-6.017047151117012</v>
      </c>
      <c r="U46" t="s">
        <v>188</v>
      </c>
      <c r="V46" t="s">
        <v>189</v>
      </c>
      <c r="W46" t="s">
        <v>68</v>
      </c>
      <c r="X46" s="48" t="s">
        <v>201</v>
      </c>
      <c r="Y46" s="41"/>
    </row>
    <row r="47" spans="1:25" ht="15" x14ac:dyDescent="0.25">
      <c r="A47">
        <v>2</v>
      </c>
      <c r="B47">
        <v>1.84</v>
      </c>
      <c r="C47" s="29">
        <f t="shared" si="0"/>
        <v>4.3478260869565188E-2</v>
      </c>
      <c r="D47" s="30">
        <f>IF(OR($A47="",$B47=""),"",A47*'MPTO_working_2-way'!$G46)</f>
        <v>2.0869565217391304</v>
      </c>
      <c r="E47" s="32">
        <f>IF(OR($A47="",$B47=""),"",B47*'MPTO_working_2-way'!$G46)</f>
        <v>1.92</v>
      </c>
      <c r="F47" s="30">
        <f>IF(OR($A47="",$B47=""),"",'MPTO_working_2-way'!D46)</f>
        <v>2.0909090909090908</v>
      </c>
      <c r="G47" s="32">
        <f>IF(OR($A47="",$B47=""),"",'MPTO_working_2-way'!E46)</f>
        <v>1.9166666666666665</v>
      </c>
      <c r="H47" s="30">
        <f>IF(OR($A47="",$B47=""),"",'OddsRatio_working_2-way'!M46)</f>
        <v>2.091089451179962</v>
      </c>
      <c r="I47" s="30">
        <f>IF(OR($A47="",$B47=""),"",'OddsRatio_working_2-way'!N46)</f>
        <v>1.9165151389911681</v>
      </c>
      <c r="J47" s="30">
        <f>IF('Log_working_2-way'!$D46="","",A47^('Log_working_2-way'!$D46))</f>
        <v>2.0929101135076231</v>
      </c>
      <c r="K47" s="32">
        <f>IF('Log_working_2-way'!$D46="","",B47^('Log_working_2-way'!$D46))</f>
        <v>1.9149883303671131</v>
      </c>
      <c r="L47" s="37">
        <f t="shared" si="9"/>
        <v>0.47916666666666669</v>
      </c>
      <c r="M47" s="37">
        <f t="shared" si="10"/>
        <v>0.52083333333333337</v>
      </c>
      <c r="N47" s="38">
        <v>143</v>
      </c>
      <c r="O47" s="38">
        <f t="shared" si="11"/>
        <v>71.5</v>
      </c>
      <c r="P47" s="38">
        <f t="shared" si="12"/>
        <v>65.282608695652172</v>
      </c>
      <c r="Q47" s="38">
        <f t="shared" si="13"/>
        <v>77.717391304347828</v>
      </c>
      <c r="R47" s="38">
        <f t="shared" si="14"/>
        <v>71.5</v>
      </c>
      <c r="S47" s="39">
        <f t="shared" si="15"/>
        <v>-6.2173913043478279</v>
      </c>
      <c r="T47" s="39">
        <f t="shared" si="16"/>
        <v>-6.2173913043478279</v>
      </c>
      <c r="U47" t="s">
        <v>76</v>
      </c>
      <c r="V47" t="s">
        <v>69</v>
      </c>
      <c r="W47" t="s">
        <v>68</v>
      </c>
      <c r="X47" s="48" t="s">
        <v>201</v>
      </c>
      <c r="Y47" s="41"/>
    </row>
    <row r="48" spans="1:25" ht="15" x14ac:dyDescent="0.25">
      <c r="A48">
        <v>1.92</v>
      </c>
      <c r="B48">
        <v>1.92</v>
      </c>
      <c r="C48" s="29">
        <f t="shared" si="0"/>
        <v>4.1666666666666741E-2</v>
      </c>
      <c r="D48" s="30">
        <f>IF(OR($A48="",$B48=""),"",A48*'MPTO_working_2-way'!$G47)</f>
        <v>2</v>
      </c>
      <c r="E48" s="32">
        <f>IF(OR($A48="",$B48=""),"",B48*'MPTO_working_2-way'!$G47)</f>
        <v>2</v>
      </c>
      <c r="F48" s="30">
        <f>IF(OR($A48="",$B48=""),"",'MPTO_working_2-way'!D47)</f>
        <v>2</v>
      </c>
      <c r="G48" s="32">
        <f>IF(OR($A48="",$B48=""),"",'MPTO_working_2-way'!E47)</f>
        <v>2</v>
      </c>
      <c r="H48" s="30">
        <f>IF(OR($A48="",$B48=""),"",'OddsRatio_working_2-way'!M47)</f>
        <v>1.9999999999999996</v>
      </c>
      <c r="I48" s="30">
        <f>IF(OR($A48="",$B48=""),"",'OddsRatio_working_2-way'!N47)</f>
        <v>1.9999999999999996</v>
      </c>
      <c r="J48" s="30">
        <f>IF('Log_working_2-way'!$D47="","",A48^('Log_working_2-way'!$D47))</f>
        <v>1.9999999999998859</v>
      </c>
      <c r="K48" s="32">
        <f>IF('Log_working_2-way'!$D47="","",B48^('Log_working_2-way'!$D47))</f>
        <v>1.9999999999998859</v>
      </c>
      <c r="L48" s="37">
        <f t="shared" si="9"/>
        <v>0.5</v>
      </c>
      <c r="M48" s="37">
        <f t="shared" si="10"/>
        <v>0.5</v>
      </c>
      <c r="N48" s="38">
        <v>144</v>
      </c>
      <c r="O48" s="38">
        <f t="shared" si="11"/>
        <v>69.000000000000014</v>
      </c>
      <c r="P48" s="38">
        <f t="shared" si="12"/>
        <v>69.000000000000014</v>
      </c>
      <c r="Q48" s="38">
        <f t="shared" si="13"/>
        <v>75</v>
      </c>
      <c r="R48" s="38">
        <f t="shared" si="14"/>
        <v>75</v>
      </c>
      <c r="S48" s="39">
        <f t="shared" si="15"/>
        <v>-5.9999999999999858</v>
      </c>
      <c r="T48" s="39">
        <f t="shared" si="16"/>
        <v>-5.9999999999999858</v>
      </c>
      <c r="U48" t="s">
        <v>154</v>
      </c>
      <c r="V48" t="s">
        <v>190</v>
      </c>
      <c r="W48" t="s">
        <v>68</v>
      </c>
      <c r="X48" s="48" t="s">
        <v>201</v>
      </c>
      <c r="Y48" s="41"/>
    </row>
    <row r="49" spans="1:25" ht="15" x14ac:dyDescent="0.25">
      <c r="A49">
        <v>1.48</v>
      </c>
      <c r="B49">
        <v>2.65</v>
      </c>
      <c r="C49" s="29">
        <f t="shared" si="0"/>
        <v>5.3034166241713532E-2</v>
      </c>
      <c r="D49" s="30">
        <f>IF(OR($A49="",$B49=""),"",A49*'MPTO_working_2-way'!$G48)</f>
        <v>1.5584905660377359</v>
      </c>
      <c r="E49" s="32">
        <f>IF(OR($A49="",$B49=""),"",B49*'MPTO_working_2-way'!$G48)</f>
        <v>2.7905405405405408</v>
      </c>
      <c r="F49" s="30">
        <f>IF(OR($A49="",$B49=""),"",'MPTO_working_2-way'!D48)</f>
        <v>1.5404556166535743</v>
      </c>
      <c r="G49" s="32">
        <f>IF(OR($A49="",$B49=""),"",'MPTO_working_2-way'!E48)</f>
        <v>2.8502906976744189</v>
      </c>
      <c r="H49" s="30">
        <f>IF(OR($A49="",$B49=""),"",'OddsRatio_working_2-way'!M48)</f>
        <v>1.539359889970594</v>
      </c>
      <c r="I49" s="30">
        <f>IF(OR($A49="",$B49=""),"",'OddsRatio_working_2-way'!N48)</f>
        <v>2.8540496217739157</v>
      </c>
      <c r="J49" s="30">
        <f>IF('Log_working_2-way'!$D48="","",A49^('Log_working_2-way'!$D48))</f>
        <v>1.5310477961199003</v>
      </c>
      <c r="K49" s="32">
        <f>IF('Log_working_2-way'!$D48="","",B49^('Log_working_2-way'!$D48))</f>
        <v>2.8830696733895005</v>
      </c>
      <c r="L49" s="37">
        <f t="shared" si="9"/>
        <v>0.64164648910411615</v>
      </c>
      <c r="M49" s="37">
        <f t="shared" si="10"/>
        <v>0.35835351089588374</v>
      </c>
      <c r="N49" s="38">
        <v>145</v>
      </c>
      <c r="O49" s="38">
        <f t="shared" si="11"/>
        <v>47.027027027027025</v>
      </c>
      <c r="P49" s="38">
        <f t="shared" si="12"/>
        <v>90.28301886792454</v>
      </c>
      <c r="Q49" s="38">
        <f t="shared" si="13"/>
        <v>54.716981132075475</v>
      </c>
      <c r="R49" s="38">
        <f t="shared" si="14"/>
        <v>97.972972972972968</v>
      </c>
      <c r="S49" s="39">
        <f t="shared" si="15"/>
        <v>-7.6899541050484501</v>
      </c>
      <c r="T49" s="39">
        <f t="shared" si="16"/>
        <v>-7.6899541050484288</v>
      </c>
      <c r="U49" t="s">
        <v>77</v>
      </c>
      <c r="V49" t="s">
        <v>191</v>
      </c>
      <c r="W49" t="s">
        <v>68</v>
      </c>
      <c r="X49" s="48" t="s">
        <v>201</v>
      </c>
      <c r="Y49" s="41"/>
    </row>
    <row r="50" spans="1:25" ht="15" x14ac:dyDescent="0.25">
      <c r="A50">
        <v>1.93</v>
      </c>
      <c r="B50">
        <v>1.9</v>
      </c>
      <c r="C50" s="29">
        <f t="shared" si="0"/>
        <v>4.445050449959087E-2</v>
      </c>
      <c r="D50" s="30">
        <f>IF(OR($A50="",$B50=""),"",A50*'MPTO_working_2-way'!$G49)</f>
        <v>2.0157894736842104</v>
      </c>
      <c r="E50" s="32">
        <f>IF(OR($A50="",$B50=""),"",B50*'MPTO_working_2-way'!$G49)</f>
        <v>1.9844559585492225</v>
      </c>
      <c r="F50" s="30">
        <f>IF(OR($A50="",$B50=""),"",'MPTO_working_2-way'!D49)</f>
        <v>2.0164971130052241</v>
      </c>
      <c r="G50" s="32">
        <f>IF(OR($A50="",$B50=""),"",'MPTO_working_2-way'!E49)</f>
        <v>1.9837706248309437</v>
      </c>
      <c r="H50" s="30">
        <f>IF(OR($A50="",$B50=""),"",'OddsRatio_working_2-way'!M49)</f>
        <v>2.0165300454651267</v>
      </c>
      <c r="I50" s="30">
        <f>IF(OR($A50="",$B50=""),"",'OddsRatio_working_2-way'!N49)</f>
        <v>1.9837387536759294</v>
      </c>
      <c r="J50" s="30">
        <f>IF('Log_working_2-way'!$D49="","",A50^('Log_working_2-way'!$D49))</f>
        <v>2.0168554059748378</v>
      </c>
      <c r="K50" s="32">
        <f>IF('Log_working_2-way'!$D49="","",B50^('Log_working_2-way'!$D49))</f>
        <v>1.9834239894126766</v>
      </c>
      <c r="L50" s="37">
        <f t="shared" si="9"/>
        <v>0.49608355091383816</v>
      </c>
      <c r="M50" s="37">
        <f t="shared" si="10"/>
        <v>0.50391644908616195</v>
      </c>
      <c r="N50" s="38">
        <v>146</v>
      </c>
      <c r="O50" s="38">
        <f t="shared" si="11"/>
        <v>70.352331606217618</v>
      </c>
      <c r="P50" s="38">
        <f t="shared" si="12"/>
        <v>69.157894736842096</v>
      </c>
      <c r="Q50" s="38">
        <f t="shared" si="13"/>
        <v>76.84210526315789</v>
      </c>
      <c r="R50" s="38">
        <f t="shared" si="14"/>
        <v>75.647668393782396</v>
      </c>
      <c r="S50" s="39">
        <f t="shared" si="15"/>
        <v>-6.4897736569402724</v>
      </c>
      <c r="T50" s="39">
        <f t="shared" si="16"/>
        <v>-6.4897736569403008</v>
      </c>
      <c r="U50" t="s">
        <v>192</v>
      </c>
      <c r="V50" t="s">
        <v>193</v>
      </c>
      <c r="W50" t="s">
        <v>68</v>
      </c>
      <c r="X50" s="48" t="s">
        <v>201</v>
      </c>
      <c r="Y50" s="41"/>
    </row>
    <row r="51" spans="1:25" ht="15" x14ac:dyDescent="0.25">
      <c r="A51">
        <v>2.1800000000000002</v>
      </c>
      <c r="B51">
        <v>1.7</v>
      </c>
      <c r="C51" s="29">
        <f t="shared" si="0"/>
        <v>4.6950890447922333E-2</v>
      </c>
      <c r="D51" s="30">
        <f>IF(OR($A51="",$B51=""),"",A51*'MPTO_working_2-way'!$G50)</f>
        <v>2.2823529411764709</v>
      </c>
      <c r="E51" s="32">
        <f>IF(OR($A51="",$B51=""),"",B51*'MPTO_working_2-way'!$G50)</f>
        <v>1.7798165137614679</v>
      </c>
      <c r="F51" s="30">
        <f>IF(OR($A51="",$B51=""),"",'MPTO_working_2-way'!D50)</f>
        <v>2.2975821450712961</v>
      </c>
      <c r="G51" s="32">
        <f>IF(OR($A51="",$B51=""),"",'MPTO_working_2-way'!E50)</f>
        <v>1.7706641184902054</v>
      </c>
      <c r="H51" s="30">
        <f>IF(OR($A51="",$B51=""),"",'OddsRatio_working_2-way'!M50)</f>
        <v>2.2983506020002022</v>
      </c>
      <c r="I51" s="30">
        <f>IF(OR($A51="",$B51=""),"",'OddsRatio_working_2-way'!N50)</f>
        <v>1.7702079842374079</v>
      </c>
      <c r="J51" s="30">
        <f>IF('Log_working_2-way'!$D50="","",A51^('Log_working_2-way'!$D50))</f>
        <v>2.3054560434070099</v>
      </c>
      <c r="K51" s="32">
        <f>IF('Log_working_2-way'!$D50="","",B51^('Log_working_2-way'!$D50))</f>
        <v>1.7660158341214014</v>
      </c>
      <c r="L51" s="37">
        <f t="shared" si="9"/>
        <v>0.43814432989690716</v>
      </c>
      <c r="M51" s="37">
        <f t="shared" si="10"/>
        <v>0.56185567010309279</v>
      </c>
      <c r="N51" s="38">
        <v>147</v>
      </c>
      <c r="O51" s="38">
        <f t="shared" si="11"/>
        <v>79.568807339449549</v>
      </c>
      <c r="P51" s="38">
        <f t="shared" si="12"/>
        <v>60.529411764705891</v>
      </c>
      <c r="Q51" s="38">
        <f t="shared" si="13"/>
        <v>86.470588235294116</v>
      </c>
      <c r="R51" s="38">
        <f t="shared" si="14"/>
        <v>67.431192660550451</v>
      </c>
      <c r="S51" s="39">
        <f t="shared" si="15"/>
        <v>-6.901780895844567</v>
      </c>
      <c r="T51" s="39">
        <f t="shared" si="16"/>
        <v>-6.9017808958445599</v>
      </c>
      <c r="U51" t="s">
        <v>194</v>
      </c>
      <c r="V51" t="s">
        <v>195</v>
      </c>
      <c r="W51" t="s">
        <v>68</v>
      </c>
      <c r="X51" s="48" t="s">
        <v>201</v>
      </c>
      <c r="Y51" s="41"/>
    </row>
    <row r="52" spans="1:25" ht="15" x14ac:dyDescent="0.25">
      <c r="A52">
        <v>1.85</v>
      </c>
      <c r="B52">
        <v>1.98</v>
      </c>
      <c r="C52" s="29">
        <f t="shared" si="0"/>
        <v>4.5591045591045543E-2</v>
      </c>
      <c r="D52" s="30">
        <f>IF(OR($A52="",$B52=""),"",A52*'MPTO_working_2-way'!$G51)</f>
        <v>1.9343434343434343</v>
      </c>
      <c r="E52" s="32">
        <f>IF(OR($A52="",$B52=""),"",B52*'MPTO_working_2-way'!$G51)</f>
        <v>2.07027027027027</v>
      </c>
      <c r="F52" s="30">
        <f>IF(OR($A52="",$B52=""),"",'MPTO_working_2-way'!D51)</f>
        <v>1.931452675982072</v>
      </c>
      <c r="G52" s="32">
        <f>IF(OR($A52="",$B52=""),"",'MPTO_working_2-way'!E51)</f>
        <v>2.0735918482875744</v>
      </c>
      <c r="H52" s="30">
        <f>IF(OR($A52="",$B52=""),"",'OddsRatio_working_2-way'!M51)</f>
        <v>1.9313146293146641</v>
      </c>
      <c r="I52" s="30">
        <f>IF(OR($A52="",$B52=""),"",'OddsRatio_working_2-way'!N51)</f>
        <v>2.0737509843863182</v>
      </c>
      <c r="J52" s="30">
        <f>IF('Log_working_2-way'!$D51="","",A52^('Log_working_2-way'!$D51))</f>
        <v>1.9299877590211039</v>
      </c>
      <c r="K52" s="32">
        <f>IF('Log_working_2-way'!$D51="","",B52^('Log_working_2-way'!$D51))</f>
        <v>2.0752829704469682</v>
      </c>
      <c r="L52" s="37">
        <f t="shared" si="9"/>
        <v>0.51697127937336818</v>
      </c>
      <c r="M52" s="37">
        <f t="shared" si="10"/>
        <v>0.48302872062663194</v>
      </c>
      <c r="N52" s="38">
        <v>148</v>
      </c>
      <c r="O52" s="38">
        <f t="shared" si="11"/>
        <v>68</v>
      </c>
      <c r="P52" s="38">
        <f t="shared" si="12"/>
        <v>73.252525252525274</v>
      </c>
      <c r="Q52" s="38">
        <f t="shared" si="13"/>
        <v>74.747474747474755</v>
      </c>
      <c r="R52" s="38">
        <f t="shared" si="14"/>
        <v>79.999999999999986</v>
      </c>
      <c r="S52" s="39">
        <f t="shared" si="15"/>
        <v>-6.7474747474747545</v>
      </c>
      <c r="T52" s="39">
        <f t="shared" si="16"/>
        <v>-6.7474747474747119</v>
      </c>
      <c r="U52" t="s">
        <v>155</v>
      </c>
      <c r="V52" t="s">
        <v>90</v>
      </c>
      <c r="W52" t="s">
        <v>68</v>
      </c>
      <c r="X52" s="48" t="s">
        <v>201</v>
      </c>
      <c r="Y52" s="41"/>
    </row>
    <row r="53" spans="1:25" s="35" customFormat="1" ht="15" x14ac:dyDescent="0.25">
      <c r="A53">
        <v>1.71</v>
      </c>
      <c r="B53">
        <v>2.0099999999999998</v>
      </c>
      <c r="C53" s="29">
        <f t="shared" si="0"/>
        <v>8.230775944837232E-2</v>
      </c>
      <c r="D53" s="30">
        <f>IF(OR($A53="",$B53=""),"",A53*'MPTO_working_2-way'!$G52)</f>
        <v>1.8507462686567167</v>
      </c>
      <c r="E53" s="32">
        <f>IF(OR($A53="",$B53=""),"",B53*'MPTO_working_2-way'!$G52)</f>
        <v>2.1754385964912282</v>
      </c>
      <c r="F53" s="30">
        <f>IF(OR($A53="",$B53=""),"",'MPTO_working_2-way'!D52)</f>
        <v>1.839447700088304</v>
      </c>
      <c r="G53" s="32">
        <f>IF(OR($A53="",$B53=""),"",'MPTO_working_2-way'!E52)</f>
        <v>2.1912594434350199</v>
      </c>
      <c r="H53" s="30">
        <f>IF(OR($A53="",$B53=""),"",'OddsRatio_working_2-way'!M52)</f>
        <v>1.8384332394589944</v>
      </c>
      <c r="I53" s="30">
        <f>IF(OR($A53="",$B53=""),"",'OddsRatio_working_2-way'!N52)</f>
        <v>2.1927008054275836</v>
      </c>
      <c r="J53" s="30">
        <f>IF('Log_working_2-way'!$D52="","",A53^('Log_working_2-way'!$D52))</f>
        <v>1.8331116220062162</v>
      </c>
      <c r="K53" s="32">
        <f>IF('Log_working_2-way'!$D52="","",B53^('Log_working_2-way'!$D52))</f>
        <v>2.2003193492165285</v>
      </c>
      <c r="L53" s="37">
        <f t="shared" si="9"/>
        <v>0.54032258064516125</v>
      </c>
      <c r="M53" s="37">
        <f t="shared" si="10"/>
        <v>0.45967741935483869</v>
      </c>
      <c r="N53" s="38">
        <v>149</v>
      </c>
      <c r="O53" s="38">
        <f t="shared" si="11"/>
        <v>61.865497076023381</v>
      </c>
      <c r="P53" s="38">
        <f t="shared" si="12"/>
        <v>74.870646766169145</v>
      </c>
      <c r="Q53" s="38">
        <f t="shared" si="13"/>
        <v>74.129353233830855</v>
      </c>
      <c r="R53" s="38">
        <f t="shared" si="14"/>
        <v>87.134502923976598</v>
      </c>
      <c r="S53" s="39">
        <f t="shared" si="15"/>
        <v>-12.263856157807474</v>
      </c>
      <c r="T53" s="39">
        <f t="shared" si="16"/>
        <v>-12.263856157807453</v>
      </c>
      <c r="U53" t="s">
        <v>157</v>
      </c>
      <c r="V53" t="s">
        <v>196</v>
      </c>
      <c r="W53" t="s">
        <v>186</v>
      </c>
      <c r="X53" s="48" t="s">
        <v>201</v>
      </c>
      <c r="Y53" s="41"/>
    </row>
    <row r="54" spans="1:25" ht="15" x14ac:dyDescent="0.25">
      <c r="A54">
        <v>1.89</v>
      </c>
      <c r="B54">
        <v>2.02</v>
      </c>
      <c r="C54" s="29">
        <f t="shared" si="0"/>
        <v>2.4150034051024338E-2</v>
      </c>
      <c r="D54" s="30">
        <f>IF(OR($A54="",$B54=""),"",A54*'MPTO_working_2-way'!$G53)</f>
        <v>1.9356435643564358</v>
      </c>
      <c r="E54" s="32">
        <f>IF(OR($A54="",$B54=""),"",B54*'MPTO_working_2-way'!$G53)</f>
        <v>2.0687830687830693</v>
      </c>
      <c r="F54" s="30">
        <f>IF(OR($A54="",$B54=""),"",'MPTO_working_2-way'!D53)</f>
        <v>1.9341405339682862</v>
      </c>
      <c r="G54" s="32">
        <f>IF(OR($A54="",$B54=""),"",'MPTO_working_2-way'!E53)</f>
        <v>2.0705027387602368</v>
      </c>
      <c r="H54" s="30">
        <f>IF(OR($A54="",$B54=""),"",'OddsRatio_working_2-way'!M53)</f>
        <v>1.9341033238394147</v>
      </c>
      <c r="I54" s="30">
        <f>IF(OR($A54="",$B54=""),"",'OddsRatio_working_2-way'!N53)</f>
        <v>2.0705453823777571</v>
      </c>
      <c r="J54" s="30">
        <f>IF('Log_working_2-way'!$D53="","",A54^('Log_working_2-way'!$D53))</f>
        <v>1.9334251710029571</v>
      </c>
      <c r="K54" s="32">
        <f>IF('Log_working_2-way'!$D53="","",B54^('Log_working_2-way'!$D53))</f>
        <v>2.0713231559049405</v>
      </c>
      <c r="L54" s="37">
        <f t="shared" si="9"/>
        <v>0.51662404092071612</v>
      </c>
      <c r="M54" s="37">
        <f t="shared" si="10"/>
        <v>0.48337595907928377</v>
      </c>
      <c r="N54" s="38">
        <v>150</v>
      </c>
      <c r="O54" s="38">
        <f t="shared" si="11"/>
        <v>70.634920634920647</v>
      </c>
      <c r="P54" s="38">
        <f t="shared" si="12"/>
        <v>75.742574257425744</v>
      </c>
      <c r="Q54" s="38">
        <f t="shared" si="13"/>
        <v>74.257425742574256</v>
      </c>
      <c r="R54" s="38">
        <f t="shared" si="14"/>
        <v>79.365079365079382</v>
      </c>
      <c r="S54" s="39">
        <f t="shared" si="15"/>
        <v>-3.622505107653609</v>
      </c>
      <c r="T54" s="39">
        <f t="shared" si="16"/>
        <v>-3.6225051076536374</v>
      </c>
      <c r="U54" t="s">
        <v>93</v>
      </c>
      <c r="V54" t="s">
        <v>158</v>
      </c>
      <c r="W54" t="s">
        <v>184</v>
      </c>
      <c r="X54" s="48" t="s">
        <v>202</v>
      </c>
      <c r="Y54" s="41"/>
    </row>
    <row r="55" spans="1:25" ht="15" x14ac:dyDescent="0.25">
      <c r="A55">
        <v>2.17</v>
      </c>
      <c r="B55">
        <v>1.75</v>
      </c>
      <c r="C55" s="29">
        <f t="shared" si="0"/>
        <v>3.2258064516129004E-2</v>
      </c>
      <c r="D55" s="30">
        <f>IF(OR($A55="",$B55=""),"",A55*'MPTO_working_2-way'!$G54)</f>
        <v>2.2399999999999998</v>
      </c>
      <c r="E55" s="32">
        <f>IF(OR($A55="",$B55=""),"",B55*'MPTO_working_2-way'!$G54)</f>
        <v>1.8064516129032258</v>
      </c>
      <c r="F55" s="30">
        <f>IF(OR($A55="",$B55=""),"",'MPTO_working_2-way'!D54)</f>
        <v>2.2487046632124348</v>
      </c>
      <c r="G55" s="32">
        <f>IF(OR($A55="",$B55=""),"",'MPTO_working_2-way'!E54)</f>
        <v>1.8008298755186722</v>
      </c>
      <c r="H55" s="30">
        <f>IF(OR($A55="",$B55=""),"",'OddsRatio_working_2-way'!M54)</f>
        <v>2.2489995996796797</v>
      </c>
      <c r="I55" s="30">
        <f>IF(OR($A55="",$B55=""),"",'OddsRatio_working_2-way'!N54)</f>
        <v>1.8006407690254356</v>
      </c>
      <c r="J55" s="30">
        <f>IF('Log_working_2-way'!$D54="","",A55^('Log_working_2-way'!$D54))</f>
        <v>2.2529893897006406</v>
      </c>
      <c r="K55" s="32">
        <f>IF('Log_working_2-way'!$D54="","",B55^('Log_working_2-way'!$D54))</f>
        <v>1.798091355138193</v>
      </c>
      <c r="L55" s="37">
        <f t="shared" si="9"/>
        <v>0.44642857142857145</v>
      </c>
      <c r="M55" s="37">
        <f t="shared" si="10"/>
        <v>0.5535714285714286</v>
      </c>
      <c r="N55" s="38">
        <v>151</v>
      </c>
      <c r="O55" s="38">
        <f t="shared" si="11"/>
        <v>81.414746543778804</v>
      </c>
      <c r="P55" s="38">
        <f t="shared" si="12"/>
        <v>64.714285714285708</v>
      </c>
      <c r="Q55" s="38">
        <f t="shared" si="13"/>
        <v>86.285714285714278</v>
      </c>
      <c r="R55" s="38">
        <f t="shared" si="14"/>
        <v>69.585253456221196</v>
      </c>
      <c r="S55" s="39">
        <f t="shared" si="15"/>
        <v>-4.8709677419354733</v>
      </c>
      <c r="T55" s="39">
        <f t="shared" si="16"/>
        <v>-4.8709677419354875</v>
      </c>
      <c r="U55" t="s">
        <v>96</v>
      </c>
      <c r="V55" t="s">
        <v>112</v>
      </c>
      <c r="W55" t="s">
        <v>78</v>
      </c>
      <c r="X55" s="48" t="s">
        <v>202</v>
      </c>
      <c r="Y55" s="41"/>
    </row>
    <row r="56" spans="1:25" ht="15" x14ac:dyDescent="0.25">
      <c r="A56">
        <v>2.4500000000000002</v>
      </c>
      <c r="B56">
        <v>1.6</v>
      </c>
      <c r="C56" s="29">
        <f t="shared" si="0"/>
        <v>3.3163265306122458E-2</v>
      </c>
      <c r="D56" s="30">
        <f>IF(OR($A56="",$B56=""),"",A56*'MPTO_working_2-way'!$G55)</f>
        <v>2.53125</v>
      </c>
      <c r="E56" s="32">
        <f>IF(OR($A56="",$B56=""),"",B56*'MPTO_working_2-way'!$G55)</f>
        <v>1.653061224489796</v>
      </c>
      <c r="F56" s="30">
        <f>IF(OR($A56="",$B56=""),"",'MPTO_working_2-way'!D55)</f>
        <v>2.5537459283387625</v>
      </c>
      <c r="G56" s="32">
        <f>IF(OR($A56="",$B56=""),"",'MPTO_working_2-way'!E55)</f>
        <v>1.6436058700209644</v>
      </c>
      <c r="H56" s="30">
        <f>IF(OR($A56="",$B56=""),"",'OddsRatio_working_2-way'!M55)</f>
        <v>2.5545631755148031</v>
      </c>
      <c r="I56" s="30">
        <f>IF(OR($A56="",$B56=""),"",'OddsRatio_working_2-way'!N55)</f>
        <v>1.643267520902677</v>
      </c>
      <c r="J56" s="30">
        <f>IF('Log_working_2-way'!$D55="","",A56^('Log_working_2-way'!$D55))</f>
        <v>2.5650213685886376</v>
      </c>
      <c r="K56" s="32">
        <f>IF('Log_working_2-way'!$D55="","",B56^('Log_working_2-way'!$D55))</f>
        <v>1.6389689112690746</v>
      </c>
      <c r="L56" s="37">
        <f t="shared" si="9"/>
        <v>0.39506172839506171</v>
      </c>
      <c r="M56" s="37">
        <f t="shared" si="10"/>
        <v>0.60493827160493829</v>
      </c>
      <c r="N56" s="38">
        <v>152</v>
      </c>
      <c r="O56" s="38">
        <f t="shared" si="11"/>
        <v>89.959183673469397</v>
      </c>
      <c r="P56" s="38">
        <f t="shared" si="12"/>
        <v>57.000000000000014</v>
      </c>
      <c r="Q56" s="38">
        <f t="shared" si="13"/>
        <v>95</v>
      </c>
      <c r="R56" s="38">
        <f t="shared" si="14"/>
        <v>62.040816326530603</v>
      </c>
      <c r="S56" s="39">
        <f t="shared" si="15"/>
        <v>-5.040816326530603</v>
      </c>
      <c r="T56" s="39">
        <f t="shared" si="16"/>
        <v>-5.0408163265305888</v>
      </c>
      <c r="U56" t="s">
        <v>99</v>
      </c>
      <c r="V56" t="s">
        <v>86</v>
      </c>
      <c r="W56" t="s">
        <v>78</v>
      </c>
      <c r="X56" s="48" t="s">
        <v>202</v>
      </c>
      <c r="Y56" s="41"/>
    </row>
    <row r="57" spans="1:25" ht="15" x14ac:dyDescent="0.25">
      <c r="A57">
        <v>2.4300000000000002</v>
      </c>
      <c r="B57">
        <v>1.61</v>
      </c>
      <c r="C57" s="29">
        <f t="shared" si="0"/>
        <v>3.2640646167216181E-2</v>
      </c>
      <c r="D57" s="30">
        <f>IF(OR($A57="",$B57=""),"",A57*'MPTO_working_2-way'!$G56)</f>
        <v>2.5093167701863357</v>
      </c>
      <c r="E57" s="32">
        <f>IF(OR($A57="",$B57=""),"",B57*'MPTO_working_2-way'!$G56)</f>
        <v>1.6625514403292181</v>
      </c>
      <c r="F57" s="30">
        <f>IF(OR($A57="",$B57=""),"",'MPTO_working_2-way'!D56)</f>
        <v>2.5303495779840248</v>
      </c>
      <c r="G57" s="32">
        <f>IF(OR($A57="",$B57=""),"",'MPTO_working_2-way'!E56)</f>
        <v>1.6534454704900365</v>
      </c>
      <c r="H57" s="30">
        <f>IF(OR($A57="",$B57=""),"",'OddsRatio_working_2-way'!M56)</f>
        <v>2.5310983949707371</v>
      </c>
      <c r="I57" s="30">
        <f>IF(OR($A57="",$B57=""),"",'OddsRatio_working_2-way'!N56)</f>
        <v>1.6531258887637414</v>
      </c>
      <c r="J57" s="30">
        <f>IF('Log_working_2-way'!$D56="","",A57^('Log_working_2-way'!$D56))</f>
        <v>2.5408594420942658</v>
      </c>
      <c r="K57" s="32">
        <f>IF('Log_working_2-way'!$D56="","",B57^('Log_working_2-way'!$D56))</f>
        <v>1.6489884623355247</v>
      </c>
      <c r="L57" s="37">
        <f t="shared" si="9"/>
        <v>0.39851485148514848</v>
      </c>
      <c r="M57" s="37">
        <f t="shared" si="10"/>
        <v>0.60148514851485146</v>
      </c>
      <c r="N57" s="38">
        <v>153</v>
      </c>
      <c r="O57" s="38">
        <f t="shared" si="11"/>
        <v>90.037037037037038</v>
      </c>
      <c r="P57" s="38">
        <f t="shared" si="12"/>
        <v>57.968944099378888</v>
      </c>
      <c r="Q57" s="38">
        <f t="shared" si="13"/>
        <v>95.031055900621112</v>
      </c>
      <c r="R57" s="38">
        <f t="shared" si="14"/>
        <v>62.962962962962955</v>
      </c>
      <c r="S57" s="39">
        <f t="shared" si="15"/>
        <v>-4.9940188635840741</v>
      </c>
      <c r="T57" s="39">
        <f t="shared" si="16"/>
        <v>-4.994018863584067</v>
      </c>
      <c r="U57" t="s">
        <v>106</v>
      </c>
      <c r="V57" t="s">
        <v>113</v>
      </c>
      <c r="W57" t="s">
        <v>78</v>
      </c>
      <c r="X57" s="48" t="s">
        <v>202</v>
      </c>
      <c r="Y57" s="41"/>
    </row>
    <row r="58" spans="1:25" ht="15" x14ac:dyDescent="0.25">
      <c r="A58">
        <v>1.86</v>
      </c>
      <c r="B58">
        <v>2.0299999999999998</v>
      </c>
      <c r="C58" s="29">
        <f t="shared" si="0"/>
        <v>3.0245246040574214E-2</v>
      </c>
      <c r="D58" s="30">
        <f>IF(OR($A58="",$B58=""),"",A58*'MPTO_working_2-way'!$G57)</f>
        <v>1.9162561576354682</v>
      </c>
      <c r="E58" s="32">
        <f>IF(OR($A58="",$B58=""),"",B58*'MPTO_working_2-way'!$G57)</f>
        <v>2.0913978494623655</v>
      </c>
      <c r="F58" s="30">
        <f>IF(OR($A58="",$B58=""),"",'MPTO_working_2-way'!D57)</f>
        <v>1.9138324294186226</v>
      </c>
      <c r="G58" s="32">
        <f>IF(OR($A58="",$B58=""),"",'MPTO_working_2-way'!E57)</f>
        <v>2.0942925287037548</v>
      </c>
      <c r="H58" s="30">
        <f>IF(OR($A58="",$B58=""),"",'OddsRatio_working_2-way'!M57)</f>
        <v>1.9137567818137824</v>
      </c>
      <c r="I58" s="30">
        <f>IF(OR($A58="",$B58=""),"",'OddsRatio_working_2-way'!N57)</f>
        <v>2.0943831224048783</v>
      </c>
      <c r="J58" s="30">
        <f>IF('Log_working_2-way'!$D57="","",A58^('Log_working_2-way'!$D57))</f>
        <v>1.9126582447390832</v>
      </c>
      <c r="K58" s="32">
        <f>IF('Log_working_2-way'!$D57="","",B58^('Log_working_2-way'!$D57))</f>
        <v>2.0957003958101184</v>
      </c>
      <c r="L58" s="37">
        <f t="shared" si="9"/>
        <v>0.52185089974293053</v>
      </c>
      <c r="M58" s="37">
        <f t="shared" si="10"/>
        <v>0.47814910025706941</v>
      </c>
      <c r="N58" s="38">
        <v>154</v>
      </c>
      <c r="O58" s="38">
        <f t="shared" si="11"/>
        <v>71.204301075268816</v>
      </c>
      <c r="P58" s="38">
        <f t="shared" si="12"/>
        <v>78.137931034482747</v>
      </c>
      <c r="Q58" s="38">
        <f t="shared" si="13"/>
        <v>75.862068965517253</v>
      </c>
      <c r="R58" s="38">
        <f t="shared" si="14"/>
        <v>82.795698924731184</v>
      </c>
      <c r="S58" s="39">
        <f t="shared" si="15"/>
        <v>-4.6577678902484365</v>
      </c>
      <c r="T58" s="39">
        <f t="shared" si="16"/>
        <v>-4.6577678902484365</v>
      </c>
      <c r="U58" t="s">
        <v>105</v>
      </c>
      <c r="V58" t="s">
        <v>94</v>
      </c>
      <c r="W58" t="s">
        <v>78</v>
      </c>
      <c r="X58" s="48" t="s">
        <v>202</v>
      </c>
      <c r="Y58" s="41"/>
    </row>
    <row r="59" spans="1:25" ht="15" x14ac:dyDescent="0.25">
      <c r="A59">
        <v>2.0499999999999998</v>
      </c>
      <c r="B59">
        <v>1.85</v>
      </c>
      <c r="C59" s="29">
        <f t="shared" si="0"/>
        <v>2.8345418589321048E-2</v>
      </c>
      <c r="D59" s="30">
        <f>IF(OR($A59="",$B59=""),"",A59*'MPTO_working_2-way'!$G58)</f>
        <v>2.1081081081081079</v>
      </c>
      <c r="E59" s="32">
        <f>IF(OR($A59="",$B59=""),"",B59*'MPTO_working_2-way'!$G58)</f>
        <v>1.902439024390244</v>
      </c>
      <c r="F59" s="30">
        <f>IF(OR($A59="",$B59=""),"",'MPTO_working_2-way'!D58)</f>
        <v>2.1113430758524703</v>
      </c>
      <c r="G59" s="32">
        <f>IF(OR($A59="",$B59=""),"",'MPTO_working_2-way'!E58)</f>
        <v>1.8998121477770822</v>
      </c>
      <c r="H59" s="30">
        <f>IF(OR($A59="",$B59=""),"",'OddsRatio_working_2-way'!M58)</f>
        <v>2.1114378604524222</v>
      </c>
      <c r="I59" s="30">
        <f>IF(OR($A59="",$B59=""),"",'OddsRatio_working_2-way'!N58)</f>
        <v>1.8997354108424378</v>
      </c>
      <c r="J59" s="30">
        <f>IF('Log_working_2-way'!$D58="","",A59^('Log_working_2-way'!$D58))</f>
        <v>2.1129081281913611</v>
      </c>
      <c r="K59" s="32">
        <f>IF('Log_working_2-way'!$D58="","",B59^('Log_working_2-way'!$D58))</f>
        <v>1.8985467665018629</v>
      </c>
      <c r="L59" s="37">
        <f t="shared" si="9"/>
        <v>0.47435897435897439</v>
      </c>
      <c r="M59" s="37">
        <f t="shared" si="10"/>
        <v>0.52564102564102555</v>
      </c>
      <c r="N59" s="38">
        <v>155</v>
      </c>
      <c r="O59" s="38">
        <f t="shared" si="11"/>
        <v>79.390243902439025</v>
      </c>
      <c r="P59" s="38">
        <f t="shared" si="12"/>
        <v>71.21621621621621</v>
      </c>
      <c r="Q59" s="38">
        <f t="shared" si="13"/>
        <v>83.783783783783775</v>
      </c>
      <c r="R59" s="38">
        <f t="shared" si="14"/>
        <v>75.609756097560989</v>
      </c>
      <c r="S59" s="39">
        <f t="shared" si="15"/>
        <v>-4.3935398813447506</v>
      </c>
      <c r="T59" s="39">
        <f t="shared" si="16"/>
        <v>-4.393539881344779</v>
      </c>
      <c r="U59" t="s">
        <v>104</v>
      </c>
      <c r="V59" t="s">
        <v>100</v>
      </c>
      <c r="W59" t="s">
        <v>78</v>
      </c>
      <c r="X59" s="48" t="s">
        <v>202</v>
      </c>
      <c r="Y59" s="41"/>
    </row>
    <row r="60" spans="1:25" s="35" customFormat="1" ht="15" x14ac:dyDescent="0.25">
      <c r="A60">
        <v>2.0499999999999998</v>
      </c>
      <c r="B60">
        <v>1.85</v>
      </c>
      <c r="C60" s="29">
        <f t="shared" si="0"/>
        <v>2.8345418589321048E-2</v>
      </c>
      <c r="D60" s="30">
        <f>IF(OR($A60="",$B60=""),"",A60*'MPTO_working_2-way'!$G59)</f>
        <v>2.1081081081081079</v>
      </c>
      <c r="E60" s="32">
        <f>IF(OR($A60="",$B60=""),"",B60*'MPTO_working_2-way'!$G59)</f>
        <v>1.902439024390244</v>
      </c>
      <c r="F60" s="30">
        <f>IF(OR($A60="",$B60=""),"",'MPTO_working_2-way'!D59)</f>
        <v>2.1113430758524703</v>
      </c>
      <c r="G60" s="32">
        <f>IF(OR($A60="",$B60=""),"",'MPTO_working_2-way'!E59)</f>
        <v>1.8998121477770822</v>
      </c>
      <c r="H60" s="30">
        <f>IF(OR($A60="",$B60=""),"",'OddsRatio_working_2-way'!M59)</f>
        <v>2.1114378604524222</v>
      </c>
      <c r="I60" s="30">
        <f>IF(OR($A60="",$B60=""),"",'OddsRatio_working_2-way'!N59)</f>
        <v>1.8997354108424378</v>
      </c>
      <c r="J60" s="30">
        <f>IF('Log_working_2-way'!$D59="","",A60^('Log_working_2-way'!$D59))</f>
        <v>2.1129081281913611</v>
      </c>
      <c r="K60" s="32">
        <f>IF('Log_working_2-way'!$D59="","",B60^('Log_working_2-way'!$D59))</f>
        <v>1.8985467665018629</v>
      </c>
      <c r="L60" s="37">
        <f t="shared" si="9"/>
        <v>0.47435897435897439</v>
      </c>
      <c r="M60" s="37">
        <f t="shared" si="10"/>
        <v>0.52564102564102555</v>
      </c>
      <c r="N60" s="38">
        <v>156</v>
      </c>
      <c r="O60" s="38">
        <f t="shared" si="11"/>
        <v>79.902439024390233</v>
      </c>
      <c r="P60" s="38">
        <f t="shared" si="12"/>
        <v>71.675675675675677</v>
      </c>
      <c r="Q60" s="38">
        <f t="shared" si="13"/>
        <v>84.324324324324309</v>
      </c>
      <c r="R60" s="38">
        <f t="shared" si="14"/>
        <v>76.097560975609767</v>
      </c>
      <c r="S60" s="39">
        <f t="shared" si="15"/>
        <v>-4.4218852999340754</v>
      </c>
      <c r="T60" s="39">
        <f t="shared" si="16"/>
        <v>-4.4218852999340896</v>
      </c>
      <c r="U60" t="s">
        <v>92</v>
      </c>
      <c r="V60" t="s">
        <v>111</v>
      </c>
      <c r="W60" t="s">
        <v>78</v>
      </c>
      <c r="X60" s="48" t="s">
        <v>202</v>
      </c>
      <c r="Y60" s="41"/>
    </row>
    <row r="61" spans="1:25" ht="15" x14ac:dyDescent="0.25">
      <c r="A61">
        <v>2.2400000000000002</v>
      </c>
      <c r="B61">
        <v>1.7</v>
      </c>
      <c r="C61" s="29">
        <f t="shared" si="0"/>
        <v>3.4663865546218364E-2</v>
      </c>
      <c r="D61" s="30">
        <f>IF(OR($A61="",$B61=""),"",A61*'MPTO_working_2-way'!$G60)</f>
        <v>2.3176470588235292</v>
      </c>
      <c r="E61" s="32">
        <f>IF(OR($A61="",$B61=""),"",B61*'MPTO_working_2-way'!$G60)</f>
        <v>1.7589285714285712</v>
      </c>
      <c r="F61" s="30">
        <f>IF(OR($A61="",$B61=""),"",'MPTO_working_2-way'!D60)</f>
        <v>2.3304773561811505</v>
      </c>
      <c r="G61" s="32">
        <f>IF(OR($A61="",$B61=""),"",'MPTO_working_2-way'!E60)</f>
        <v>1.7516099356025756</v>
      </c>
      <c r="H61" s="30">
        <f>IF(OR($A61="",$B61=""),"",'OddsRatio_working_2-way'!M60)</f>
        <v>2.3309502512973848</v>
      </c>
      <c r="I61" s="30">
        <f>IF(OR($A61="",$B61=""),"",'OddsRatio_working_2-way'!N60)</f>
        <v>1.7513428837969105</v>
      </c>
      <c r="J61" s="30">
        <f>IF('Log_working_2-way'!$D60="","",A61^('Log_working_2-way'!$D60))</f>
        <v>2.3368656510313084</v>
      </c>
      <c r="K61" s="32">
        <f>IF('Log_working_2-way'!$D60="","",B61^('Log_working_2-way'!$D60))</f>
        <v>1.7480183212340654</v>
      </c>
      <c r="L61" s="37">
        <f t="shared" si="9"/>
        <v>0.43147208121827418</v>
      </c>
      <c r="M61" s="37">
        <f t="shared" si="10"/>
        <v>0.56852791878172593</v>
      </c>
      <c r="N61" s="38">
        <v>157</v>
      </c>
      <c r="O61" s="38">
        <f t="shared" si="11"/>
        <v>86.910714285714278</v>
      </c>
      <c r="P61" s="38">
        <f t="shared" si="12"/>
        <v>64.647058823529406</v>
      </c>
      <c r="Q61" s="38">
        <f t="shared" si="13"/>
        <v>92.352941176470594</v>
      </c>
      <c r="R61" s="38">
        <f t="shared" si="14"/>
        <v>70.089285714285708</v>
      </c>
      <c r="S61" s="39">
        <f t="shared" si="15"/>
        <v>-5.4422268907563165</v>
      </c>
      <c r="T61" s="39">
        <f t="shared" si="16"/>
        <v>-5.4422268907563023</v>
      </c>
      <c r="U61" t="s">
        <v>197</v>
      </c>
      <c r="V61" t="s">
        <v>198</v>
      </c>
      <c r="W61" t="s">
        <v>203</v>
      </c>
      <c r="X61" s="48" t="s">
        <v>202</v>
      </c>
      <c r="Y61" s="41"/>
    </row>
    <row r="62" spans="1:25" ht="15" x14ac:dyDescent="0.25">
      <c r="A62">
        <v>1.53</v>
      </c>
      <c r="B62">
        <v>2.61</v>
      </c>
      <c r="C62" s="29">
        <f t="shared" si="0"/>
        <v>3.6736533693937368E-2</v>
      </c>
      <c r="D62" s="30">
        <f>IF(OR($A62="",$B62=""),"",A62*'MPTO_working_2-way'!$G61)</f>
        <v>1.5862068965517242</v>
      </c>
      <c r="E62" s="32">
        <f>IF(OR($A62="",$B62=""),"",B62*'MPTO_working_2-way'!$G61)</f>
        <v>2.7058823529411762</v>
      </c>
      <c r="F62" s="30">
        <f>IF(OR($A62="",$B62=""),"",'MPTO_working_2-way'!D61)</f>
        <v>1.5742416178818521</v>
      </c>
      <c r="G62" s="32">
        <f>IF(OR($A62="",$B62=""),"",'MPTO_working_2-way'!E61)</f>
        <v>2.7414272474513437</v>
      </c>
      <c r="H62" s="30">
        <f>IF(OR($A62="",$B62=""),"",'OddsRatio_working_2-way'!M61)</f>
        <v>1.5737530362306167</v>
      </c>
      <c r="I62" s="30">
        <f>IF(OR($A62="",$B62=""),"",'OddsRatio_working_2-way'!N61)</f>
        <v>2.7429101666628148</v>
      </c>
      <c r="J62" s="30">
        <f>IF('Log_working_2-way'!$D61="","",A62^('Log_working_2-way'!$D61))</f>
        <v>1.5682892622360389</v>
      </c>
      <c r="K62" s="32">
        <f>IF('Log_working_2-way'!$D61="","",B62^('Log_working_2-way'!$D61))</f>
        <v>2.7596672442217889</v>
      </c>
      <c r="L62" s="37">
        <f t="shared" si="9"/>
        <v>0.63043478260869568</v>
      </c>
      <c r="M62" s="37">
        <f t="shared" si="10"/>
        <v>0.36956521739130438</v>
      </c>
      <c r="N62" s="38">
        <v>158</v>
      </c>
      <c r="O62" s="38">
        <f t="shared" si="11"/>
        <v>54.732026143790854</v>
      </c>
      <c r="P62" s="38">
        <f t="shared" si="12"/>
        <v>97.463601532567054</v>
      </c>
      <c r="Q62" s="38">
        <f t="shared" si="13"/>
        <v>60.536398467432953</v>
      </c>
      <c r="R62" s="38">
        <f t="shared" si="14"/>
        <v>103.26797385620915</v>
      </c>
      <c r="S62" s="39">
        <f t="shared" si="15"/>
        <v>-5.8043723236420988</v>
      </c>
      <c r="T62" s="39">
        <f t="shared" si="16"/>
        <v>-5.8043723236420988</v>
      </c>
      <c r="U62" t="s">
        <v>199</v>
      </c>
      <c r="V62" t="s">
        <v>200</v>
      </c>
      <c r="W62" t="s">
        <v>81</v>
      </c>
      <c r="X62" s="48" t="s">
        <v>202</v>
      </c>
      <c r="Y62" s="41"/>
    </row>
    <row r="63" spans="1:25" s="50" customFormat="1" ht="15" x14ac:dyDescent="0.25">
      <c r="A63"/>
      <c r="B63"/>
      <c r="C63" s="29"/>
      <c r="D63" s="30"/>
      <c r="E63" s="32"/>
      <c r="F63" s="30"/>
      <c r="G63" s="32"/>
      <c r="H63" s="30"/>
      <c r="I63" s="30"/>
      <c r="J63" s="30"/>
      <c r="K63" s="32"/>
      <c r="L63" s="37"/>
      <c r="M63" s="37"/>
      <c r="N63" s="38"/>
      <c r="O63" s="38"/>
      <c r="P63" s="38"/>
      <c r="Q63" s="38"/>
      <c r="R63" s="38"/>
      <c r="S63" s="39"/>
      <c r="T63" s="39"/>
      <c r="U63"/>
      <c r="V63"/>
      <c r="W63"/>
      <c r="X63" s="48"/>
      <c r="Y63" s="51"/>
    </row>
    <row r="64" spans="1:25" ht="15" x14ac:dyDescent="0.25">
      <c r="A64"/>
      <c r="B64"/>
      <c r="C64" s="29"/>
      <c r="D64" s="30"/>
      <c r="E64" s="32"/>
      <c r="F64" s="30"/>
      <c r="G64" s="32"/>
      <c r="H64" s="30"/>
      <c r="I64" s="30"/>
      <c r="J64" s="30"/>
      <c r="K64" s="32"/>
      <c r="L64" s="37"/>
      <c r="M64" s="37"/>
      <c r="N64" s="38"/>
      <c r="O64" s="38"/>
      <c r="P64" s="38"/>
      <c r="Q64" s="38"/>
      <c r="R64" s="38"/>
      <c r="S64" s="39"/>
      <c r="T64" s="39"/>
      <c r="U64"/>
      <c r="V64"/>
      <c r="W64"/>
      <c r="X64" s="48"/>
      <c r="Y64" s="41"/>
    </row>
    <row r="65" spans="1:25" ht="15" x14ac:dyDescent="0.25">
      <c r="A65"/>
      <c r="B65"/>
      <c r="C65" s="29"/>
      <c r="D65" s="30"/>
      <c r="E65" s="32"/>
      <c r="F65" s="30"/>
      <c r="G65" s="32"/>
      <c r="H65" s="30"/>
      <c r="I65" s="30"/>
      <c r="J65" s="30"/>
      <c r="K65" s="32"/>
      <c r="L65" s="37"/>
      <c r="M65" s="37"/>
      <c r="N65" s="38"/>
      <c r="O65" s="38"/>
      <c r="P65" s="38"/>
      <c r="Q65" s="38"/>
      <c r="R65" s="38"/>
      <c r="S65" s="39"/>
      <c r="T65" s="39"/>
      <c r="U65"/>
      <c r="V65"/>
      <c r="W65"/>
      <c r="X65" s="48"/>
      <c r="Y65" s="41"/>
    </row>
    <row r="66" spans="1:25" ht="15" x14ac:dyDescent="0.25">
      <c r="A66"/>
      <c r="B66"/>
      <c r="C66" s="29"/>
      <c r="D66" s="30"/>
      <c r="E66" s="32"/>
      <c r="F66" s="30"/>
      <c r="G66" s="32"/>
      <c r="H66" s="30"/>
      <c r="I66" s="30"/>
      <c r="J66" s="30"/>
      <c r="K66" s="32"/>
      <c r="L66" s="37"/>
      <c r="M66" s="37"/>
      <c r="N66" s="38"/>
      <c r="O66" s="38"/>
      <c r="P66" s="38"/>
      <c r="Q66" s="38"/>
      <c r="R66" s="38"/>
      <c r="S66" s="39"/>
      <c r="T66" s="39"/>
      <c r="U66"/>
      <c r="V66"/>
      <c r="W66"/>
      <c r="X66" s="48"/>
      <c r="Y66" s="41"/>
    </row>
    <row r="67" spans="1:25" ht="15" x14ac:dyDescent="0.25">
      <c r="A67"/>
      <c r="B67"/>
      <c r="C67" s="29"/>
      <c r="D67" s="30"/>
      <c r="E67" s="32"/>
      <c r="F67" s="30"/>
      <c r="G67" s="32"/>
      <c r="H67" s="30"/>
      <c r="I67" s="30"/>
      <c r="J67" s="30"/>
      <c r="K67" s="32"/>
      <c r="L67" s="37"/>
      <c r="M67" s="37"/>
      <c r="N67" s="38"/>
      <c r="O67" s="38"/>
      <c r="P67" s="38"/>
      <c r="Q67" s="38"/>
      <c r="R67" s="38"/>
      <c r="S67" s="39"/>
      <c r="T67" s="39"/>
      <c r="U67"/>
      <c r="V67"/>
      <c r="W67"/>
      <c r="X67" s="48"/>
      <c r="Y67" s="41"/>
    </row>
    <row r="68" spans="1:25" ht="15" x14ac:dyDescent="0.25">
      <c r="A68"/>
      <c r="B68"/>
      <c r="C68" s="29"/>
      <c r="D68" s="30"/>
      <c r="E68" s="32"/>
      <c r="F68" s="30"/>
      <c r="G68" s="32"/>
      <c r="H68" s="30"/>
      <c r="I68" s="30"/>
      <c r="J68" s="30"/>
      <c r="K68" s="32"/>
      <c r="L68" s="37"/>
      <c r="M68" s="37"/>
      <c r="N68" s="38"/>
      <c r="O68" s="38"/>
      <c r="P68" s="38"/>
      <c r="Q68" s="38"/>
      <c r="R68" s="38"/>
      <c r="S68" s="39"/>
      <c r="T68" s="39"/>
      <c r="U68"/>
      <c r="V68"/>
      <c r="W68"/>
      <c r="X68" s="48"/>
      <c r="Y68" s="41"/>
    </row>
    <row r="69" spans="1:25" ht="15" x14ac:dyDescent="0.25">
      <c r="A69"/>
      <c r="B69"/>
      <c r="C69" s="29"/>
      <c r="D69" s="30"/>
      <c r="E69" s="32"/>
      <c r="F69" s="30"/>
      <c r="G69" s="32"/>
      <c r="H69" s="30"/>
      <c r="I69" s="30"/>
      <c r="J69" s="30"/>
      <c r="K69" s="32"/>
      <c r="L69" s="37"/>
      <c r="M69" s="37"/>
      <c r="N69" s="38"/>
      <c r="O69" s="38"/>
      <c r="P69" s="38"/>
      <c r="Q69" s="38"/>
      <c r="R69" s="38"/>
      <c r="S69" s="39"/>
      <c r="T69" s="39"/>
      <c r="U69"/>
      <c r="V69"/>
      <c r="W69"/>
      <c r="X69" s="48"/>
      <c r="Y69" s="41"/>
    </row>
    <row r="70" spans="1:25" ht="15" x14ac:dyDescent="0.25">
      <c r="A70"/>
      <c r="B70"/>
      <c r="C70" s="29"/>
      <c r="D70" s="30"/>
      <c r="E70" s="32"/>
      <c r="F70" s="30"/>
      <c r="G70" s="32"/>
      <c r="H70" s="30"/>
      <c r="I70" s="30"/>
      <c r="J70" s="30"/>
      <c r="K70" s="32"/>
      <c r="L70" s="37"/>
      <c r="M70" s="37"/>
      <c r="N70" s="38"/>
      <c r="O70" s="38"/>
      <c r="P70" s="38"/>
      <c r="Q70" s="38"/>
      <c r="R70" s="38"/>
      <c r="S70" s="39"/>
      <c r="T70" s="39"/>
      <c r="U70"/>
      <c r="V70"/>
      <c r="W70"/>
      <c r="X70" s="48"/>
      <c r="Y70" s="41"/>
    </row>
    <row r="71" spans="1:25" ht="15" x14ac:dyDescent="0.25">
      <c r="A71"/>
      <c r="B71"/>
      <c r="C71" s="29"/>
      <c r="D71" s="30"/>
      <c r="E71" s="32"/>
      <c r="F71" s="30"/>
      <c r="G71" s="32"/>
      <c r="H71" s="30"/>
      <c r="I71" s="30"/>
      <c r="J71" s="30"/>
      <c r="K71" s="32"/>
      <c r="L71" s="37"/>
      <c r="M71" s="37"/>
      <c r="N71" s="38"/>
      <c r="O71" s="38"/>
      <c r="P71" s="38"/>
      <c r="Q71" s="38"/>
      <c r="R71" s="38"/>
      <c r="S71" s="39"/>
      <c r="T71" s="39"/>
      <c r="U71"/>
      <c r="V71"/>
      <c r="W71"/>
      <c r="X71" s="48"/>
      <c r="Y71" s="41"/>
    </row>
    <row r="72" spans="1:25" ht="15" x14ac:dyDescent="0.25">
      <c r="A72"/>
      <c r="B72"/>
      <c r="C72" s="29"/>
      <c r="D72" s="30"/>
      <c r="E72" s="32"/>
      <c r="F72" s="30"/>
      <c r="G72" s="32"/>
      <c r="H72" s="30"/>
      <c r="I72" s="30"/>
      <c r="J72" s="30"/>
      <c r="K72" s="32"/>
      <c r="L72" s="37"/>
      <c r="M72" s="37"/>
      <c r="N72" s="38"/>
      <c r="O72" s="38"/>
      <c r="P72" s="38"/>
      <c r="Q72" s="38"/>
      <c r="R72" s="38"/>
      <c r="S72" s="39"/>
      <c r="T72" s="39"/>
      <c r="U72"/>
      <c r="V72"/>
      <c r="W72"/>
      <c r="X72" s="48"/>
      <c r="Y72" s="41"/>
    </row>
    <row r="73" spans="1:25" ht="15" x14ac:dyDescent="0.25">
      <c r="A73"/>
      <c r="B73"/>
      <c r="C73" s="29"/>
      <c r="D73" s="30"/>
      <c r="E73" s="32"/>
      <c r="F73" s="30"/>
      <c r="G73" s="32"/>
      <c r="H73" s="30"/>
      <c r="I73" s="30"/>
      <c r="J73" s="30"/>
      <c r="K73" s="32"/>
      <c r="L73" s="37"/>
      <c r="M73" s="37"/>
      <c r="N73" s="38"/>
      <c r="O73" s="38"/>
      <c r="P73" s="38"/>
      <c r="Q73" s="38"/>
      <c r="R73" s="38"/>
      <c r="S73" s="39"/>
      <c r="T73" s="39"/>
      <c r="U73"/>
      <c r="V73"/>
      <c r="W73"/>
      <c r="X73" s="48"/>
      <c r="Y73" s="41"/>
    </row>
    <row r="74" spans="1:25" ht="15" x14ac:dyDescent="0.25">
      <c r="A74"/>
      <c r="B74"/>
      <c r="C74" s="29"/>
      <c r="D74" s="30"/>
      <c r="E74" s="32"/>
      <c r="F74" s="30"/>
      <c r="G74" s="32"/>
      <c r="H74" s="30"/>
      <c r="I74" s="30"/>
      <c r="J74" s="30"/>
      <c r="K74" s="32"/>
      <c r="L74" s="37"/>
      <c r="M74" s="37"/>
      <c r="N74" s="38"/>
      <c r="O74" s="38"/>
      <c r="P74" s="38"/>
      <c r="Q74" s="38"/>
      <c r="R74" s="38"/>
      <c r="S74" s="39"/>
      <c r="T74" s="39"/>
      <c r="U74"/>
      <c r="V74"/>
      <c r="W74"/>
      <c r="X74" s="48"/>
      <c r="Y74" s="41"/>
    </row>
    <row r="75" spans="1:25" ht="15" x14ac:dyDescent="0.25">
      <c r="A75"/>
      <c r="B75"/>
      <c r="C75" s="29"/>
      <c r="D75" s="30"/>
      <c r="E75" s="32"/>
      <c r="F75" s="30"/>
      <c r="G75" s="32"/>
      <c r="H75" s="30"/>
      <c r="I75" s="30"/>
      <c r="J75" s="30"/>
      <c r="K75" s="32"/>
      <c r="L75" s="37"/>
      <c r="M75" s="37"/>
      <c r="N75" s="38"/>
      <c r="O75" s="38"/>
      <c r="P75" s="38"/>
      <c r="Q75" s="38"/>
      <c r="R75" s="38"/>
      <c r="S75" s="39"/>
      <c r="T75" s="39"/>
      <c r="U75"/>
      <c r="V75"/>
      <c r="W75"/>
      <c r="X75" s="48"/>
      <c r="Y75" s="41"/>
    </row>
    <row r="76" spans="1:25" ht="15" x14ac:dyDescent="0.25">
      <c r="A76"/>
      <c r="B76"/>
      <c r="C76" s="29"/>
      <c r="D76" s="30"/>
      <c r="E76" s="32"/>
      <c r="F76" s="30"/>
      <c r="G76" s="32"/>
      <c r="H76" s="30"/>
      <c r="I76" s="30"/>
      <c r="J76" s="30"/>
      <c r="K76" s="32"/>
      <c r="L76" s="37"/>
      <c r="M76" s="37"/>
      <c r="N76" s="38"/>
      <c r="O76" s="38"/>
      <c r="P76" s="38"/>
      <c r="Q76" s="38"/>
      <c r="R76" s="38"/>
      <c r="S76" s="39"/>
      <c r="T76" s="39"/>
      <c r="U76"/>
      <c r="V76"/>
      <c r="W76"/>
      <c r="X76" s="48"/>
      <c r="Y76" s="41"/>
    </row>
    <row r="77" spans="1:25" ht="15" x14ac:dyDescent="0.25">
      <c r="A77"/>
      <c r="B77"/>
      <c r="C77" s="29"/>
      <c r="D77" s="30"/>
      <c r="E77" s="32"/>
      <c r="F77" s="30"/>
      <c r="G77" s="32"/>
      <c r="H77" s="30"/>
      <c r="I77" s="30"/>
      <c r="J77" s="30"/>
      <c r="K77" s="32"/>
      <c r="L77" s="37"/>
      <c r="M77" s="37"/>
      <c r="N77" s="38"/>
      <c r="O77" s="38"/>
      <c r="P77" s="38"/>
      <c r="Q77" s="38"/>
      <c r="R77" s="38"/>
      <c r="S77" s="39"/>
      <c r="T77" s="39"/>
      <c r="U77"/>
      <c r="V77"/>
      <c r="W77"/>
      <c r="X77" s="48"/>
      <c r="Y77" s="41"/>
    </row>
    <row r="78" spans="1:25" ht="15" x14ac:dyDescent="0.25">
      <c r="A78"/>
      <c r="B78"/>
      <c r="C78" s="29"/>
      <c r="D78" s="30"/>
      <c r="E78" s="32"/>
      <c r="F78" s="30"/>
      <c r="G78" s="32"/>
      <c r="H78" s="30"/>
      <c r="I78" s="30"/>
      <c r="J78" s="30"/>
      <c r="K78" s="32"/>
      <c r="L78" s="37"/>
      <c r="M78" s="37"/>
      <c r="N78" s="38"/>
      <c r="O78" s="38"/>
      <c r="P78" s="38"/>
      <c r="Q78" s="38"/>
      <c r="R78" s="38"/>
      <c r="S78" s="39"/>
      <c r="T78" s="39"/>
      <c r="U78"/>
      <c r="V78"/>
      <c r="W78"/>
      <c r="X78" s="48"/>
      <c r="Y78" s="41"/>
    </row>
    <row r="79" spans="1:25" ht="15" x14ac:dyDescent="0.25">
      <c r="A79"/>
      <c r="B79"/>
      <c r="C79" s="29"/>
      <c r="D79" s="30"/>
      <c r="E79" s="32"/>
      <c r="F79" s="30"/>
      <c r="G79" s="32"/>
      <c r="H79" s="30"/>
      <c r="I79" s="30"/>
      <c r="J79" s="30"/>
      <c r="K79" s="32"/>
      <c r="L79" s="37"/>
      <c r="M79" s="37"/>
      <c r="N79" s="38"/>
      <c r="O79" s="38"/>
      <c r="P79" s="38"/>
      <c r="Q79" s="38"/>
      <c r="R79" s="38"/>
      <c r="S79" s="39"/>
      <c r="T79" s="39"/>
      <c r="U79"/>
      <c r="V79"/>
      <c r="W79"/>
      <c r="X79" s="48"/>
      <c r="Y79" s="41"/>
    </row>
    <row r="80" spans="1:25" ht="15" x14ac:dyDescent="0.25">
      <c r="A80"/>
      <c r="B80"/>
      <c r="C80" s="29"/>
      <c r="D80" s="30"/>
      <c r="E80" s="32"/>
      <c r="F80" s="30"/>
      <c r="G80" s="32"/>
      <c r="H80" s="30"/>
      <c r="I80" s="30"/>
      <c r="J80" s="30"/>
      <c r="K80" s="32"/>
      <c r="L80" s="37"/>
      <c r="M80" s="37"/>
      <c r="N80" s="38"/>
      <c r="O80" s="38"/>
      <c r="P80" s="38"/>
      <c r="Q80" s="38"/>
      <c r="R80" s="38"/>
      <c r="S80" s="39"/>
      <c r="T80" s="39"/>
      <c r="U80"/>
      <c r="V80"/>
      <c r="W80"/>
      <c r="X80" s="48"/>
      <c r="Y80" s="41"/>
    </row>
    <row r="81" spans="1:25" ht="15" x14ac:dyDescent="0.25">
      <c r="A81"/>
      <c r="B81"/>
      <c r="C81" s="29"/>
      <c r="D81" s="30"/>
      <c r="E81" s="32"/>
      <c r="F81" s="30"/>
      <c r="G81" s="32"/>
      <c r="H81" s="30"/>
      <c r="I81" s="30"/>
      <c r="J81" s="30"/>
      <c r="K81" s="32"/>
      <c r="L81" s="37"/>
      <c r="M81" s="37"/>
      <c r="N81" s="38"/>
      <c r="O81" s="38"/>
      <c r="P81" s="38"/>
      <c r="Q81" s="38"/>
      <c r="R81" s="38"/>
      <c r="S81" s="39"/>
      <c r="T81" s="39"/>
      <c r="U81"/>
      <c r="V81"/>
      <c r="W81"/>
      <c r="X81" s="48"/>
      <c r="Y81" s="41"/>
    </row>
    <row r="82" spans="1:25" ht="15" x14ac:dyDescent="0.25">
      <c r="A82"/>
      <c r="B82"/>
      <c r="C82" s="29"/>
      <c r="D82" s="30"/>
      <c r="E82" s="32"/>
      <c r="F82" s="30"/>
      <c r="G82" s="32"/>
      <c r="H82" s="30"/>
      <c r="I82" s="30"/>
      <c r="J82" s="30"/>
      <c r="K82" s="32"/>
      <c r="L82" s="37"/>
      <c r="M82" s="37"/>
      <c r="N82" s="38"/>
      <c r="O82" s="38"/>
      <c r="P82" s="38"/>
      <c r="Q82" s="38"/>
      <c r="R82" s="38"/>
      <c r="S82" s="39"/>
      <c r="T82" s="39"/>
      <c r="U82"/>
      <c r="V82"/>
      <c r="W82"/>
      <c r="X82" s="48"/>
      <c r="Y82" s="41"/>
    </row>
    <row r="83" spans="1:25" ht="15" x14ac:dyDescent="0.25">
      <c r="A83"/>
      <c r="B83"/>
      <c r="C83" s="29"/>
      <c r="D83" s="30"/>
      <c r="E83" s="32"/>
      <c r="F83" s="30"/>
      <c r="G83" s="32"/>
      <c r="H83" s="30"/>
      <c r="I83" s="30"/>
      <c r="J83" s="30"/>
      <c r="K83" s="32"/>
      <c r="L83" s="37"/>
      <c r="M83" s="37"/>
      <c r="N83" s="38"/>
      <c r="O83" s="38"/>
      <c r="P83" s="38"/>
      <c r="Q83" s="38"/>
      <c r="R83" s="38"/>
      <c r="S83" s="39"/>
      <c r="T83" s="39"/>
      <c r="U83"/>
      <c r="V83"/>
      <c r="W83"/>
      <c r="X83" s="48"/>
      <c r="Y83" s="41"/>
    </row>
    <row r="84" spans="1:25" ht="15" x14ac:dyDescent="0.25">
      <c r="A84"/>
      <c r="B84"/>
      <c r="C84" s="29"/>
      <c r="D84" s="30"/>
      <c r="E84" s="32"/>
      <c r="F84" s="30"/>
      <c r="G84" s="32"/>
      <c r="H84" s="30"/>
      <c r="I84" s="30"/>
      <c r="J84" s="30"/>
      <c r="K84" s="32"/>
      <c r="L84" s="37"/>
      <c r="M84" s="37"/>
      <c r="N84" s="38"/>
      <c r="O84" s="38"/>
      <c r="P84" s="38"/>
      <c r="Q84" s="38"/>
      <c r="R84" s="38"/>
      <c r="S84" s="39"/>
      <c r="T84" s="39"/>
      <c r="U84"/>
      <c r="V84"/>
      <c r="W84"/>
      <c r="X84" s="48"/>
      <c r="Y84" s="41"/>
    </row>
    <row r="85" spans="1:25" ht="15" x14ac:dyDescent="0.25">
      <c r="A85"/>
      <c r="B85"/>
      <c r="C85" s="29"/>
      <c r="D85" s="30"/>
      <c r="E85" s="32"/>
      <c r="F85" s="30"/>
      <c r="G85" s="32"/>
      <c r="H85" s="30"/>
      <c r="I85" s="30"/>
      <c r="J85" s="30"/>
      <c r="K85" s="32"/>
      <c r="L85" s="37"/>
      <c r="M85" s="37"/>
      <c r="N85" s="38"/>
      <c r="O85" s="38"/>
      <c r="P85" s="38"/>
      <c r="Q85" s="38"/>
      <c r="R85" s="38"/>
      <c r="S85" s="39"/>
      <c r="T85" s="39"/>
      <c r="U85"/>
      <c r="V85"/>
      <c r="W85"/>
      <c r="X85" s="48"/>
      <c r="Y85" s="41"/>
    </row>
    <row r="86" spans="1:25" ht="15" x14ac:dyDescent="0.25">
      <c r="A86"/>
      <c r="B86"/>
      <c r="C86" s="29"/>
      <c r="D86" s="30"/>
      <c r="E86" s="32"/>
      <c r="F86" s="30"/>
      <c r="G86" s="32"/>
      <c r="H86" s="30"/>
      <c r="I86" s="30"/>
      <c r="J86" s="30"/>
      <c r="K86" s="32"/>
      <c r="L86" s="37"/>
      <c r="M86" s="37"/>
      <c r="N86" s="38"/>
      <c r="O86" s="38"/>
      <c r="P86" s="38"/>
      <c r="Q86" s="38"/>
      <c r="R86" s="38"/>
      <c r="S86" s="39"/>
      <c r="T86" s="39"/>
      <c r="U86"/>
      <c r="V86"/>
      <c r="W86"/>
      <c r="X86" s="48"/>
      <c r="Y86" s="41"/>
    </row>
    <row r="87" spans="1:25" ht="15" x14ac:dyDescent="0.25">
      <c r="A87"/>
      <c r="B87"/>
      <c r="C87" s="29"/>
      <c r="D87" s="30"/>
      <c r="E87" s="32"/>
      <c r="F87" s="30"/>
      <c r="G87" s="32"/>
      <c r="H87" s="30"/>
      <c r="I87" s="30"/>
      <c r="J87" s="30"/>
      <c r="K87" s="32"/>
      <c r="L87" s="37"/>
      <c r="M87" s="37"/>
      <c r="N87" s="38"/>
      <c r="O87" s="38"/>
      <c r="P87" s="38"/>
      <c r="Q87" s="38"/>
      <c r="R87" s="38"/>
      <c r="S87" s="39"/>
      <c r="T87" s="39"/>
      <c r="U87"/>
      <c r="V87"/>
      <c r="W87"/>
      <c r="X87" s="48"/>
      <c r="Y87" s="41"/>
    </row>
    <row r="88" spans="1:25" ht="15" x14ac:dyDescent="0.25">
      <c r="A88"/>
      <c r="B88"/>
      <c r="C88" s="29"/>
      <c r="D88" s="30"/>
      <c r="E88" s="32"/>
      <c r="F88" s="30"/>
      <c r="G88" s="32"/>
      <c r="H88" s="30"/>
      <c r="I88" s="30"/>
      <c r="J88" s="30"/>
      <c r="K88" s="32"/>
      <c r="L88" s="37"/>
      <c r="M88" s="37"/>
      <c r="N88" s="38"/>
      <c r="O88" s="38"/>
      <c r="P88" s="38"/>
      <c r="Q88" s="38"/>
      <c r="R88" s="38"/>
      <c r="S88" s="39"/>
      <c r="T88" s="39"/>
      <c r="U88"/>
      <c r="V88"/>
      <c r="W88"/>
      <c r="X88" s="48"/>
      <c r="Y88" s="41"/>
    </row>
    <row r="89" spans="1:25" ht="15" x14ac:dyDescent="0.25">
      <c r="A89"/>
      <c r="B89"/>
      <c r="C89" s="29"/>
      <c r="D89" s="30"/>
      <c r="E89" s="32"/>
      <c r="F89" s="30"/>
      <c r="G89" s="32"/>
      <c r="H89" s="30"/>
      <c r="I89" s="30"/>
      <c r="J89" s="30"/>
      <c r="K89" s="32"/>
      <c r="L89" s="37"/>
      <c r="M89" s="37"/>
      <c r="N89" s="38"/>
      <c r="O89" s="38"/>
      <c r="P89" s="38"/>
      <c r="Q89" s="38"/>
      <c r="R89" s="38"/>
      <c r="S89" s="39"/>
      <c r="T89" s="39"/>
      <c r="U89"/>
      <c r="V89"/>
      <c r="W89"/>
      <c r="X89" s="48"/>
      <c r="Y89" s="41"/>
    </row>
    <row r="90" spans="1:25" ht="15" x14ac:dyDescent="0.25">
      <c r="A90"/>
      <c r="B90"/>
      <c r="C90" s="29"/>
      <c r="D90" s="30"/>
      <c r="E90" s="32"/>
      <c r="F90" s="30"/>
      <c r="G90" s="32"/>
      <c r="H90" s="30"/>
      <c r="I90" s="30"/>
      <c r="J90" s="30"/>
      <c r="K90" s="32"/>
      <c r="L90" s="37"/>
      <c r="M90" s="37"/>
      <c r="N90" s="38"/>
      <c r="O90" s="38"/>
      <c r="P90" s="38"/>
      <c r="Q90" s="38"/>
      <c r="R90" s="38"/>
      <c r="S90" s="39"/>
      <c r="T90" s="39"/>
      <c r="U90"/>
      <c r="V90"/>
      <c r="W90"/>
      <c r="X90" s="48"/>
      <c r="Y90" s="41"/>
    </row>
    <row r="91" spans="1:25" ht="15" x14ac:dyDescent="0.25">
      <c r="A91"/>
      <c r="B91"/>
      <c r="C91" s="29"/>
      <c r="D91" s="30"/>
      <c r="E91" s="32"/>
      <c r="F91" s="30"/>
      <c r="G91" s="32"/>
      <c r="H91" s="30"/>
      <c r="I91" s="30"/>
      <c r="J91" s="30"/>
      <c r="K91" s="32"/>
      <c r="L91" s="37"/>
      <c r="M91" s="37"/>
      <c r="N91" s="38"/>
      <c r="O91" s="38"/>
      <c r="P91" s="38"/>
      <c r="Q91" s="38"/>
      <c r="R91" s="38"/>
      <c r="S91" s="39"/>
      <c r="T91" s="39"/>
      <c r="U91"/>
      <c r="V91"/>
      <c r="W91"/>
      <c r="X91" s="48"/>
      <c r="Y91" s="41"/>
    </row>
    <row r="92" spans="1:25" ht="15" x14ac:dyDescent="0.25">
      <c r="A92"/>
      <c r="B92"/>
      <c r="C92" s="29"/>
      <c r="D92" s="30"/>
      <c r="E92" s="32"/>
      <c r="F92" s="30"/>
      <c r="G92" s="32"/>
      <c r="H92" s="30"/>
      <c r="I92" s="30"/>
      <c r="J92" s="30"/>
      <c r="K92" s="32"/>
      <c r="L92" s="37"/>
      <c r="M92" s="37"/>
      <c r="N92" s="38"/>
      <c r="O92" s="38"/>
      <c r="P92" s="38"/>
      <c r="Q92" s="38"/>
      <c r="R92" s="38"/>
      <c r="S92" s="39"/>
      <c r="T92" s="39"/>
      <c r="U92"/>
      <c r="V92"/>
      <c r="W92"/>
      <c r="X92" s="48"/>
      <c r="Y92" s="41"/>
    </row>
    <row r="93" spans="1:25" ht="15" x14ac:dyDescent="0.25">
      <c r="A93"/>
      <c r="B93"/>
      <c r="C93" s="29"/>
      <c r="D93" s="30"/>
      <c r="E93" s="32"/>
      <c r="F93" s="30"/>
      <c r="G93" s="32"/>
      <c r="H93" s="30"/>
      <c r="I93" s="30"/>
      <c r="J93" s="30"/>
      <c r="K93" s="32"/>
      <c r="L93" s="37"/>
      <c r="M93" s="37"/>
      <c r="N93" s="38"/>
      <c r="O93" s="38"/>
      <c r="P93" s="38"/>
      <c r="Q93" s="38"/>
      <c r="R93" s="38"/>
      <c r="S93" s="39"/>
      <c r="T93" s="39"/>
      <c r="U93"/>
      <c r="V93"/>
      <c r="W93"/>
      <c r="X93" s="48"/>
      <c r="Y93" s="41"/>
    </row>
    <row r="94" spans="1:25" ht="15" x14ac:dyDescent="0.25">
      <c r="A94"/>
      <c r="B94"/>
      <c r="C94" s="29"/>
      <c r="D94" s="30"/>
      <c r="E94" s="32"/>
      <c r="F94" s="30"/>
      <c r="G94" s="32"/>
      <c r="H94" s="30"/>
      <c r="I94" s="30"/>
      <c r="J94" s="30"/>
      <c r="K94" s="32"/>
      <c r="L94" s="37"/>
      <c r="M94" s="37"/>
      <c r="N94" s="38"/>
      <c r="O94" s="38"/>
      <c r="P94" s="38"/>
      <c r="Q94" s="38"/>
      <c r="R94" s="38"/>
      <c r="S94" s="39"/>
      <c r="T94" s="39"/>
      <c r="U94"/>
      <c r="V94"/>
      <c r="W94"/>
      <c r="X94" s="48"/>
      <c r="Y94" s="41"/>
    </row>
    <row r="95" spans="1:25" ht="15" x14ac:dyDescent="0.25">
      <c r="A95"/>
      <c r="B95"/>
      <c r="C95" s="29"/>
      <c r="D95" s="30"/>
      <c r="E95" s="32"/>
      <c r="F95" s="30"/>
      <c r="G95" s="32"/>
      <c r="H95" s="30"/>
      <c r="I95" s="30"/>
      <c r="J95" s="30"/>
      <c r="K95" s="32"/>
      <c r="L95" s="37"/>
      <c r="M95" s="37"/>
      <c r="N95" s="38"/>
      <c r="O95" s="38"/>
      <c r="P95" s="38"/>
      <c r="Q95" s="38"/>
      <c r="R95" s="38"/>
      <c r="S95" s="39"/>
      <c r="T95" s="39"/>
      <c r="U95"/>
      <c r="V95"/>
      <c r="W95"/>
      <c r="X95" s="48"/>
      <c r="Y95" s="41"/>
    </row>
    <row r="96" spans="1:25" ht="15" x14ac:dyDescent="0.25">
      <c r="A96"/>
      <c r="B96"/>
      <c r="C96" s="29"/>
      <c r="D96" s="30"/>
      <c r="E96" s="32"/>
      <c r="F96" s="30"/>
      <c r="G96" s="32"/>
      <c r="H96" s="30"/>
      <c r="I96" s="30"/>
      <c r="J96" s="30"/>
      <c r="K96" s="32"/>
      <c r="L96" s="37"/>
      <c r="M96" s="37"/>
      <c r="N96" s="38"/>
      <c r="O96" s="38"/>
      <c r="P96" s="38"/>
      <c r="Q96" s="38"/>
      <c r="R96" s="38"/>
      <c r="S96" s="39"/>
      <c r="T96" s="39"/>
      <c r="U96"/>
      <c r="V96"/>
      <c r="W96"/>
      <c r="X96" s="48"/>
      <c r="Y96" s="41"/>
    </row>
    <row r="97" spans="1:25" ht="15" x14ac:dyDescent="0.25">
      <c r="A97"/>
      <c r="B97"/>
      <c r="C97" s="29"/>
      <c r="D97" s="30"/>
      <c r="E97" s="32"/>
      <c r="F97" s="30"/>
      <c r="G97" s="32"/>
      <c r="H97" s="30"/>
      <c r="I97" s="30"/>
      <c r="J97" s="30"/>
      <c r="K97" s="32"/>
      <c r="L97" s="37"/>
      <c r="M97" s="37"/>
      <c r="N97" s="38"/>
      <c r="O97" s="38"/>
      <c r="P97" s="38"/>
      <c r="Q97" s="38"/>
      <c r="R97" s="38"/>
      <c r="S97" s="39"/>
      <c r="T97" s="39"/>
      <c r="U97"/>
      <c r="V97"/>
      <c r="W97"/>
      <c r="X97" s="48"/>
      <c r="Y97" s="41"/>
    </row>
    <row r="98" spans="1:25" ht="15" x14ac:dyDescent="0.25">
      <c r="A98"/>
      <c r="B98"/>
      <c r="C98" s="29"/>
      <c r="D98" s="30"/>
      <c r="E98" s="32"/>
      <c r="F98" s="30"/>
      <c r="G98" s="32"/>
      <c r="H98" s="30"/>
      <c r="I98" s="30"/>
      <c r="J98" s="30"/>
      <c r="K98" s="32"/>
      <c r="L98" s="37"/>
      <c r="M98" s="37"/>
      <c r="N98" s="38"/>
      <c r="O98" s="38"/>
      <c r="P98" s="38"/>
      <c r="Q98" s="38"/>
      <c r="R98" s="38"/>
      <c r="S98" s="39"/>
      <c r="T98" s="39"/>
      <c r="U98"/>
      <c r="V98"/>
      <c r="W98"/>
      <c r="X98" s="48"/>
      <c r="Y98" s="41"/>
    </row>
    <row r="99" spans="1:25" ht="15" x14ac:dyDescent="0.25">
      <c r="A99"/>
      <c r="B99"/>
      <c r="C99" s="29"/>
      <c r="D99" s="30"/>
      <c r="E99" s="32"/>
      <c r="F99" s="30"/>
      <c r="G99" s="32"/>
      <c r="H99" s="30"/>
      <c r="I99" s="30"/>
      <c r="J99" s="30"/>
      <c r="K99" s="32"/>
      <c r="L99" s="37"/>
      <c r="M99" s="37"/>
      <c r="N99" s="38"/>
      <c r="O99" s="38"/>
      <c r="P99" s="38"/>
      <c r="Q99" s="38"/>
      <c r="R99" s="38"/>
      <c r="S99" s="39"/>
      <c r="T99" s="39"/>
      <c r="U99"/>
      <c r="V99"/>
      <c r="W99"/>
      <c r="X99" s="48"/>
      <c r="Y99" s="41"/>
    </row>
    <row r="100" spans="1:25" ht="15" x14ac:dyDescent="0.25">
      <c r="A100"/>
      <c r="B100"/>
      <c r="C100" s="29"/>
      <c r="D100" s="30"/>
      <c r="E100" s="32"/>
      <c r="F100" s="30"/>
      <c r="G100" s="32"/>
      <c r="H100" s="30"/>
      <c r="I100" s="30"/>
      <c r="J100" s="30"/>
      <c r="K100" s="32"/>
      <c r="L100" s="37"/>
      <c r="M100" s="37"/>
      <c r="N100" s="38"/>
      <c r="O100" s="38"/>
      <c r="P100" s="38"/>
      <c r="Q100" s="38"/>
      <c r="R100" s="38"/>
      <c r="S100" s="39"/>
      <c r="T100" s="39"/>
      <c r="U100"/>
      <c r="V100"/>
      <c r="W100"/>
      <c r="X100" s="48"/>
      <c r="Y100" s="41"/>
    </row>
    <row r="101" spans="1:25" s="35" customFormat="1" ht="15" x14ac:dyDescent="0.25">
      <c r="A101"/>
      <c r="B101"/>
      <c r="C101" s="29"/>
      <c r="D101" s="30"/>
      <c r="E101" s="32"/>
      <c r="F101" s="30"/>
      <c r="G101" s="32"/>
      <c r="H101" s="30"/>
      <c r="I101" s="30"/>
      <c r="J101" s="30"/>
      <c r="K101" s="32"/>
      <c r="L101" s="37"/>
      <c r="M101" s="37"/>
      <c r="N101" s="38"/>
      <c r="O101" s="38"/>
      <c r="P101" s="38"/>
      <c r="Q101" s="38"/>
      <c r="R101" s="38"/>
      <c r="S101" s="39"/>
      <c r="T101" s="39"/>
      <c r="U101"/>
      <c r="V101"/>
      <c r="W101"/>
      <c r="X101" s="48"/>
      <c r="Y101" s="41"/>
    </row>
    <row r="102" spans="1:25" ht="15" x14ac:dyDescent="0.25">
      <c r="A102"/>
      <c r="B102"/>
      <c r="C102" s="29"/>
      <c r="D102" s="30"/>
      <c r="E102" s="32"/>
      <c r="F102" s="30"/>
      <c r="G102" s="32"/>
      <c r="H102" s="30"/>
      <c r="I102" s="30"/>
      <c r="J102" s="30"/>
      <c r="K102" s="32"/>
      <c r="L102" s="37"/>
      <c r="M102" s="37"/>
      <c r="N102" s="38"/>
      <c r="O102" s="38"/>
      <c r="P102" s="38"/>
      <c r="Q102" s="38"/>
      <c r="R102" s="38"/>
      <c r="S102" s="39"/>
      <c r="T102" s="39"/>
      <c r="U102"/>
      <c r="V102"/>
      <c r="W102"/>
      <c r="X102" s="48"/>
      <c r="Y102" s="41"/>
    </row>
    <row r="103" spans="1:25" ht="15" x14ac:dyDescent="0.25">
      <c r="A103"/>
      <c r="B103"/>
      <c r="C103" s="29"/>
      <c r="D103" s="30"/>
      <c r="E103" s="32"/>
      <c r="F103" s="30"/>
      <c r="G103" s="32"/>
      <c r="H103" s="30"/>
      <c r="I103" s="30"/>
      <c r="J103" s="30"/>
      <c r="K103" s="32"/>
      <c r="L103" s="37"/>
      <c r="M103" s="37"/>
      <c r="N103" s="38"/>
      <c r="O103" s="38"/>
      <c r="P103" s="38"/>
      <c r="Q103" s="38"/>
      <c r="R103" s="38"/>
      <c r="S103" s="39"/>
      <c r="T103" s="39"/>
      <c r="U103"/>
      <c r="V103"/>
      <c r="W103"/>
      <c r="X103" s="48"/>
      <c r="Y103" s="41"/>
    </row>
    <row r="104" spans="1:25" ht="15" x14ac:dyDescent="0.25">
      <c r="A104"/>
      <c r="B104"/>
      <c r="C104" s="29"/>
      <c r="D104" s="30"/>
      <c r="E104" s="32"/>
      <c r="F104" s="30"/>
      <c r="G104" s="32"/>
      <c r="H104" s="30"/>
      <c r="I104" s="30"/>
      <c r="J104" s="30"/>
      <c r="K104" s="32"/>
      <c r="L104" s="37"/>
      <c r="M104" s="37"/>
      <c r="N104" s="38"/>
      <c r="O104" s="38"/>
      <c r="P104" s="38"/>
      <c r="Q104" s="38"/>
      <c r="R104" s="38"/>
      <c r="S104" s="39"/>
      <c r="T104" s="39"/>
      <c r="U104"/>
      <c r="V104"/>
      <c r="W104"/>
      <c r="X104" s="48"/>
      <c r="Y104" s="41"/>
    </row>
    <row r="105" spans="1:25" ht="15" x14ac:dyDescent="0.25">
      <c r="A105"/>
      <c r="B105"/>
      <c r="C105" s="29"/>
      <c r="D105" s="30"/>
      <c r="E105" s="32"/>
      <c r="F105" s="30"/>
      <c r="G105" s="32"/>
      <c r="H105" s="30"/>
      <c r="I105" s="30"/>
      <c r="J105" s="30"/>
      <c r="K105" s="32"/>
      <c r="L105" s="37"/>
      <c r="M105" s="37"/>
      <c r="N105" s="38"/>
      <c r="O105" s="38"/>
      <c r="P105" s="38"/>
      <c r="Q105" s="38"/>
      <c r="R105" s="38"/>
      <c r="S105" s="39"/>
      <c r="T105" s="39"/>
      <c r="U105"/>
      <c r="V105"/>
      <c r="W105"/>
      <c r="X105" s="48"/>
      <c r="Y105" s="41"/>
    </row>
    <row r="106" spans="1:25" ht="15" x14ac:dyDescent="0.25">
      <c r="A106"/>
      <c r="B106"/>
      <c r="C106" s="29"/>
      <c r="D106" s="30"/>
      <c r="E106" s="32"/>
      <c r="F106" s="30"/>
      <c r="G106" s="32"/>
      <c r="H106" s="30"/>
      <c r="I106" s="30"/>
      <c r="J106" s="30"/>
      <c r="K106" s="32"/>
      <c r="L106" s="37"/>
      <c r="M106" s="37"/>
      <c r="N106" s="38"/>
      <c r="O106" s="38"/>
      <c r="P106" s="38"/>
      <c r="Q106" s="38"/>
      <c r="R106" s="38"/>
      <c r="S106" s="39"/>
      <c r="T106" s="39"/>
      <c r="U106"/>
      <c r="V106"/>
      <c r="W106"/>
      <c r="X106" s="48"/>
      <c r="Y106" s="41"/>
    </row>
    <row r="107" spans="1:25" ht="15" x14ac:dyDescent="0.25">
      <c r="A107"/>
      <c r="B107"/>
      <c r="C107" s="29"/>
      <c r="D107" s="30"/>
      <c r="E107" s="32"/>
      <c r="F107" s="30"/>
      <c r="G107" s="32"/>
      <c r="H107" s="30"/>
      <c r="I107" s="30"/>
      <c r="J107" s="30"/>
      <c r="K107" s="32"/>
      <c r="L107" s="37"/>
      <c r="M107" s="37"/>
      <c r="N107" s="38"/>
      <c r="O107" s="38"/>
      <c r="P107" s="38"/>
      <c r="Q107" s="38"/>
      <c r="R107" s="38"/>
      <c r="S107" s="39"/>
      <c r="T107" s="39"/>
      <c r="U107"/>
      <c r="V107"/>
      <c r="W107"/>
      <c r="X107" s="48"/>
      <c r="Y107" s="41"/>
    </row>
    <row r="108" spans="1:25" ht="15" x14ac:dyDescent="0.25">
      <c r="A108"/>
      <c r="B108"/>
      <c r="C108" s="29"/>
      <c r="D108" s="30"/>
      <c r="E108" s="32"/>
      <c r="F108" s="30"/>
      <c r="G108" s="32"/>
      <c r="H108" s="30"/>
      <c r="I108" s="30"/>
      <c r="J108" s="30"/>
      <c r="K108" s="32"/>
      <c r="L108" s="37"/>
      <c r="M108" s="37"/>
      <c r="N108" s="38"/>
      <c r="O108" s="38"/>
      <c r="P108" s="38"/>
      <c r="Q108" s="38"/>
      <c r="R108" s="38"/>
      <c r="S108" s="39"/>
      <c r="T108" s="39"/>
      <c r="U108"/>
      <c r="V108"/>
      <c r="W108"/>
      <c r="X108" s="48"/>
      <c r="Y108" s="41"/>
    </row>
    <row r="109" spans="1:25" ht="15" x14ac:dyDescent="0.25">
      <c r="A109"/>
      <c r="B109"/>
      <c r="C109" s="29"/>
      <c r="D109" s="30"/>
      <c r="E109" s="32"/>
      <c r="F109" s="30"/>
      <c r="G109" s="32"/>
      <c r="H109" s="30"/>
      <c r="I109" s="30"/>
      <c r="J109" s="30"/>
      <c r="K109" s="32"/>
      <c r="L109" s="37"/>
      <c r="M109" s="37"/>
      <c r="N109" s="38"/>
      <c r="O109" s="38"/>
      <c r="P109" s="38"/>
      <c r="Q109" s="38"/>
      <c r="R109" s="38"/>
      <c r="S109" s="39"/>
      <c r="T109" s="39"/>
      <c r="U109"/>
      <c r="V109"/>
      <c r="W109"/>
      <c r="X109" s="48"/>
      <c r="Y109" s="41"/>
    </row>
    <row r="110" spans="1:25" ht="15" x14ac:dyDescent="0.25">
      <c r="A110"/>
      <c r="B110"/>
      <c r="C110" s="29"/>
      <c r="D110" s="30"/>
      <c r="E110" s="32"/>
      <c r="F110" s="30"/>
      <c r="G110" s="32"/>
      <c r="H110" s="30"/>
      <c r="I110" s="30"/>
      <c r="J110" s="30"/>
      <c r="K110" s="32"/>
      <c r="L110" s="37"/>
      <c r="M110" s="37"/>
      <c r="N110" s="38"/>
      <c r="O110" s="38"/>
      <c r="P110" s="38"/>
      <c r="Q110" s="38"/>
      <c r="R110" s="38"/>
      <c r="S110" s="39"/>
      <c r="T110" s="39"/>
      <c r="U110"/>
      <c r="V110"/>
      <c r="W110"/>
      <c r="X110" s="48"/>
      <c r="Y110" s="41"/>
    </row>
    <row r="111" spans="1:25" ht="15" x14ac:dyDescent="0.25">
      <c r="A111"/>
      <c r="B111"/>
      <c r="C111" s="29"/>
      <c r="D111" s="30"/>
      <c r="E111" s="32"/>
      <c r="F111" s="30"/>
      <c r="G111" s="32"/>
      <c r="H111" s="30"/>
      <c r="I111" s="30"/>
      <c r="J111" s="30"/>
      <c r="K111" s="32"/>
      <c r="L111" s="37"/>
      <c r="M111" s="37"/>
      <c r="N111" s="38"/>
      <c r="O111" s="38"/>
      <c r="P111" s="38"/>
      <c r="Q111" s="38"/>
      <c r="R111" s="38"/>
      <c r="S111" s="39"/>
      <c r="T111" s="39"/>
      <c r="U111"/>
      <c r="V111"/>
      <c r="W111"/>
      <c r="X111" s="48"/>
      <c r="Y111" s="41"/>
    </row>
    <row r="112" spans="1:25" ht="15" x14ac:dyDescent="0.25">
      <c r="A112"/>
      <c r="B112"/>
      <c r="C112" s="29"/>
      <c r="D112" s="30"/>
      <c r="E112" s="32"/>
      <c r="F112" s="30"/>
      <c r="G112" s="32"/>
      <c r="H112" s="30"/>
      <c r="I112" s="30"/>
      <c r="J112" s="30"/>
      <c r="K112" s="32"/>
      <c r="L112" s="37"/>
      <c r="M112" s="37"/>
      <c r="N112" s="38"/>
      <c r="O112" s="38"/>
      <c r="P112" s="38"/>
      <c r="Q112" s="38"/>
      <c r="R112" s="38"/>
      <c r="S112" s="39"/>
      <c r="T112" s="39"/>
      <c r="U112"/>
      <c r="V112"/>
      <c r="W112"/>
      <c r="X112" s="48"/>
      <c r="Y112" s="41"/>
    </row>
    <row r="113" spans="1:25" s="35" customFormat="1" ht="15" x14ac:dyDescent="0.25">
      <c r="A113"/>
      <c r="B113"/>
      <c r="C113" s="29"/>
      <c r="D113" s="30"/>
      <c r="E113" s="32"/>
      <c r="F113" s="30"/>
      <c r="G113" s="32"/>
      <c r="H113" s="30"/>
      <c r="I113" s="30"/>
      <c r="J113" s="30"/>
      <c r="K113" s="32"/>
      <c r="L113" s="37"/>
      <c r="M113" s="37"/>
      <c r="N113" s="38"/>
      <c r="O113" s="38"/>
      <c r="P113" s="38"/>
      <c r="Q113" s="38"/>
      <c r="R113" s="38"/>
      <c r="S113" s="39"/>
      <c r="T113" s="39"/>
      <c r="U113"/>
      <c r="V113"/>
      <c r="W113"/>
      <c r="X113" s="48"/>
      <c r="Y113" s="41"/>
    </row>
    <row r="114" spans="1:25" ht="15" x14ac:dyDescent="0.25">
      <c r="A114"/>
      <c r="B114"/>
      <c r="C114" s="29"/>
      <c r="D114" s="30"/>
      <c r="E114" s="32"/>
      <c r="F114" s="30"/>
      <c r="G114" s="32"/>
      <c r="H114" s="30"/>
      <c r="I114" s="30"/>
      <c r="J114" s="30"/>
      <c r="K114" s="32"/>
      <c r="L114" s="37"/>
      <c r="M114" s="37"/>
      <c r="N114" s="38"/>
      <c r="O114" s="38"/>
      <c r="P114" s="38"/>
      <c r="Q114" s="38"/>
      <c r="R114" s="38"/>
      <c r="S114" s="39"/>
      <c r="T114" s="39"/>
      <c r="U114"/>
      <c r="V114"/>
      <c r="W114"/>
      <c r="X114" s="48"/>
      <c r="Y114" s="41"/>
    </row>
    <row r="115" spans="1:25" ht="15" x14ac:dyDescent="0.25">
      <c r="A115"/>
      <c r="B115"/>
      <c r="C115" s="29"/>
      <c r="D115" s="30"/>
      <c r="E115" s="32"/>
      <c r="F115" s="30"/>
      <c r="G115" s="32"/>
      <c r="H115" s="30"/>
      <c r="I115" s="30"/>
      <c r="J115" s="30"/>
      <c r="K115" s="32"/>
      <c r="L115" s="37"/>
      <c r="M115" s="37"/>
      <c r="N115" s="38"/>
      <c r="O115" s="38"/>
      <c r="P115" s="38"/>
      <c r="Q115" s="38"/>
      <c r="R115" s="38"/>
      <c r="S115" s="39"/>
      <c r="T115" s="39"/>
      <c r="U115"/>
      <c r="V115"/>
      <c r="W115"/>
      <c r="X115" s="48"/>
      <c r="Y115" s="41"/>
    </row>
    <row r="116" spans="1:25" ht="15" x14ac:dyDescent="0.25">
      <c r="A116"/>
      <c r="B116"/>
      <c r="C116" s="29"/>
      <c r="D116" s="30"/>
      <c r="E116" s="32"/>
      <c r="F116" s="30"/>
      <c r="G116" s="32"/>
      <c r="H116" s="30"/>
      <c r="I116" s="30"/>
      <c r="J116" s="30"/>
      <c r="K116" s="32"/>
      <c r="L116" s="37"/>
      <c r="M116" s="37"/>
      <c r="N116" s="38"/>
      <c r="O116" s="38"/>
      <c r="P116" s="38"/>
      <c r="Q116" s="38"/>
      <c r="R116" s="38"/>
      <c r="S116" s="39"/>
      <c r="T116" s="39"/>
      <c r="U116"/>
      <c r="V116"/>
      <c r="W116"/>
      <c r="X116" s="48"/>
      <c r="Y116" s="41"/>
    </row>
    <row r="117" spans="1:25" ht="15" x14ac:dyDescent="0.25">
      <c r="A117"/>
      <c r="B117"/>
      <c r="C117" s="29"/>
      <c r="D117" s="30"/>
      <c r="E117" s="32"/>
      <c r="F117" s="30"/>
      <c r="G117" s="32"/>
      <c r="H117" s="30"/>
      <c r="I117" s="30"/>
      <c r="J117" s="30"/>
      <c r="K117" s="32"/>
      <c r="L117" s="37"/>
      <c r="M117" s="37"/>
      <c r="N117" s="38"/>
      <c r="O117" s="38"/>
      <c r="P117" s="38"/>
      <c r="Q117" s="38"/>
      <c r="R117" s="38"/>
      <c r="S117" s="39"/>
      <c r="T117" s="39"/>
      <c r="U117"/>
      <c r="V117"/>
      <c r="W117"/>
      <c r="X117" s="48"/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 s="48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 s="48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 s="48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 s="48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 s="48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 s="48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 s="48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 s="48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 s="48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 s="48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 s="4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 s="48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 s="48"/>
      <c r="Y130" s="41"/>
    </row>
    <row r="131" spans="1:25" s="35" customFormat="1" ht="15" x14ac:dyDescent="0.25">
      <c r="A131"/>
      <c r="B131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/>
      <c r="V131"/>
      <c r="W131"/>
      <c r="X131" s="48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 s="48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 s="48"/>
      <c r="Y133" s="41"/>
    </row>
    <row r="134" spans="1:25" s="35" customFormat="1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 s="48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 s="48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 s="48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 s="48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 s="4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 s="48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 s="48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 s="48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 s="48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 s="48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 s="48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 s="48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 s="48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 s="48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 s="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 s="48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 s="48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 s="48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 s="48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 s="48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 s="48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 s="48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 s="48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 s="48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 s="4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 s="48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 s="48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 s="48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 s="48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 s="48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 s="48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 s="48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 s="48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 s="48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 s="4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 s="48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 s="48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 s="48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 s="48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 s="48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 s="48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 s="48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 s="48"/>
      <c r="Y176" s="41"/>
    </row>
    <row r="177" spans="1:25" s="35" customFormat="1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 s="48"/>
      <c r="Y177" s="41"/>
    </row>
    <row r="178" spans="1:25" s="35" customFormat="1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 s="4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 s="48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 s="48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 s="48"/>
      <c r="Y181" s="41"/>
    </row>
    <row r="182" spans="1:25" s="35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 s="48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 s="48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 s="48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 s="48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 s="48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48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4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48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48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48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48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48"/>
      <c r="Y193" s="41"/>
    </row>
    <row r="194" spans="1:25" s="35" customFormat="1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4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17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17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17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17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17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17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17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17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17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17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17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17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17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17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17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17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17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1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1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1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1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1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1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1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1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1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1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1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1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1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1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1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1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1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1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1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1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1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1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1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1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1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1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1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1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1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1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1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1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1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1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1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1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1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1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1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1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1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1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1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1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18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18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18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18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18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18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18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18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18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18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18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18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18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18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18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18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18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18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18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18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1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1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1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1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1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1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1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1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1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1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1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1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1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1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1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1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1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1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1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1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1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1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1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1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1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1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1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1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1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1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1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1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1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1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1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1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1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1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1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1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1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1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1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1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19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19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19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19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19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19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19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19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19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19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19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19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19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19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19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19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19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19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19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19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1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1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1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1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1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1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1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1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1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1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1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1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1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1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1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1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1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1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1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1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1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1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1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1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1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1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1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1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1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1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1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1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1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1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1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1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1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1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1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1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1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1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1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1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0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0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0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0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0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0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0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0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0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0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0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0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0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0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0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0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0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0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0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0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21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21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21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21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21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21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21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21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21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21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21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21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21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21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21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21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21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21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21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21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2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2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2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2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2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2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2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2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2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2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2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2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2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2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2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2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2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2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2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2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2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2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2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2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2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2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2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2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2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2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2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2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2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2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2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2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2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2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2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2" zoomScaleNormal="82" workbookViewId="0">
      <pane ySplit="2" topLeftCell="A19" activePane="bottomLeft" state="frozen"/>
      <selection pane="bottomLeft" activeCell="S3" sqref="S3:S62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1.55</v>
      </c>
      <c r="B3">
        <v>4.4800000000000004</v>
      </c>
      <c r="C3">
        <v>6.39</v>
      </c>
      <c r="D3" s="20">
        <f>IF(OR($A3="",$B3="",$C3=""),"",(1/A3)+(1/B3)+(1/C3)-1)</f>
        <v>2.4870098728572154E-2</v>
      </c>
      <c r="E3" s="17">
        <f>IF(OR($A3="",$B3="",$C3=""),"",A3*'MPTO_working_3-way'!$I2)</f>
        <v>1.5885486530292869</v>
      </c>
      <c r="F3" s="21">
        <f>IF(OR($A3="",$B3="",$C3=""),"",B3*'MPTO_working_3-way'!$I2)</f>
        <v>4.5914180423040039</v>
      </c>
      <c r="G3" s="22">
        <f>IF(OR($A3="",$B3="",$C3=""),"",C3*'MPTO_working_3-way'!$I2)</f>
        <v>6.5489199308755754</v>
      </c>
      <c r="H3" s="17">
        <f>IF(OR($A3="",$B3="",$C3=""),"",'MPTO_working_3-way'!E2)</f>
        <v>1.570176057343138</v>
      </c>
      <c r="I3" s="21">
        <f>IF(OR($A3="",$B3="",$C3=""),"",'MPTO_working_3-way'!F2)</f>
        <v>4.6528020311807508</v>
      </c>
      <c r="J3" s="22">
        <f>IF(OR($A3="",$B3="",$C3=""),"",'MPTO_working_3-way'!G2)</f>
        <v>6.7474339101987688</v>
      </c>
      <c r="K3" s="17">
        <f>IF(OR($A3="",$B3="",$C3=""),"",'OddsRatio_working_3-way'!H2)</f>
        <v>1.5763480970615791</v>
      </c>
      <c r="L3" s="21">
        <f>IF(OR($A3="",$B3="",$C3=""),"",'OddsRatio_working_3-way'!I2)</f>
        <v>4.6467115959532626</v>
      </c>
      <c r="M3" s="22">
        <f>IF(OR($A3="",$B3="",$C3=""),"",'OddsRatio_working_3-way'!J2)</f>
        <v>6.6482113512034697</v>
      </c>
      <c r="N3" s="23">
        <f>(1/E3)* 100</f>
        <v>62.950542817372792</v>
      </c>
      <c r="O3" s="24">
        <f>(1/F3)* 100</f>
        <v>21.77976369797496</v>
      </c>
      <c r="P3" s="24">
        <f>(1/G3)* 100</f>
        <v>15.269693484652244</v>
      </c>
      <c r="Q3" t="s">
        <v>159</v>
      </c>
      <c r="R3" t="s">
        <v>160</v>
      </c>
      <c r="S3" s="48" t="s">
        <v>181</v>
      </c>
      <c r="T3" s="35">
        <v>100</v>
      </c>
      <c r="U3" s="35">
        <f>(1/A4)*((T3*A4)-T3)</f>
        <v>54.545454545454554</v>
      </c>
      <c r="V3" s="35">
        <f>(1/B4)*((T3*B4)-T3)</f>
        <v>67.21311475409837</v>
      </c>
      <c r="W3" s="35">
        <f>(1/C4)*((T3*C4)-T3)</f>
        <v>68.75</v>
      </c>
      <c r="X3" s="35">
        <f>((1/B4)+(1/C4))*T3</f>
        <v>64.036885245901644</v>
      </c>
      <c r="Y3" s="35">
        <f>((1/A4)+(1/C4))*T3</f>
        <v>76.704545454545453</v>
      </c>
      <c r="Z3" s="35">
        <f>((1/A4)+(1/B4))*T3</f>
        <v>78.241430700447097</v>
      </c>
      <c r="AA3" s="35">
        <f t="shared" ref="AA3" si="0">U3-X3</f>
        <v>-9.4914307004470899</v>
      </c>
      <c r="AB3" s="35">
        <f t="shared" ref="AB3" si="1">V3-Y3</f>
        <v>-9.4914307004470828</v>
      </c>
      <c r="AC3" s="35">
        <f t="shared" ref="AC3" si="2">W3-Z3</f>
        <v>-9.491430700447097</v>
      </c>
      <c r="AD3" s="27"/>
      <c r="AE3" s="27"/>
      <c r="AF3">
        <v>1.79</v>
      </c>
      <c r="AG3">
        <v>2.13</v>
      </c>
      <c r="AH3" s="41"/>
      <c r="AI3" s="27"/>
      <c r="AJ3" t="s">
        <v>184</v>
      </c>
    </row>
    <row r="4" spans="1:36" ht="15" x14ac:dyDescent="0.25">
      <c r="A4">
        <v>2.2000000000000002</v>
      </c>
      <c r="B4">
        <v>3.05</v>
      </c>
      <c r="C4">
        <v>3.2</v>
      </c>
      <c r="D4" s="20">
        <f t="shared" ref="D4:D67" si="3">IF(OR($A4="",$B4="",$C4=""),"",(1/A4)+(1/B4)+(1/C4)-1)</f>
        <v>9.4914307004470899E-2</v>
      </c>
      <c r="E4" s="17">
        <f>IF(OR($A4="",$B4="",$C4=""),"",A4*'MPTO_working_3-way'!$I3)</f>
        <v>2.408811475409836</v>
      </c>
      <c r="F4" s="21">
        <f>IF(OR($A4="",$B4="",$C4=""),"",B4*'MPTO_working_3-way'!$I3)</f>
        <v>3.3394886363636362</v>
      </c>
      <c r="G4" s="22">
        <f>IF(OR($A4="",$B4="",$C4=""),"",C4*'MPTO_working_3-way'!$I3)</f>
        <v>3.5037257824143069</v>
      </c>
      <c r="H4" s="17">
        <f>IF(OR($A4="",$B4="",$C4=""),"",'MPTO_working_3-way'!E3)</f>
        <v>2.3645840980838413</v>
      </c>
      <c r="I4" s="21">
        <f>IF(OR($A4="",$B4="",$C4=""),"",'MPTO_working_3-way'!F3)</f>
        <v>3.3757467770673926</v>
      </c>
      <c r="J4" s="22">
        <f>IF(OR($A4="",$B4="",$C4=""),"",'MPTO_working_3-way'!G3)</f>
        <v>3.5604687154543444</v>
      </c>
      <c r="K4" s="17">
        <f>IF(OR($A4="",$B4="",$C4=""),"",'OddsRatio_working_3-way'!H3)</f>
        <v>2.3827283237126475</v>
      </c>
      <c r="L4" s="21">
        <f>IF(OR($A4="",$B4="",$C4=""),"",'OddsRatio_working_3-way'!I3)</f>
        <v>3.3621608863424393</v>
      </c>
      <c r="M4" s="22">
        <f>IF(OR($A4="",$B4="",$C4=""),"",'OddsRatio_working_3-way'!J3)</f>
        <v>3.5350019268065211</v>
      </c>
      <c r="N4" s="23">
        <f t="shared" ref="N4" si="4">(1/E4)* 100</f>
        <v>41.514249255635896</v>
      </c>
      <c r="O4" s="24">
        <f t="shared" ref="O4" si="5">(1/F4)* 100</f>
        <v>29.944704381114423</v>
      </c>
      <c r="P4" s="24">
        <f t="shared" ref="P4" si="6">(1/G4)* 100</f>
        <v>28.541046363249684</v>
      </c>
      <c r="Q4" t="s">
        <v>84</v>
      </c>
      <c r="R4" t="s">
        <v>70</v>
      </c>
      <c r="S4" s="48" t="s">
        <v>181</v>
      </c>
      <c r="T4" s="35">
        <v>100</v>
      </c>
      <c r="U4" s="35">
        <f t="shared" ref="U4" si="7">(1/A5)*((T4*A5)-T4)</f>
        <v>61.685823754789276</v>
      </c>
      <c r="V4" s="35">
        <f t="shared" ref="V4" si="8">(1/B5)*((T4*B5)-T4)</f>
        <v>66.555183946488299</v>
      </c>
      <c r="W4" s="35">
        <f t="shared" ref="W4" si="9">(1/C5)*((T4*C5)-T4)</f>
        <v>66.329966329966325</v>
      </c>
      <c r="X4" s="35">
        <f t="shared" ref="X4" si="10">((1/B5)+(1/C5))*T4</f>
        <v>67.114849723545376</v>
      </c>
      <c r="Y4" s="35">
        <f t="shared" ref="Y4" si="11">((1/A5)+(1/C5))*T4</f>
        <v>71.984209915244392</v>
      </c>
      <c r="Z4" s="35">
        <f t="shared" ref="Z4" si="12">((1/A5)+(1/B5))*T4</f>
        <v>71.758992298722433</v>
      </c>
      <c r="AA4" s="35">
        <f t="shared" ref="AA4" si="13">U4-X4</f>
        <v>-5.4290259687561004</v>
      </c>
      <c r="AB4" s="35">
        <f t="shared" ref="AB4" si="14">V4-Y4</f>
        <v>-5.4290259687560933</v>
      </c>
      <c r="AC4" s="35">
        <f t="shared" ref="AC4" si="15">W4-Z4</f>
        <v>-5.4290259687561075</v>
      </c>
      <c r="AD4" s="4"/>
      <c r="AE4" s="4"/>
      <c r="AF4">
        <v>2.41</v>
      </c>
      <c r="AG4">
        <v>1.62</v>
      </c>
      <c r="AH4" s="4"/>
      <c r="AI4" s="4"/>
      <c r="AJ4" t="s">
        <v>79</v>
      </c>
    </row>
    <row r="5" spans="1:36" s="12" customFormat="1" ht="15" x14ac:dyDescent="0.25">
      <c r="A5">
        <v>2.61</v>
      </c>
      <c r="B5">
        <v>2.99</v>
      </c>
      <c r="C5">
        <v>2.97</v>
      </c>
      <c r="D5" s="20">
        <f t="shared" si="3"/>
        <v>5.429025968756096E-2</v>
      </c>
      <c r="E5" s="17">
        <f>IF(OR($A5="",$B5="",$C5=""),"",A5*'MPTO_working_3-way'!$I4)</f>
        <v>2.7516975777845341</v>
      </c>
      <c r="F5" s="21">
        <f>IF(OR($A5="",$B5="",$C5=""),"",B5*'MPTO_working_3-way'!$I4)</f>
        <v>3.1523278764658076</v>
      </c>
      <c r="G5" s="22">
        <f>IF(OR($A5="",$B5="",$C5=""),"",C5*'MPTO_working_3-way'!$I4)</f>
        <v>3.1312420712720561</v>
      </c>
      <c r="H5" s="17">
        <f>IF(OR($A5="",$B5="",$C5=""),"",'MPTO_working_3-way'!E4)</f>
        <v>2.739388225382736</v>
      </c>
      <c r="I5" s="21">
        <f>IF(OR($A5="",$B5="",$C5=""),"",'MPTO_working_3-way'!F4)</f>
        <v>3.1610417305112297</v>
      </c>
      <c r="J5" s="22">
        <f>IF(OR($A5="",$B5="",$C5=""),"",'MPTO_working_3-way'!G4)</f>
        <v>3.1386966496268309</v>
      </c>
      <c r="K5" s="17">
        <f>IF(OR($A5="",$B5="",$C5=""),"",'OddsRatio_working_3-way'!H4)</f>
        <v>2.7450764885433423</v>
      </c>
      <c r="L5" s="21">
        <f>IF(OR($A5="",$B5="",$C5=""),"",'OddsRatio_working_3-way'!I4)</f>
        <v>3.1569578957771744</v>
      </c>
      <c r="M5" s="22">
        <f>IF(OR($A5="",$B5="",$C5=""),"",'OddsRatio_working_3-way'!J4)</f>
        <v>3.1352799269753944</v>
      </c>
      <c r="N5" s="23">
        <f t="shared" ref="N5:N62" si="16">(1/E5)* 100</f>
        <v>36.341202902287215</v>
      </c>
      <c r="O5" s="24">
        <f t="shared" ref="O5:O62" si="17">(1/F5)* 100</f>
        <v>31.722588486611908</v>
      </c>
      <c r="P5" s="24">
        <f t="shared" ref="P5:P62" si="18">(1/G5)* 100</f>
        <v>31.936208611100881</v>
      </c>
      <c r="Q5" t="s">
        <v>161</v>
      </c>
      <c r="R5" t="s">
        <v>162</v>
      </c>
      <c r="S5" s="48" t="s">
        <v>181</v>
      </c>
      <c r="T5" s="35">
        <v>100</v>
      </c>
      <c r="U5" s="35">
        <f t="shared" ref="U5:U62" si="19">(1/A6)*((T5*A6)-T5)</f>
        <v>78.768577494692153</v>
      </c>
      <c r="V5" s="35">
        <f t="shared" ref="V5:V62" si="20">(1/B6)*((T5*B6)-T5)</f>
        <v>70.414201183431956</v>
      </c>
      <c r="W5" s="35">
        <f t="shared" ref="W5:W62" si="21">(1/C6)*((T5*C6)-T5)</f>
        <v>44.751381215469614</v>
      </c>
      <c r="X5" s="35">
        <f t="shared" ref="X5:X62" si="22">((1/B6)+(1/C6))*T5</f>
        <v>84.834417601098437</v>
      </c>
      <c r="Y5" s="35">
        <f t="shared" ref="Y5:Y62" si="23">((1/A6)+(1/C6))*T5</f>
        <v>76.480041289838255</v>
      </c>
      <c r="Z5" s="35">
        <f t="shared" ref="Z5:Z62" si="24">((1/A6)+(1/B6))*T5</f>
        <v>50.817221321875905</v>
      </c>
      <c r="AA5" s="35">
        <f t="shared" ref="AA5:AA62" si="25">U5-X5</f>
        <v>-6.0658401064062843</v>
      </c>
      <c r="AB5" s="35">
        <f t="shared" ref="AB5:AB62" si="26">V5-Y5</f>
        <v>-6.0658401064062986</v>
      </c>
      <c r="AC5" s="35">
        <f t="shared" ref="AC5:AC62" si="27">W5-Z5</f>
        <v>-6.0658401064062915</v>
      </c>
      <c r="AD5" s="27"/>
      <c r="AE5" s="27"/>
      <c r="AF5">
        <v>2.52</v>
      </c>
      <c r="AG5">
        <v>1.52</v>
      </c>
      <c r="AH5" s="36"/>
      <c r="AI5" s="27"/>
      <c r="AJ5" t="s">
        <v>185</v>
      </c>
    </row>
    <row r="6" spans="1:36" s="12" customFormat="1" ht="15" x14ac:dyDescent="0.25">
      <c r="A6">
        <v>4.71</v>
      </c>
      <c r="B6">
        <v>3.38</v>
      </c>
      <c r="C6">
        <v>1.81</v>
      </c>
      <c r="D6" s="20">
        <f t="shared" si="3"/>
        <v>6.065840106406295E-2</v>
      </c>
      <c r="E6" s="17">
        <f>IF(OR($A6="",$B6="",$C6=""),"",A6*'MPTO_working_3-way'!$I5)</f>
        <v>4.9957010690117363</v>
      </c>
      <c r="F6" s="21">
        <f>IF(OR($A6="",$B6="",$C6=""),"",B6*'MPTO_working_3-way'!$I5)</f>
        <v>3.5850253955965328</v>
      </c>
      <c r="G6" s="22">
        <f>IF(OR($A6="",$B6="",$C6=""),"",C6*'MPTO_working_3-way'!$I5)</f>
        <v>1.9197917059259539</v>
      </c>
      <c r="H6" s="17">
        <f>IF(OR($A6="",$B6="",$C6=""),"",'MPTO_working_3-way'!E5)</f>
        <v>5.2057641251972679</v>
      </c>
      <c r="I6" s="21">
        <f>IF(OR($A6="",$B6="",$C6=""),"",'MPTO_working_3-way'!F5)</f>
        <v>3.6279399405005277</v>
      </c>
      <c r="J6" s="22">
        <f>IF(OR($A6="",$B6="",$C6=""),"",'MPTO_working_3-way'!G5)</f>
        <v>1.8787573238695043</v>
      </c>
      <c r="K6" s="17">
        <f>IF(OR($A6="",$B6="",$C6=""),"",'OddsRatio_working_3-way'!H5)</f>
        <v>5.0946595920756277</v>
      </c>
      <c r="L6" s="21">
        <f>IF(OR($A6="",$B6="",$C6=""),"",'OddsRatio_working_3-way'!I5)</f>
        <v>3.6267627571805923</v>
      </c>
      <c r="M6" s="22">
        <f>IF(OR($A6="",$B6="",$C6=""),"",'OddsRatio_working_3-way'!J5)</f>
        <v>1.8939822829059996</v>
      </c>
      <c r="N6" s="23">
        <f t="shared" si="16"/>
        <v>20.01721052132174</v>
      </c>
      <c r="O6" s="24">
        <f t="shared" si="17"/>
        <v>27.89380519391284</v>
      </c>
      <c r="P6" s="24">
        <f t="shared" si="18"/>
        <v>52.088984284765417</v>
      </c>
      <c r="Q6" t="s">
        <v>163</v>
      </c>
      <c r="R6" t="s">
        <v>164</v>
      </c>
      <c r="S6" s="48" t="s">
        <v>181</v>
      </c>
      <c r="T6" s="35">
        <v>100</v>
      </c>
      <c r="U6" s="35">
        <f t="shared" si="19"/>
        <v>10.714285714285726</v>
      </c>
      <c r="V6" s="35">
        <f t="shared" si="20"/>
        <v>87.684729064039402</v>
      </c>
      <c r="W6" s="35">
        <f t="shared" si="21"/>
        <v>95.581087052585062</v>
      </c>
      <c r="X6" s="35">
        <f t="shared" si="22"/>
        <v>16.734183883375529</v>
      </c>
      <c r="Y6" s="35">
        <f t="shared" si="23"/>
        <v>93.704627233129216</v>
      </c>
      <c r="Z6" s="35">
        <f t="shared" si="24"/>
        <v>101.60098522167486</v>
      </c>
      <c r="AA6" s="35">
        <f t="shared" si="25"/>
        <v>-6.019898169089803</v>
      </c>
      <c r="AB6" s="35">
        <f t="shared" si="26"/>
        <v>-6.0198981690898137</v>
      </c>
      <c r="AC6" s="35">
        <f t="shared" si="27"/>
        <v>-6.0198981690897995</v>
      </c>
      <c r="AD6" s="27"/>
      <c r="AE6" s="27"/>
      <c r="AF6">
        <v>2.42</v>
      </c>
      <c r="AG6">
        <v>1.56</v>
      </c>
      <c r="AH6" s="36"/>
      <c r="AI6" s="27"/>
      <c r="AJ6" t="s">
        <v>185</v>
      </c>
    </row>
    <row r="7" spans="1:36" s="12" customFormat="1" ht="15" x14ac:dyDescent="0.25">
      <c r="A7">
        <v>1.1200000000000001</v>
      </c>
      <c r="B7">
        <v>8.1199999999999992</v>
      </c>
      <c r="C7">
        <v>22.63</v>
      </c>
      <c r="D7" s="20">
        <f t="shared" si="3"/>
        <v>6.0198981690898101E-2</v>
      </c>
      <c r="E7" s="17">
        <f>IF(OR($A7="",$B7="",$C7=""),"",A7*'MPTO_working_3-way'!$I6)</f>
        <v>1.1874228594938059</v>
      </c>
      <c r="F7" s="21">
        <f>IF(OR($A7="",$B7="",$C7=""),"",B7*'MPTO_working_3-way'!$I6)</f>
        <v>8.6088157313300915</v>
      </c>
      <c r="G7" s="22">
        <f>IF(OR($A7="",$B7="",$C7=""),"",C7*'MPTO_working_3-way'!$I6)</f>
        <v>23.992302955665021</v>
      </c>
      <c r="H7" s="17">
        <f>IF(OR($A7="",$B7="",$C7=""),"",'MPTO_working_3-way'!E6)</f>
        <v>1.1457499117721515</v>
      </c>
      <c r="I7" s="21">
        <f>IF(OR($A7="",$B7="",$C7=""),"",'MPTO_working_3-way'!F6)</f>
        <v>9.7006023428550314</v>
      </c>
      <c r="J7" s="22">
        <f>IF(OR($A7="",$B7="",$C7=""),"",'MPTO_working_3-way'!G6)</f>
        <v>41.454553658041355</v>
      </c>
      <c r="K7" s="17">
        <f>IF(OR($A7="",$B7="",$C7=""),"",'OddsRatio_working_3-way'!H6)</f>
        <v>1.1539797755213819</v>
      </c>
      <c r="L7" s="21">
        <f>IF(OR($A7="",$B7="",$C7=""),"",'OddsRatio_working_3-way'!I6)</f>
        <v>10.136133347601991</v>
      </c>
      <c r="M7" s="22">
        <f>IF(OR($A7="",$B7="",$C7=""),"",'OddsRatio_working_3-way'!J6)</f>
        <v>28.754854537729084</v>
      </c>
      <c r="N7" s="23">
        <f t="shared" si="16"/>
        <v>84.215997022854722</v>
      </c>
      <c r="O7" s="24">
        <f t="shared" si="17"/>
        <v>11.615999589359275</v>
      </c>
      <c r="P7" s="24">
        <f t="shared" si="18"/>
        <v>4.1680033877860057</v>
      </c>
      <c r="Q7" t="s">
        <v>165</v>
      </c>
      <c r="R7" t="s">
        <v>166</v>
      </c>
      <c r="S7" s="48" t="s">
        <v>181</v>
      </c>
      <c r="T7" s="35">
        <v>100</v>
      </c>
      <c r="U7" s="35">
        <f t="shared" si="19"/>
        <v>9.9099099099099224</v>
      </c>
      <c r="V7" s="35">
        <f t="shared" si="20"/>
        <v>88.137603795966797</v>
      </c>
      <c r="W7" s="35">
        <f t="shared" si="21"/>
        <v>95.529727313366109</v>
      </c>
      <c r="X7" s="35">
        <f t="shared" si="22"/>
        <v>16.332668890667101</v>
      </c>
      <c r="Y7" s="35">
        <f t="shared" si="23"/>
        <v>94.560362776723963</v>
      </c>
      <c r="Z7" s="35">
        <f t="shared" si="24"/>
        <v>101.9524862941233</v>
      </c>
      <c r="AA7" s="35">
        <f t="shared" si="25"/>
        <v>-6.4227589807571785</v>
      </c>
      <c r="AB7" s="35">
        <f t="shared" si="26"/>
        <v>-6.4227589807571661</v>
      </c>
      <c r="AC7" s="35">
        <f t="shared" si="27"/>
        <v>-6.4227589807571945</v>
      </c>
      <c r="AD7" s="27"/>
      <c r="AE7" s="27"/>
      <c r="AF7">
        <v>1.58</v>
      </c>
      <c r="AG7">
        <v>2.34</v>
      </c>
      <c r="AH7" s="36"/>
      <c r="AI7" s="27"/>
      <c r="AJ7" t="s">
        <v>185</v>
      </c>
    </row>
    <row r="8" spans="1:36" ht="15" x14ac:dyDescent="0.25">
      <c r="A8">
        <v>1.1100000000000001</v>
      </c>
      <c r="B8">
        <v>8.43</v>
      </c>
      <c r="C8">
        <v>22.37</v>
      </c>
      <c r="D8" s="20">
        <f t="shared" si="3"/>
        <v>6.4227589807571928E-2</v>
      </c>
      <c r="E8" s="17">
        <f>IF(OR($A8="",$B8="",$C8=""),"",A8*'MPTO_working_3-way'!$I7)</f>
        <v>1.1812926246864048</v>
      </c>
      <c r="F8" s="21">
        <f>IF(OR($A8="",$B8="",$C8=""),"",B8*'MPTO_working_3-way'!$I7)</f>
        <v>8.9714385820778304</v>
      </c>
      <c r="G8" s="22">
        <f>IF(OR($A8="",$B8="",$C8=""),"",C8*'MPTO_working_3-way'!$I7)</f>
        <v>23.806771183995384</v>
      </c>
      <c r="H8" s="17">
        <f>IF(OR($A8="",$B8="",$C8=""),"",'MPTO_working_3-way'!E7)</f>
        <v>1.1370203892915167</v>
      </c>
      <c r="I8" s="21">
        <f>IF(OR($A8="",$B8="",$C8=""),"",'MPTO_working_3-way'!F7)</f>
        <v>10.286503243581208</v>
      </c>
      <c r="J8" s="22">
        <f>IF(OR($A8="",$B8="",$C8=""),"",'MPTO_working_3-way'!G7)</f>
        <v>42.93037545937986</v>
      </c>
      <c r="K8" s="17">
        <f>IF(OR($A8="",$B8="",$C8=""),"",'OddsRatio_working_3-way'!H7)</f>
        <v>1.1451835053850701</v>
      </c>
      <c r="L8" s="21">
        <f>IF(OR($A8="",$B8="",$C8=""),"",'OddsRatio_working_3-way'!I7)</f>
        <v>10.806485863736984</v>
      </c>
      <c r="M8" s="22">
        <f>IF(OR($A8="",$B8="",$C8=""),"",'OddsRatio_working_3-way'!J7)</f>
        <v>29.205195546172192</v>
      </c>
      <c r="N8" s="23">
        <f t="shared" si="16"/>
        <v>84.653030003083941</v>
      </c>
      <c r="O8" s="24">
        <f t="shared" si="17"/>
        <v>11.146484377630269</v>
      </c>
      <c r="P8" s="24">
        <f t="shared" si="18"/>
        <v>4.200485619285792</v>
      </c>
      <c r="Q8" t="s">
        <v>167</v>
      </c>
      <c r="R8" t="s">
        <v>168</v>
      </c>
      <c r="S8" s="48" t="s">
        <v>181</v>
      </c>
      <c r="T8" s="35">
        <v>100</v>
      </c>
      <c r="U8" s="35">
        <f t="shared" si="19"/>
        <v>46.524064171122987</v>
      </c>
      <c r="V8" s="35">
        <f t="shared" si="20"/>
        <v>71.181556195965413</v>
      </c>
      <c r="W8" s="35">
        <f t="shared" si="21"/>
        <v>79.838709677419359</v>
      </c>
      <c r="X8" s="35">
        <f t="shared" si="22"/>
        <v>48.979734126615227</v>
      </c>
      <c r="Y8" s="35">
        <f t="shared" si="23"/>
        <v>73.637226151457639</v>
      </c>
      <c r="Z8" s="35">
        <f t="shared" si="24"/>
        <v>82.294379632911571</v>
      </c>
      <c r="AA8" s="35">
        <f t="shared" si="25"/>
        <v>-2.4556699554922403</v>
      </c>
      <c r="AB8" s="35">
        <f t="shared" si="26"/>
        <v>-2.4556699554922261</v>
      </c>
      <c r="AC8" s="35">
        <f t="shared" si="27"/>
        <v>-2.4556699554922119</v>
      </c>
      <c r="AF8">
        <v>1.6</v>
      </c>
      <c r="AG8">
        <v>2.2999999999999998</v>
      </c>
      <c r="AJ8" t="s">
        <v>185</v>
      </c>
    </row>
    <row r="9" spans="1:36" ht="15" x14ac:dyDescent="0.25">
      <c r="A9">
        <v>1.87</v>
      </c>
      <c r="B9">
        <v>3.47</v>
      </c>
      <c r="C9">
        <v>4.96</v>
      </c>
      <c r="D9" s="20">
        <f t="shared" si="3"/>
        <v>2.4556699554922234E-2</v>
      </c>
      <c r="E9" s="17">
        <f>IF(OR($A9="",$B9="",$C9=""),"",A9*'MPTO_working_3-way'!$I8)</f>
        <v>1.9159210281677046</v>
      </c>
      <c r="F9" s="21">
        <f>IF(OR($A9="",$B9="",$C9=""),"",B9*'MPTO_working_3-way'!$I8)</f>
        <v>3.5552117474555804</v>
      </c>
      <c r="G9" s="22">
        <f>IF(OR($A9="",$B9="",$C9=""),"",C9*'MPTO_working_3-way'!$I8)</f>
        <v>5.081801229792414</v>
      </c>
      <c r="H9" s="17">
        <f>IF(OR($A9="",$B9="",$C9=""),"",'MPTO_working_3-way'!E8)</f>
        <v>1.8990690680555316</v>
      </c>
      <c r="I9" s="21">
        <f>IF(OR($A9="",$B9="",$C9=""),"",'MPTO_working_3-way'!F8)</f>
        <v>3.5714429653381341</v>
      </c>
      <c r="J9" s="22">
        <f>IF(OR($A9="",$B9="",$C9=""),"",'MPTO_working_3-way'!G8)</f>
        <v>5.1699000618108117</v>
      </c>
      <c r="K9" s="17">
        <f>IF(OR($A9="",$B9="",$C9=""),"",'OddsRatio_working_3-way'!H8)</f>
        <v>1.9056473218052024</v>
      </c>
      <c r="L9" s="21">
        <f>IF(OR($A9="",$B9="",$C9=""),"",'OddsRatio_working_3-way'!I8)</f>
        <v>3.5712056147802866</v>
      </c>
      <c r="M9" s="22">
        <f>IF(OR($A9="",$B9="",$C9=""),"",'OddsRatio_working_3-way'!J8)</f>
        <v>5.1222567751133337</v>
      </c>
      <c r="N9" s="23">
        <f t="shared" si="16"/>
        <v>52.19421809657532</v>
      </c>
      <c r="O9" s="24">
        <f t="shared" si="17"/>
        <v>28.12771983878843</v>
      </c>
      <c r="P9" s="24">
        <f t="shared" si="18"/>
        <v>19.678062064636261</v>
      </c>
      <c r="Q9" t="s">
        <v>169</v>
      </c>
      <c r="R9" t="s">
        <v>170</v>
      </c>
      <c r="S9" s="48" t="s">
        <v>181</v>
      </c>
      <c r="T9" s="35">
        <v>100</v>
      </c>
      <c r="U9" s="35">
        <f t="shared" si="19"/>
        <v>87.951807228915669</v>
      </c>
      <c r="V9" s="35">
        <f t="shared" si="20"/>
        <v>78.858350951374206</v>
      </c>
      <c r="W9" s="35">
        <f t="shared" si="21"/>
        <v>30.555555555555554</v>
      </c>
      <c r="X9" s="35">
        <f t="shared" si="22"/>
        <v>90.586093493070223</v>
      </c>
      <c r="Y9" s="35">
        <f t="shared" si="23"/>
        <v>81.492637215528774</v>
      </c>
      <c r="Z9" s="35">
        <f t="shared" si="24"/>
        <v>33.189841819710125</v>
      </c>
      <c r="AA9" s="35">
        <f t="shared" si="25"/>
        <v>-2.6342862641545537</v>
      </c>
      <c r="AB9" s="35">
        <f t="shared" si="26"/>
        <v>-2.6342862641545679</v>
      </c>
      <c r="AC9" s="35">
        <f t="shared" si="27"/>
        <v>-2.6342862641545715</v>
      </c>
      <c r="AF9">
        <v>2.0299999999999998</v>
      </c>
      <c r="AG9">
        <v>1.88</v>
      </c>
      <c r="AJ9" t="s">
        <v>182</v>
      </c>
    </row>
    <row r="10" spans="1:36" ht="15" x14ac:dyDescent="0.25">
      <c r="A10">
        <v>8.3000000000000007</v>
      </c>
      <c r="B10">
        <v>4.7300000000000004</v>
      </c>
      <c r="C10">
        <v>1.44</v>
      </c>
      <c r="D10" s="20">
        <f t="shared" si="3"/>
        <v>2.6342862641545617E-2</v>
      </c>
      <c r="E10" s="17">
        <f>IF(OR($A10="",$B10="",$C10=""),"",A10*'MPTO_working_3-way'!$I9)</f>
        <v>8.51864575992483</v>
      </c>
      <c r="F10" s="21">
        <f>IF(OR($A10="",$B10="",$C10=""),"",B10*'MPTO_working_3-way'!$I9)</f>
        <v>4.8546017402945116</v>
      </c>
      <c r="G10" s="22">
        <f>IF(OR($A10="",$B10="",$C10=""),"",C10*'MPTO_working_3-way'!$I9)</f>
        <v>1.4779337222038256</v>
      </c>
      <c r="H10" s="17">
        <f>IF(OR($A10="",$B10="",$C10=""),"",'MPTO_working_3-way'!E9)</f>
        <v>8.9524734538406125</v>
      </c>
      <c r="I10" s="21">
        <f>IF(OR($A10="",$B10="",$C10=""),"",'MPTO_working_3-way'!F9)</f>
        <v>4.934968556826421</v>
      </c>
      <c r="J10" s="22">
        <f>IF(OR($A10="",$B10="",$C10=""),"",'MPTO_working_3-way'!G9)</f>
        <v>1.4584413699257772</v>
      </c>
      <c r="K10" s="17">
        <f>IF(OR($A10="",$B10="",$C10=""),"",'OddsRatio_working_3-way'!H9)</f>
        <v>8.7098136082782585</v>
      </c>
      <c r="L10" s="21">
        <f>IF(OR($A10="",$B10="",$C10=""),"",'OddsRatio_working_3-way'!I9)</f>
        <v>4.939397912175056</v>
      </c>
      <c r="M10" s="22">
        <f>IF(OR($A10="",$B10="",$C10=""),"",'OddsRatio_working_3-way'!J9)</f>
        <v>1.4647010941975938</v>
      </c>
      <c r="N10" s="23">
        <f t="shared" si="16"/>
        <v>11.738955089603634</v>
      </c>
      <c r="O10" s="24">
        <f t="shared" si="17"/>
        <v>20.599012102264304</v>
      </c>
      <c r="P10" s="24">
        <f t="shared" si="18"/>
        <v>67.662032808132082</v>
      </c>
      <c r="Q10" t="s">
        <v>171</v>
      </c>
      <c r="R10" t="s">
        <v>172</v>
      </c>
      <c r="S10" s="48" t="s">
        <v>181</v>
      </c>
      <c r="T10" s="35">
        <v>100</v>
      </c>
      <c r="U10" s="35">
        <f t="shared" si="19"/>
        <v>57.627118644067799</v>
      </c>
      <c r="V10" s="35">
        <f t="shared" si="20"/>
        <v>67.532467532467535</v>
      </c>
      <c r="W10" s="35">
        <f t="shared" si="21"/>
        <v>71.590909090909093</v>
      </c>
      <c r="X10" s="35">
        <f t="shared" si="22"/>
        <v>60.876623376623385</v>
      </c>
      <c r="Y10" s="35">
        <f t="shared" si="23"/>
        <v>70.781972265023114</v>
      </c>
      <c r="Z10" s="35">
        <f t="shared" si="24"/>
        <v>74.840413823464672</v>
      </c>
      <c r="AA10" s="35">
        <f t="shared" si="25"/>
        <v>-3.2495047325555859</v>
      </c>
      <c r="AB10" s="35">
        <f t="shared" si="26"/>
        <v>-3.2495047325555788</v>
      </c>
      <c r="AC10" s="35">
        <f t="shared" si="27"/>
        <v>-3.2495047325555788</v>
      </c>
      <c r="AF10">
        <v>1.88</v>
      </c>
      <c r="AG10">
        <v>2.02</v>
      </c>
      <c r="AJ10" t="s">
        <v>182</v>
      </c>
    </row>
    <row r="11" spans="1:36" ht="15" x14ac:dyDescent="0.25">
      <c r="A11">
        <v>2.36</v>
      </c>
      <c r="B11">
        <v>3.08</v>
      </c>
      <c r="C11">
        <v>3.52</v>
      </c>
      <c r="D11" s="20">
        <f t="shared" si="3"/>
        <v>3.2495047325555859E-2</v>
      </c>
      <c r="E11" s="17">
        <f>IF(OR($A11="",$B11="",$C11=""),"",A11*'MPTO_working_3-way'!$I10)</f>
        <v>2.4366883116883118</v>
      </c>
      <c r="F11" s="21">
        <f>IF(OR($A11="",$B11="",$C11=""),"",B11*'MPTO_working_3-way'!$I10)</f>
        <v>3.1800847457627119</v>
      </c>
      <c r="G11" s="22">
        <f>IF(OR($A11="",$B11="",$C11=""),"",C11*'MPTO_working_3-way'!$I10)</f>
        <v>3.6343825665859568</v>
      </c>
      <c r="H11" s="17">
        <f>IF(OR($A11="",$B11="",$C11=""),"",'MPTO_working_3-way'!E10)</f>
        <v>2.4219107487949536</v>
      </c>
      <c r="I11" s="21">
        <f>IF(OR($A11="",$B11="",$C11=""),"",'MPTO_working_3-way'!F10)</f>
        <v>3.1863000087670592</v>
      </c>
      <c r="J11" s="22">
        <f>IF(OR($A11="",$B11="",$C11=""),"",'MPTO_working_3-way'!G10)</f>
        <v>3.6595287641807084</v>
      </c>
      <c r="K11" s="17">
        <f>IF(OR($A11="",$B11="",$C11=""),"",'OddsRatio_working_3-way'!H10)</f>
        <v>2.4284461698559388</v>
      </c>
      <c r="L11" s="21">
        <f>IF(OR($A11="",$B11="",$C11=""),"",'OddsRatio_working_3-way'!I10)</f>
        <v>3.1846823774267308</v>
      </c>
      <c r="M11" s="22">
        <f>IF(OR($A11="",$B11="",$C11=""),"",'OddsRatio_working_3-way'!J10)</f>
        <v>3.6468267264977703</v>
      </c>
      <c r="N11" s="23">
        <f t="shared" si="16"/>
        <v>41.039307128580944</v>
      </c>
      <c r="O11" s="24">
        <f t="shared" si="17"/>
        <v>31.445702864756832</v>
      </c>
      <c r="P11" s="24">
        <f t="shared" si="18"/>
        <v>27.51499000666222</v>
      </c>
      <c r="Q11" t="s">
        <v>173</v>
      </c>
      <c r="R11" t="s">
        <v>174</v>
      </c>
      <c r="S11" s="48" t="s">
        <v>181</v>
      </c>
      <c r="T11" s="35">
        <v>100</v>
      </c>
      <c r="U11" s="35">
        <f t="shared" si="19"/>
        <v>58.847736625514408</v>
      </c>
      <c r="V11" s="35">
        <f t="shared" si="20"/>
        <v>67.21311475409837</v>
      </c>
      <c r="W11" s="35">
        <f t="shared" si="21"/>
        <v>70.760233918128648</v>
      </c>
      <c r="X11" s="35">
        <f t="shared" si="22"/>
        <v>62.026651327772989</v>
      </c>
      <c r="Y11" s="35">
        <f t="shared" si="23"/>
        <v>70.392029456356937</v>
      </c>
      <c r="Z11" s="35">
        <f t="shared" si="24"/>
        <v>73.939148620387243</v>
      </c>
      <c r="AA11" s="35">
        <f t="shared" si="25"/>
        <v>-3.1789147022585809</v>
      </c>
      <c r="AB11" s="35">
        <f t="shared" si="26"/>
        <v>-3.1789147022585666</v>
      </c>
      <c r="AC11" s="35">
        <f t="shared" si="27"/>
        <v>-3.1789147022585951</v>
      </c>
      <c r="AF11">
        <v>2.44</v>
      </c>
      <c r="AG11">
        <v>1.59</v>
      </c>
      <c r="AJ11" t="s">
        <v>80</v>
      </c>
    </row>
    <row r="12" spans="1:36" ht="15" x14ac:dyDescent="0.25">
      <c r="A12">
        <v>2.4300000000000002</v>
      </c>
      <c r="B12">
        <v>3.05</v>
      </c>
      <c r="C12">
        <v>3.42</v>
      </c>
      <c r="D12" s="20">
        <f t="shared" si="3"/>
        <v>3.1789147022585951E-2</v>
      </c>
      <c r="E12" s="17">
        <f>IF(OR($A12="",$B12="",$C12=""),"",A12*'MPTO_working_3-way'!$I11)</f>
        <v>2.507247627264884</v>
      </c>
      <c r="F12" s="21">
        <f>IF(OR($A12="",$B12="",$C12=""),"",B12*'MPTO_working_3-way'!$I11)</f>
        <v>3.1469568984188871</v>
      </c>
      <c r="G12" s="22">
        <f>IF(OR($A12="",$B12="",$C12=""),"",C12*'MPTO_working_3-way'!$I11)</f>
        <v>3.5287188828172438</v>
      </c>
      <c r="H12" s="17">
        <f>IF(OR($A12="",$B12="",$C12=""),"",'MPTO_working_3-way'!E11)</f>
        <v>2.4942243030934597</v>
      </c>
      <c r="I12" s="21">
        <f>IF(OR($A12="",$B12="",$C12=""),"",'MPTO_working_3-way'!F11)</f>
        <v>3.151865018819922</v>
      </c>
      <c r="J12" s="22">
        <f>IF(OR($A12="",$B12="",$C12=""),"",'MPTO_working_3-way'!G11)</f>
        <v>3.5485999403604418</v>
      </c>
      <c r="K12" s="17">
        <f>IF(OR($A12="",$B12="",$C12=""),"",'OddsRatio_working_3-way'!H11)</f>
        <v>2.5000768418119579</v>
      </c>
      <c r="L12" s="21">
        <f>IF(OR($A12="",$B12="",$C12=""),"",'OddsRatio_working_3-way'!I11)</f>
        <v>3.1504598081919668</v>
      </c>
      <c r="M12" s="22">
        <f>IF(OR($A12="",$B12="",$C12=""),"",'OddsRatio_working_3-way'!J11)</f>
        <v>3.5385915784510042</v>
      </c>
      <c r="N12" s="23">
        <f t="shared" si="16"/>
        <v>39.884373171822837</v>
      </c>
      <c r="O12" s="24">
        <f t="shared" si="17"/>
        <v>31.776730100829344</v>
      </c>
      <c r="P12" s="24">
        <f t="shared" si="18"/>
        <v>28.338896727347805</v>
      </c>
      <c r="Q12" t="s">
        <v>175</v>
      </c>
      <c r="R12" t="s">
        <v>176</v>
      </c>
      <c r="S12" s="48" t="s">
        <v>181</v>
      </c>
      <c r="T12" s="35">
        <v>100</v>
      </c>
      <c r="U12" s="35">
        <f t="shared" si="19"/>
        <v>72.67759562841529</v>
      </c>
      <c r="V12" s="35">
        <f t="shared" si="20"/>
        <v>67.948717948717942</v>
      </c>
      <c r="W12" s="35">
        <f t="shared" si="21"/>
        <v>57.081545064377686</v>
      </c>
      <c r="X12" s="35">
        <f t="shared" si="22"/>
        <v>74.969736986904365</v>
      </c>
      <c r="Y12" s="35">
        <f t="shared" si="23"/>
        <v>70.240859307207018</v>
      </c>
      <c r="Z12" s="35">
        <f t="shared" si="24"/>
        <v>59.373686422866747</v>
      </c>
      <c r="AA12" s="35">
        <f t="shared" si="25"/>
        <v>-2.2921413584890757</v>
      </c>
      <c r="AB12" s="35">
        <f t="shared" si="26"/>
        <v>-2.2921413584890757</v>
      </c>
      <c r="AC12" s="35">
        <f t="shared" si="27"/>
        <v>-2.2921413584890615</v>
      </c>
      <c r="AF12">
        <v>2.54</v>
      </c>
      <c r="AG12">
        <v>1.55</v>
      </c>
      <c r="AJ12" t="s">
        <v>80</v>
      </c>
    </row>
    <row r="13" spans="1:36" ht="15" x14ac:dyDescent="0.25">
      <c r="A13">
        <v>3.66</v>
      </c>
      <c r="B13">
        <v>3.12</v>
      </c>
      <c r="C13">
        <v>2.33</v>
      </c>
      <c r="D13" s="20">
        <f t="shared" si="3"/>
        <v>2.2921413584890526E-2</v>
      </c>
      <c r="E13" s="17">
        <f>IF(OR($A13="",$B13="",$C13=""),"",A13*'MPTO_working_3-way'!$I12)</f>
        <v>3.7438923737206995</v>
      </c>
      <c r="F13" s="21">
        <f>IF(OR($A13="",$B13="",$C13=""),"",B13*'MPTO_working_3-way'!$I12)</f>
        <v>3.1915148103848585</v>
      </c>
      <c r="G13" s="22">
        <f>IF(OR($A13="",$B13="",$C13=""),"",C13*'MPTO_working_3-way'!$I12)</f>
        <v>2.3834068936527948</v>
      </c>
      <c r="H13" s="17">
        <f>IF(OR($A13="",$B13="",$C13=""),"",'MPTO_working_3-way'!E12)</f>
        <v>3.7652931260323625</v>
      </c>
      <c r="I13" s="21">
        <f>IF(OR($A13="",$B13="",$C13=""),"",'MPTO_working_3-way'!F12)</f>
        <v>3.1961916806654846</v>
      </c>
      <c r="J13" s="22">
        <f>IF(OR($A13="",$B13="",$C13=""),"",'MPTO_working_3-way'!G12)</f>
        <v>2.3722311658650672</v>
      </c>
      <c r="K13" s="17">
        <f>IF(OR($A13="",$B13="",$C13=""),"",'OddsRatio_working_3-way'!H12)</f>
        <v>3.7543285382529339</v>
      </c>
      <c r="L13" s="21">
        <f>IF(OR($A13="",$B13="",$C13=""),"",'OddsRatio_working_3-way'!I12)</f>
        <v>3.195179135750458</v>
      </c>
      <c r="M13" s="22">
        <f>IF(OR($A13="",$B13="",$C13=""),"",'OddsRatio_working_3-way'!J12)</f>
        <v>2.3771642691264665</v>
      </c>
      <c r="N13" s="23">
        <f t="shared" si="16"/>
        <v>26.710169528890461</v>
      </c>
      <c r="O13" s="24">
        <f t="shared" si="17"/>
        <v>31.333083485813805</v>
      </c>
      <c r="P13" s="24">
        <f t="shared" si="18"/>
        <v>41.956746985295744</v>
      </c>
      <c r="Q13" t="s">
        <v>177</v>
      </c>
      <c r="R13" t="s">
        <v>178</v>
      </c>
      <c r="S13" s="48" t="s">
        <v>181</v>
      </c>
      <c r="T13" s="35">
        <v>100</v>
      </c>
      <c r="U13" s="35">
        <f t="shared" si="19"/>
        <v>64.539007092198588</v>
      </c>
      <c r="V13" s="35">
        <f t="shared" si="20"/>
        <v>64.788732394366207</v>
      </c>
      <c r="W13" s="35">
        <f t="shared" si="21"/>
        <v>66.21621621621621</v>
      </c>
      <c r="X13" s="35">
        <f t="shared" si="22"/>
        <v>68.995051389417597</v>
      </c>
      <c r="Y13" s="35">
        <f t="shared" si="23"/>
        <v>69.244776691585201</v>
      </c>
      <c r="Z13" s="35">
        <f t="shared" si="24"/>
        <v>70.672260513435219</v>
      </c>
      <c r="AA13" s="35">
        <f t="shared" si="25"/>
        <v>-4.4560442972190089</v>
      </c>
      <c r="AB13" s="35">
        <f t="shared" si="26"/>
        <v>-4.4560442972189946</v>
      </c>
      <c r="AC13" s="35">
        <f t="shared" si="27"/>
        <v>-4.4560442972190089</v>
      </c>
      <c r="AF13">
        <v>2.5299999999999998</v>
      </c>
      <c r="AG13">
        <v>1.58</v>
      </c>
      <c r="AJ13" t="s">
        <v>81</v>
      </c>
    </row>
    <row r="14" spans="1:36" ht="15" x14ac:dyDescent="0.25">
      <c r="A14">
        <v>2.82</v>
      </c>
      <c r="B14">
        <v>2.84</v>
      </c>
      <c r="C14">
        <v>2.96</v>
      </c>
      <c r="D14" s="20">
        <f t="shared" si="3"/>
        <v>4.4560442972190195E-2</v>
      </c>
      <c r="E14" s="17">
        <f>IF(OR($A14="",$B14="",$C14=""),"",A14*'MPTO_working_3-way'!$I13)</f>
        <v>2.9456604491815761</v>
      </c>
      <c r="F14" s="21">
        <f>IF(OR($A14="",$B14="",$C14=""),"",B14*'MPTO_working_3-way'!$I13)</f>
        <v>2.9665516580410198</v>
      </c>
      <c r="G14" s="22">
        <f>IF(OR($A14="",$B14="",$C14=""),"",C14*'MPTO_working_3-way'!$I13)</f>
        <v>3.0918989111976831</v>
      </c>
      <c r="H14" s="17">
        <f>IF(OR($A14="",$B14="",$C14=""),"",'MPTO_working_3-way'!E13)</f>
        <v>2.9432848313245192</v>
      </c>
      <c r="I14" s="21">
        <f>IF(OR($A14="",$B14="",$C14=""),"",'MPTO_working_3-way'!F13)</f>
        <v>2.9650785349394764</v>
      </c>
      <c r="J14" s="22">
        <f>IF(OR($A14="",$B14="",$C14=""),"",'MPTO_working_3-way'!G13)</f>
        <v>3.0961251800605729</v>
      </c>
      <c r="K14" s="17">
        <f>IF(OR($A14="",$B14="",$C14=""),"",'OddsRatio_working_3-way'!H13)</f>
        <v>2.9444527703089118</v>
      </c>
      <c r="L14" s="21">
        <f>IF(OR($A14="",$B14="",$C14=""),"",'OddsRatio_working_3-way'!I13)</f>
        <v>2.965820383169449</v>
      </c>
      <c r="M14" s="22">
        <f>IF(OR($A14="",$B14="",$C14=""),"",'OddsRatio_working_3-way'!J13)</f>
        <v>3.0940260603326748</v>
      </c>
      <c r="N14" s="23">
        <f t="shared" si="16"/>
        <v>33.948244112040832</v>
      </c>
      <c r="O14" s="24">
        <f t="shared" si="17"/>
        <v>33.709171970406743</v>
      </c>
      <c r="P14" s="24">
        <f t="shared" si="18"/>
        <v>32.342583917552417</v>
      </c>
      <c r="Q14" t="s">
        <v>179</v>
      </c>
      <c r="R14" t="s">
        <v>180</v>
      </c>
      <c r="S14" s="48" t="s">
        <v>181</v>
      </c>
      <c r="T14" s="35">
        <v>100</v>
      </c>
      <c r="U14" s="35">
        <f t="shared" si="19"/>
        <v>56.709956709956707</v>
      </c>
      <c r="V14" s="35">
        <f t="shared" si="20"/>
        <v>70.059880239520965</v>
      </c>
      <c r="W14" s="35">
        <f t="shared" si="21"/>
        <v>70.414201183431956</v>
      </c>
      <c r="X14" s="35">
        <f t="shared" si="22"/>
        <v>59.525918577047101</v>
      </c>
      <c r="Y14" s="35">
        <f t="shared" si="23"/>
        <v>72.87584210661133</v>
      </c>
      <c r="Z14" s="35">
        <f t="shared" si="24"/>
        <v>73.230163050522336</v>
      </c>
      <c r="AA14" s="35">
        <f t="shared" si="25"/>
        <v>-2.8159618670903939</v>
      </c>
      <c r="AB14" s="35">
        <f t="shared" si="26"/>
        <v>-2.8159618670903654</v>
      </c>
      <c r="AC14" s="35">
        <f t="shared" si="27"/>
        <v>-2.8159618670903797</v>
      </c>
      <c r="AF14">
        <v>2.97</v>
      </c>
      <c r="AG14">
        <v>1.4</v>
      </c>
      <c r="AJ14" t="s">
        <v>183</v>
      </c>
    </row>
    <row r="15" spans="1:36" ht="15" x14ac:dyDescent="0.25">
      <c r="A15">
        <v>2.31</v>
      </c>
      <c r="B15">
        <v>3.34</v>
      </c>
      <c r="C15">
        <v>3.38</v>
      </c>
      <c r="D15" s="20">
        <f t="shared" si="3"/>
        <v>2.8159618670903885E-2</v>
      </c>
      <c r="E15" s="17">
        <f>IF(OR($A15="",$B15="",$C15=""),"",A15*'MPTO_working_3-way'!$I14)</f>
        <v>2.3750487191297882</v>
      </c>
      <c r="F15" s="21">
        <f>IF(OR($A15="",$B15="",$C15=""),"",B15*'MPTO_working_3-way'!$I14)</f>
        <v>3.4340531263608187</v>
      </c>
      <c r="G15" s="22">
        <f>IF(OR($A15="",$B15="",$C15=""),"",C15*'MPTO_working_3-way'!$I14)</f>
        <v>3.4751795111076551</v>
      </c>
      <c r="H15" s="17">
        <f>IF(OR($A15="",$B15="",$C15=""),"",'MPTO_working_3-way'!E14)</f>
        <v>2.3611976270847186</v>
      </c>
      <c r="I15" s="21">
        <f>IF(OR($A15="",$B15="",$C15=""),"",'MPTO_working_3-way'!F14)</f>
        <v>3.4481015778006063</v>
      </c>
      <c r="J15" s="22">
        <f>IF(OR($A15="",$B15="",$C15=""),"",'MPTO_working_3-way'!G14)</f>
        <v>3.4907492696275173</v>
      </c>
      <c r="K15" s="17">
        <f>IF(OR($A15="",$B15="",$C15=""),"",'OddsRatio_working_3-way'!H14)</f>
        <v>2.367172923289556</v>
      </c>
      <c r="L15" s="21">
        <f>IF(OR($A15="",$B15="",$C15=""),"",'OddsRatio_working_3-way'!I14)</f>
        <v>3.4421256797691293</v>
      </c>
      <c r="M15" s="22">
        <f>IF(OR($A15="",$B15="",$C15=""),"",'OddsRatio_working_3-way'!J14)</f>
        <v>3.4838714178848416</v>
      </c>
      <c r="N15" s="23">
        <f t="shared" si="16"/>
        <v>42.104399456967663</v>
      </c>
      <c r="O15" s="24">
        <f t="shared" si="17"/>
        <v>29.120108606465667</v>
      </c>
      <c r="P15" s="24">
        <f t="shared" si="18"/>
        <v>28.775491936566659</v>
      </c>
      <c r="Q15" t="s">
        <v>91</v>
      </c>
      <c r="R15" t="s">
        <v>87</v>
      </c>
      <c r="S15" s="48" t="s">
        <v>201</v>
      </c>
      <c r="T15" s="35">
        <v>100</v>
      </c>
      <c r="U15" s="35">
        <f t="shared" si="19"/>
        <v>61.089494163424128</v>
      </c>
      <c r="V15" s="35">
        <f t="shared" si="20"/>
        <v>69.696969696969703</v>
      </c>
      <c r="W15" s="35">
        <f t="shared" si="21"/>
        <v>66.442953020134226</v>
      </c>
      <c r="X15" s="35">
        <f t="shared" si="22"/>
        <v>63.860077282896079</v>
      </c>
      <c r="Y15" s="35">
        <f t="shared" si="23"/>
        <v>72.467552816441653</v>
      </c>
      <c r="Z15" s="35">
        <f t="shared" si="24"/>
        <v>69.213536139606177</v>
      </c>
      <c r="AA15" s="35">
        <f t="shared" si="25"/>
        <v>-2.7705831194719508</v>
      </c>
      <c r="AB15" s="35">
        <f t="shared" si="26"/>
        <v>-2.7705831194719508</v>
      </c>
      <c r="AC15" s="35">
        <f t="shared" si="27"/>
        <v>-2.7705831194719508</v>
      </c>
      <c r="AF15">
        <v>2.36</v>
      </c>
      <c r="AG15">
        <v>1.64</v>
      </c>
      <c r="AJ15" t="s">
        <v>78</v>
      </c>
    </row>
    <row r="16" spans="1:36" ht="15" x14ac:dyDescent="0.25">
      <c r="A16">
        <v>2.57</v>
      </c>
      <c r="B16">
        <v>3.3</v>
      </c>
      <c r="C16">
        <v>2.98</v>
      </c>
      <c r="D16" s="20">
        <f t="shared" si="3"/>
        <v>2.7705831194719588E-2</v>
      </c>
      <c r="E16" s="17">
        <f>IF(OR($A16="",$B16="",$C16=""),"",A16*'MPTO_working_3-way'!$I15)</f>
        <v>2.6412039861704293</v>
      </c>
      <c r="F16" s="21">
        <f>IF(OR($A16="",$B16="",$C16=""),"",B16*'MPTO_working_3-way'!$I15)</f>
        <v>3.3914292429425745</v>
      </c>
      <c r="G16" s="22">
        <f>IF(OR($A16="",$B16="",$C16=""),"",C16*'MPTO_working_3-way'!$I15)</f>
        <v>3.0625633769602643</v>
      </c>
      <c r="H16" s="17">
        <f>IF(OR($A16="",$B16="",$C16=""),"",'MPTO_working_3-way'!E15)</f>
        <v>2.6324810480463361</v>
      </c>
      <c r="I16" s="21">
        <f>IF(OR($A16="",$B16="",$C16=""),"",'MPTO_working_3-way'!F15)</f>
        <v>3.4037335952644105</v>
      </c>
      <c r="J16" s="22">
        <f>IF(OR($A16="",$B16="",$C16=""),"",'MPTO_working_3-way'!G15)</f>
        <v>3.0643339188239964</v>
      </c>
      <c r="K16" s="17">
        <f>IF(OR($A16="",$B16="",$C16=""),"",'OddsRatio_working_3-way'!H15)</f>
        <v>2.6365412187637092</v>
      </c>
      <c r="L16" s="21">
        <f>IF(OR($A16="",$B16="",$C16=""),"",'OddsRatio_working_3-way'!I15)</f>
        <v>3.3974807663417401</v>
      </c>
      <c r="M16" s="22">
        <f>IF(OR($A16="",$B16="",$C16=""),"",'OddsRatio_working_3-way'!J15)</f>
        <v>3.0639182249376713</v>
      </c>
      <c r="N16" s="23">
        <f t="shared" si="16"/>
        <v>37.861520928943229</v>
      </c>
      <c r="O16" s="24">
        <f t="shared" si="17"/>
        <v>29.486093571934578</v>
      </c>
      <c r="P16" s="24">
        <f t="shared" si="18"/>
        <v>32.652385499122182</v>
      </c>
      <c r="Q16" t="s">
        <v>101</v>
      </c>
      <c r="R16" t="s">
        <v>103</v>
      </c>
      <c r="S16" s="48" t="s">
        <v>201</v>
      </c>
      <c r="T16" s="35">
        <v>100</v>
      </c>
      <c r="U16" s="35">
        <f t="shared" si="19"/>
        <v>45.945945945945937</v>
      </c>
      <c r="V16" s="35">
        <f t="shared" si="20"/>
        <v>73.118279569892465</v>
      </c>
      <c r="W16" s="35">
        <f t="shared" si="21"/>
        <v>78.021978021978015</v>
      </c>
      <c r="X16" s="35">
        <f t="shared" si="22"/>
        <v>48.859742408129506</v>
      </c>
      <c r="Y16" s="35">
        <f t="shared" si="23"/>
        <v>76.03207603207602</v>
      </c>
      <c r="Z16" s="35">
        <f t="shared" si="24"/>
        <v>80.93577448416157</v>
      </c>
      <c r="AA16" s="35">
        <f t="shared" si="25"/>
        <v>-2.9137964621835692</v>
      </c>
      <c r="AB16" s="35">
        <f t="shared" si="26"/>
        <v>-2.913796462183555</v>
      </c>
      <c r="AC16" s="35">
        <f t="shared" si="27"/>
        <v>-2.913796462183555</v>
      </c>
      <c r="AF16">
        <v>2.27</v>
      </c>
      <c r="AG16">
        <v>1.68</v>
      </c>
      <c r="AJ16" t="s">
        <v>78</v>
      </c>
    </row>
    <row r="17" spans="1:36" ht="15" x14ac:dyDescent="0.25">
      <c r="A17">
        <v>1.85</v>
      </c>
      <c r="B17">
        <v>3.72</v>
      </c>
      <c r="C17">
        <v>4.55</v>
      </c>
      <c r="D17" s="20">
        <f t="shared" si="3"/>
        <v>2.9137964621835488E-2</v>
      </c>
      <c r="E17" s="17">
        <f>IF(OR($A17="",$B17="",$C17=""),"",A17*'MPTO_working_3-way'!$I16)</f>
        <v>1.9039052345503957</v>
      </c>
      <c r="F17" s="21">
        <f>IF(OR($A17="",$B17="",$C17=""),"",B17*'MPTO_working_3-way'!$I16)</f>
        <v>3.828393228393228</v>
      </c>
      <c r="G17" s="22">
        <f>IF(OR($A17="",$B17="",$C17=""),"",C17*'MPTO_working_3-way'!$I16)</f>
        <v>4.6825777390293517</v>
      </c>
      <c r="H17" s="17">
        <f>IF(OR($A17="",$B17="",$C17=""),"",'MPTO_working_3-way'!E16)</f>
        <v>1.8838497882307645</v>
      </c>
      <c r="I17" s="21">
        <f>IF(OR($A17="",$B17="",$C17=""),"",'MPTO_working_3-way'!F16)</f>
        <v>3.8594459348975554</v>
      </c>
      <c r="J17" s="22">
        <f>IF(OR($A17="",$B17="",$C17=""),"",'MPTO_working_3-way'!G16)</f>
        <v>4.7603731706328283</v>
      </c>
      <c r="K17" s="17">
        <f>IF(OR($A17="",$B17="",$C17=""),"",'OddsRatio_working_3-way'!H16)</f>
        <v>1.8914234465607256</v>
      </c>
      <c r="L17" s="21">
        <f>IF(OR($A17="",$B17="",$C17=""),"",'OddsRatio_working_3-way'!I16)</f>
        <v>3.8525550289943209</v>
      </c>
      <c r="M17" s="22">
        <f>IF(OR($A17="",$B17="",$C17=""),"",'OddsRatio_working_3-way'!J16)</f>
        <v>4.7230038062242059</v>
      </c>
      <c r="N17" s="23">
        <f t="shared" si="16"/>
        <v>52.523622597011688</v>
      </c>
      <c r="O17" s="24">
        <f t="shared" si="17"/>
        <v>26.120618764642913</v>
      </c>
      <c r="P17" s="24">
        <f t="shared" si="18"/>
        <v>21.35575863834541</v>
      </c>
      <c r="Q17" t="s">
        <v>97</v>
      </c>
      <c r="R17" t="s">
        <v>107</v>
      </c>
      <c r="S17" s="48" t="s">
        <v>201</v>
      </c>
      <c r="T17" s="35">
        <v>100</v>
      </c>
      <c r="U17" s="35">
        <f t="shared" si="19"/>
        <v>59.514170040485837</v>
      </c>
      <c r="V17" s="35">
        <f t="shared" si="20"/>
        <v>69.879518072289159</v>
      </c>
      <c r="W17" s="35">
        <f t="shared" si="21"/>
        <v>67.845659163987136</v>
      </c>
      <c r="X17" s="35">
        <f t="shared" si="22"/>
        <v>62.274822763723712</v>
      </c>
      <c r="Y17" s="35">
        <f t="shared" si="23"/>
        <v>72.640170795527027</v>
      </c>
      <c r="Z17" s="35">
        <f t="shared" si="24"/>
        <v>70.606311887225019</v>
      </c>
      <c r="AA17" s="35">
        <f t="shared" si="25"/>
        <v>-2.7606527232378753</v>
      </c>
      <c r="AB17" s="35">
        <f t="shared" si="26"/>
        <v>-2.7606527232378681</v>
      </c>
      <c r="AC17" s="35">
        <f t="shared" si="27"/>
        <v>-2.7606527232378824</v>
      </c>
      <c r="AF17">
        <v>2.0099999999999998</v>
      </c>
      <c r="AG17">
        <v>1.88</v>
      </c>
      <c r="AJ17" t="s">
        <v>78</v>
      </c>
    </row>
    <row r="18" spans="1:36" ht="15" x14ac:dyDescent="0.25">
      <c r="A18">
        <v>2.4700000000000002</v>
      </c>
      <c r="B18">
        <v>3.32</v>
      </c>
      <c r="C18">
        <v>3.11</v>
      </c>
      <c r="D18" s="20">
        <f t="shared" si="3"/>
        <v>2.7606527232378664E-2</v>
      </c>
      <c r="E18" s="17">
        <f>IF(OR($A18="",$B18="",$C18=""),"",A18*'MPTO_working_3-way'!$I17)</f>
        <v>2.5381881222639757</v>
      </c>
      <c r="F18" s="21">
        <f>IF(OR($A18="",$B18="",$C18=""),"",B18*'MPTO_working_3-way'!$I17)</f>
        <v>3.4116536704114968</v>
      </c>
      <c r="G18" s="22">
        <f>IF(OR($A18="",$B18="",$C18=""),"",C18*'MPTO_working_3-way'!$I17)</f>
        <v>3.1958562996926974</v>
      </c>
      <c r="H18" s="17">
        <f>IF(OR($A18="",$B18="",$C18=""),"",'MPTO_working_3-way'!E17)</f>
        <v>2.5274472950570339</v>
      </c>
      <c r="I18" s="21">
        <f>IF(OR($A18="",$B18="",$C18=""),"",'MPTO_working_3-way'!F17)</f>
        <v>3.4246265304342973</v>
      </c>
      <c r="J18" s="22">
        <f>IF(OR($A18="",$B18="",$C18=""),"",'MPTO_working_3-way'!G17)</f>
        <v>3.2016266044176653</v>
      </c>
      <c r="K18" s="17">
        <f>IF(OR($A18="",$B18="",$C18=""),"",'OddsRatio_working_3-way'!H17)</f>
        <v>2.5322889548812757</v>
      </c>
      <c r="L18" s="21">
        <f>IF(OR($A18="",$B18="",$C18=""),"",'OddsRatio_working_3-way'!I17)</f>
        <v>3.4183063777718083</v>
      </c>
      <c r="M18" s="22">
        <f>IF(OR($A18="",$B18="",$C18=""),"",'OddsRatio_working_3-way'!J17)</f>
        <v>3.1994079556459125</v>
      </c>
      <c r="N18" s="23">
        <f t="shared" si="16"/>
        <v>39.398182949025653</v>
      </c>
      <c r="O18" s="24">
        <f t="shared" si="17"/>
        <v>29.311298760269089</v>
      </c>
      <c r="P18" s="24">
        <f t="shared" si="18"/>
        <v>31.290518290705265</v>
      </c>
      <c r="Q18" t="s">
        <v>102</v>
      </c>
      <c r="R18" t="s">
        <v>108</v>
      </c>
      <c r="S18" s="48" t="s">
        <v>201</v>
      </c>
      <c r="T18" s="35">
        <v>100</v>
      </c>
      <c r="U18" s="35">
        <f t="shared" si="19"/>
        <v>40.476190476190474</v>
      </c>
      <c r="V18" s="35">
        <f t="shared" si="20"/>
        <v>74.424552429667528</v>
      </c>
      <c r="W18" s="35">
        <f t="shared" si="21"/>
        <v>81.785063752276869</v>
      </c>
      <c r="X18" s="35">
        <f t="shared" si="22"/>
        <v>43.790383818055609</v>
      </c>
      <c r="Y18" s="35">
        <f t="shared" si="23"/>
        <v>77.738745771532663</v>
      </c>
      <c r="Z18" s="35">
        <f t="shared" si="24"/>
        <v>85.099257094142018</v>
      </c>
      <c r="AA18" s="35">
        <f t="shared" si="25"/>
        <v>-3.3141933418651348</v>
      </c>
      <c r="AB18" s="35">
        <f t="shared" si="26"/>
        <v>-3.3141933418651348</v>
      </c>
      <c r="AC18" s="35">
        <f t="shared" si="27"/>
        <v>-3.314193341865149</v>
      </c>
      <c r="AF18">
        <v>2.08</v>
      </c>
      <c r="AG18">
        <v>1.83</v>
      </c>
      <c r="AJ18" t="s">
        <v>78</v>
      </c>
    </row>
    <row r="19" spans="1:36" ht="15" x14ac:dyDescent="0.25">
      <c r="A19">
        <v>1.68</v>
      </c>
      <c r="B19">
        <v>3.91</v>
      </c>
      <c r="C19">
        <v>5.49</v>
      </c>
      <c r="D19" s="20">
        <f t="shared" si="3"/>
        <v>3.3141933418651348E-2</v>
      </c>
      <c r="E19" s="17">
        <f>IF(OR($A19="",$B19="",$C19=""),"",A19*'MPTO_working_3-way'!$I18)</f>
        <v>1.7356784481433343</v>
      </c>
      <c r="F19" s="21">
        <f>IF(OR($A19="",$B19="",$C19=""),"",B19*'MPTO_working_3-way'!$I18)</f>
        <v>4.0395849596669269</v>
      </c>
      <c r="G19" s="22">
        <f>IF(OR($A19="",$B19="",$C19=""),"",C19*'MPTO_working_3-way'!$I18)</f>
        <v>5.6719492144683965</v>
      </c>
      <c r="H19" s="17">
        <f>IF(OR($A19="",$B19="",$C19=""),"",'MPTO_working_3-way'!E18)</f>
        <v>1.7117695575137899</v>
      </c>
      <c r="I19" s="21">
        <f>IF(OR($A19="",$B19="",$C19=""),"",'MPTO_working_3-way'!F18)</f>
        <v>4.08651704899055</v>
      </c>
      <c r="J19" s="22">
        <f>IF(OR($A19="",$B19="",$C19=""),"",'MPTO_working_3-way'!G18)</f>
        <v>5.8444652894688893</v>
      </c>
      <c r="K19" s="17">
        <f>IF(OR($A19="",$B19="",$C19=""),"",'OddsRatio_working_3-way'!H18)</f>
        <v>1.7202660893980997</v>
      </c>
      <c r="L19" s="21">
        <f>IF(OR($A19="",$B19="",$C19=""),"",'OddsRatio_working_3-way'!I18)</f>
        <v>4.0823151766889278</v>
      </c>
      <c r="M19" s="22">
        <f>IF(OR($A19="",$B19="",$C19=""),"",'OddsRatio_working_3-way'!J18)</f>
        <v>5.7558746197021611</v>
      </c>
      <c r="N19" s="23">
        <f t="shared" si="16"/>
        <v>57.614358297166511</v>
      </c>
      <c r="O19" s="24">
        <f t="shared" si="17"/>
        <v>24.755018398782543</v>
      </c>
      <c r="P19" s="24">
        <f t="shared" si="18"/>
        <v>17.630623304050953</v>
      </c>
      <c r="Q19" t="s">
        <v>98</v>
      </c>
      <c r="R19" t="s">
        <v>110</v>
      </c>
      <c r="S19" s="48" t="s">
        <v>201</v>
      </c>
      <c r="T19" s="35">
        <v>100</v>
      </c>
      <c r="U19" s="35">
        <f t="shared" si="19"/>
        <v>50</v>
      </c>
      <c r="V19" s="35">
        <f t="shared" si="20"/>
        <v>71.346704871060169</v>
      </c>
      <c r="W19" s="35">
        <f t="shared" si="21"/>
        <v>75.786924939467312</v>
      </c>
      <c r="X19" s="35">
        <f t="shared" si="22"/>
        <v>52.866370189472512</v>
      </c>
      <c r="Y19" s="35">
        <f t="shared" si="23"/>
        <v>74.213075060532688</v>
      </c>
      <c r="Z19" s="35">
        <f t="shared" si="24"/>
        <v>78.653295128939831</v>
      </c>
      <c r="AA19" s="35">
        <f t="shared" si="25"/>
        <v>-2.8663701894725122</v>
      </c>
      <c r="AB19" s="35">
        <f t="shared" si="26"/>
        <v>-2.8663701894725193</v>
      </c>
      <c r="AC19" s="35">
        <f t="shared" si="27"/>
        <v>-2.8663701894725193</v>
      </c>
      <c r="AF19">
        <v>2.0299999999999998</v>
      </c>
      <c r="AG19">
        <v>1.86</v>
      </c>
      <c r="AJ19" t="s">
        <v>78</v>
      </c>
    </row>
    <row r="20" spans="1:36" ht="15" x14ac:dyDescent="0.25">
      <c r="A20">
        <v>2</v>
      </c>
      <c r="B20">
        <v>3.49</v>
      </c>
      <c r="C20">
        <v>4.13</v>
      </c>
      <c r="D20" s="20">
        <f t="shared" si="3"/>
        <v>2.8663701894725113E-2</v>
      </c>
      <c r="E20" s="17">
        <f>IF(OR($A20="",$B20="",$C20=""),"",A20*'MPTO_working_3-way'!$I19)</f>
        <v>2.0573274037894502</v>
      </c>
      <c r="F20" s="21">
        <f>IF(OR($A20="",$B20="",$C20=""),"",B20*'MPTO_working_3-way'!$I19)</f>
        <v>3.5900363196125911</v>
      </c>
      <c r="G20" s="22">
        <f>IF(OR($A20="",$B20="",$C20=""),"",C20*'MPTO_working_3-way'!$I19)</f>
        <v>4.2483810888252149</v>
      </c>
      <c r="H20" s="17">
        <f>IF(OR($A20="",$B20="",$C20=""),"",'MPTO_working_3-way'!E19)</f>
        <v>2.0389628148665087</v>
      </c>
      <c r="I20" s="21">
        <f>IF(OR($A20="",$B20="",$C20=""),"",'MPTO_working_3-way'!F19)</f>
        <v>3.6103900441267949</v>
      </c>
      <c r="J20" s="22">
        <f>IF(OR($A20="",$B20="",$C20=""),"",'MPTO_working_3-way'!G19)</f>
        <v>4.2996663965356943</v>
      </c>
      <c r="K20" s="17">
        <f>IF(OR($A20="",$B20="",$C20=""),"",'OddsRatio_working_3-way'!H19)</f>
        <v>2.046266572297152</v>
      </c>
      <c r="L20" s="21">
        <f>IF(OR($A20="",$B20="",$C20=""),"",'OddsRatio_working_3-way'!I19)</f>
        <v>3.60520376501991</v>
      </c>
      <c r="M20" s="22">
        <f>IF(OR($A20="",$B20="",$C20=""),"",'OddsRatio_working_3-way'!J19)</f>
        <v>4.2748143712900868</v>
      </c>
      <c r="N20" s="23">
        <f t="shared" si="16"/>
        <v>48.606750590988646</v>
      </c>
      <c r="O20" s="24">
        <f t="shared" si="17"/>
        <v>27.854871398847358</v>
      </c>
      <c r="P20" s="24">
        <f t="shared" si="18"/>
        <v>23.538378010163992</v>
      </c>
      <c r="Q20" t="s">
        <v>109</v>
      </c>
      <c r="R20" t="s">
        <v>95</v>
      </c>
      <c r="S20" s="48" t="s">
        <v>201</v>
      </c>
      <c r="T20" s="35">
        <v>100</v>
      </c>
      <c r="U20" s="35">
        <f t="shared" si="19"/>
        <v>72.29916897506925</v>
      </c>
      <c r="V20" s="35">
        <f t="shared" si="20"/>
        <v>71.910112359550567</v>
      </c>
      <c r="W20" s="35">
        <f t="shared" si="21"/>
        <v>52.38095238095238</v>
      </c>
      <c r="X20" s="35">
        <f t="shared" si="22"/>
        <v>75.708935259497053</v>
      </c>
      <c r="Y20" s="35">
        <f t="shared" si="23"/>
        <v>75.31987864397837</v>
      </c>
      <c r="Z20" s="35">
        <f t="shared" si="24"/>
        <v>55.79071866538019</v>
      </c>
      <c r="AA20" s="35">
        <f t="shared" si="25"/>
        <v>-3.4097662844278034</v>
      </c>
      <c r="AB20" s="35">
        <f t="shared" si="26"/>
        <v>-3.4097662844278034</v>
      </c>
      <c r="AC20" s="35">
        <f t="shared" si="27"/>
        <v>-3.4097662844278105</v>
      </c>
      <c r="AF20">
        <v>2.2400000000000002</v>
      </c>
      <c r="AG20">
        <v>1.7</v>
      </c>
      <c r="AJ20" t="s">
        <v>78</v>
      </c>
    </row>
    <row r="21" spans="1:36" ht="15" x14ac:dyDescent="0.25">
      <c r="A21">
        <v>3.61</v>
      </c>
      <c r="B21">
        <v>3.56</v>
      </c>
      <c r="C21">
        <v>2.1</v>
      </c>
      <c r="D21" s="20">
        <f t="shared" si="3"/>
        <v>3.4097662844278176E-2</v>
      </c>
      <c r="E21" s="17">
        <f>IF(OR($A21="",$B21="",$C21=""),"",A21*'MPTO_working_3-way'!$I20)</f>
        <v>3.733092562867844</v>
      </c>
      <c r="F21" s="21">
        <f>IF(OR($A21="",$B21="",$C21=""),"",B21*'MPTO_working_3-way'!$I20)</f>
        <v>3.6813876797256304</v>
      </c>
      <c r="G21" s="22">
        <f>IF(OR($A21="",$B21="",$C21=""),"",C21*'MPTO_working_3-way'!$I20)</f>
        <v>2.1716050919729843</v>
      </c>
      <c r="H21" s="17">
        <f>IF(OR($A21="",$B21="",$C21=""),"",'MPTO_working_3-way'!E20)</f>
        <v>3.7644589673680575</v>
      </c>
      <c r="I21" s="21">
        <f>IF(OR($A21="",$B21="",$C21=""),"",'MPTO_working_3-way'!F20)</f>
        <v>3.7101209929449808</v>
      </c>
      <c r="J21" s="22">
        <f>IF(OR($A21="",$B21="",$C21=""),"",'MPTO_working_3-way'!G20)</f>
        <v>2.151349185429563</v>
      </c>
      <c r="K21" s="17">
        <f>IF(OR($A21="",$B21="",$C21=""),"",'OddsRatio_working_3-way'!H20)</f>
        <v>3.7513274342634166</v>
      </c>
      <c r="L21" s="21">
        <f>IF(OR($A21="",$B21="",$C21=""),"",'OddsRatio_working_3-way'!I20)</f>
        <v>3.6986200121510913</v>
      </c>
      <c r="M21" s="22">
        <f>IF(OR($A21="",$B21="",$C21=""),"",'OddsRatio_working_3-way'!J20)</f>
        <v>2.1595632864711725</v>
      </c>
      <c r="N21" s="23">
        <f t="shared" si="16"/>
        <v>26.787441863798257</v>
      </c>
      <c r="O21" s="24">
        <f t="shared" si="17"/>
        <v>27.163669979862831</v>
      </c>
      <c r="P21" s="24">
        <f t="shared" si="18"/>
        <v>46.048888156338897</v>
      </c>
      <c r="Q21" t="s">
        <v>120</v>
      </c>
      <c r="R21" t="s">
        <v>134</v>
      </c>
      <c r="S21" s="48" t="s">
        <v>201</v>
      </c>
      <c r="T21" s="35">
        <v>100</v>
      </c>
      <c r="U21" s="35">
        <f t="shared" si="19"/>
        <v>40.828402366863905</v>
      </c>
      <c r="V21" s="35">
        <f t="shared" si="20"/>
        <v>73.958333333333343</v>
      </c>
      <c r="W21" s="35">
        <f t="shared" si="21"/>
        <v>81.617647058823522</v>
      </c>
      <c r="X21" s="35">
        <f t="shared" si="22"/>
        <v>44.424019607843135</v>
      </c>
      <c r="Y21" s="35">
        <f t="shared" si="23"/>
        <v>77.553950574312566</v>
      </c>
      <c r="Z21" s="35">
        <f t="shared" si="24"/>
        <v>85.213264299802759</v>
      </c>
      <c r="AA21" s="35">
        <f t="shared" si="25"/>
        <v>-3.5956172409792302</v>
      </c>
      <c r="AB21" s="35">
        <f t="shared" si="26"/>
        <v>-3.5956172409792231</v>
      </c>
      <c r="AC21" s="35">
        <f t="shared" si="27"/>
        <v>-3.5956172409792373</v>
      </c>
      <c r="AF21">
        <v>1.95</v>
      </c>
      <c r="AG21">
        <v>1.92</v>
      </c>
      <c r="AJ21" t="s">
        <v>82</v>
      </c>
    </row>
    <row r="22" spans="1:36" ht="15" x14ac:dyDescent="0.25">
      <c r="A22">
        <v>1.69</v>
      </c>
      <c r="B22">
        <v>3.84</v>
      </c>
      <c r="C22">
        <v>5.44</v>
      </c>
      <c r="D22" s="20">
        <f t="shared" si="3"/>
        <v>3.595617240979232E-2</v>
      </c>
      <c r="E22" s="17">
        <f>IF(OR($A22="",$B22="",$C22=""),"",A22*'MPTO_working_3-way'!$I21)</f>
        <v>1.750765931372549</v>
      </c>
      <c r="F22" s="21">
        <f>IF(OR($A22="",$B22="",$C22=""),"",B22*'MPTO_working_3-way'!$I21)</f>
        <v>3.9780717020536023</v>
      </c>
      <c r="G22" s="22">
        <f>IF(OR($A22="",$B22="",$C22=""),"",C22*'MPTO_working_3-way'!$I21)</f>
        <v>5.635601577909271</v>
      </c>
      <c r="H22" s="17">
        <f>IF(OR($A22="",$B22="",$C22=""),"",'MPTO_working_3-way'!E21)</f>
        <v>1.7249391785825221</v>
      </c>
      <c r="I22" s="21">
        <f>IF(OR($A22="",$B22="",$C22=""),"",'MPTO_working_3-way'!F21)</f>
        <v>4.0252580780120448</v>
      </c>
      <c r="J22" s="22">
        <f>IF(OR($A22="",$B22="",$C22=""),"",'MPTO_working_3-way'!G21)</f>
        <v>5.8194298896492551</v>
      </c>
      <c r="K22" s="17">
        <f>IF(OR($A22="",$B22="",$C22=""),"",'OddsRatio_working_3-way'!H21)</f>
        <v>1.7341517539516733</v>
      </c>
      <c r="L22" s="21">
        <f>IF(OR($A22="",$B22="",$C22=""),"",'OddsRatio_working_3-way'!I21)</f>
        <v>4.0217260597431199</v>
      </c>
      <c r="M22" s="22">
        <f>IF(OR($A22="",$B22="",$C22=""),"",'OddsRatio_working_3-way'!J21)</f>
        <v>5.724106938471639</v>
      </c>
      <c r="N22" s="23">
        <f t="shared" si="16"/>
        <v>57.117858080321994</v>
      </c>
      <c r="O22" s="24">
        <f t="shared" si="17"/>
        <v>25.137807332225044</v>
      </c>
      <c r="P22" s="24">
        <f t="shared" si="18"/>
        <v>17.744334587452968</v>
      </c>
      <c r="Q22" t="s">
        <v>129</v>
      </c>
      <c r="R22" t="s">
        <v>125</v>
      </c>
      <c r="S22" s="48" t="s">
        <v>201</v>
      </c>
      <c r="T22" s="35">
        <v>100</v>
      </c>
      <c r="U22" s="35">
        <f t="shared" si="19"/>
        <v>81.851179673321241</v>
      </c>
      <c r="V22" s="35">
        <f t="shared" si="20"/>
        <v>75.308641975308646</v>
      </c>
      <c r="W22" s="35">
        <f t="shared" si="21"/>
        <v>39.024390243902438</v>
      </c>
      <c r="X22" s="35">
        <f t="shared" si="22"/>
        <v>85.666967780788923</v>
      </c>
      <c r="Y22" s="35">
        <f t="shared" si="23"/>
        <v>79.124430082776314</v>
      </c>
      <c r="Z22" s="35">
        <f t="shared" si="24"/>
        <v>42.840178351370128</v>
      </c>
      <c r="AA22" s="35">
        <f t="shared" si="25"/>
        <v>-3.8157881074676823</v>
      </c>
      <c r="AB22" s="35">
        <f t="shared" si="26"/>
        <v>-3.8157881074676681</v>
      </c>
      <c r="AC22" s="35">
        <f t="shared" si="27"/>
        <v>-3.8157881074676894</v>
      </c>
      <c r="AF22">
        <v>2.04</v>
      </c>
      <c r="AG22">
        <v>1.84</v>
      </c>
      <c r="AJ22" t="s">
        <v>82</v>
      </c>
    </row>
    <row r="23" spans="1:36" ht="15" x14ac:dyDescent="0.25">
      <c r="A23">
        <v>5.51</v>
      </c>
      <c r="B23">
        <v>4.05</v>
      </c>
      <c r="C23">
        <v>1.64</v>
      </c>
      <c r="D23" s="20">
        <f t="shared" si="3"/>
        <v>3.8157881074676769E-2</v>
      </c>
      <c r="E23" s="17">
        <f>IF(OR($A23="",$B23="",$C23=""),"",A23*'MPTO_working_3-way'!$I22)</f>
        <v>5.7202499247214691</v>
      </c>
      <c r="F23" s="21">
        <f>IF(OR($A23="",$B23="",$C23=""),"",B23*'MPTO_working_3-way'!$I22)</f>
        <v>4.2045394183524412</v>
      </c>
      <c r="G23" s="22">
        <f>IF(OR($A23="",$B23="",$C23=""),"",C23*'MPTO_working_3-way'!$I22)</f>
        <v>1.7025789249624699</v>
      </c>
      <c r="H23" s="17">
        <f>IF(OR($A23="",$B23="",$C23=""),"",'MPTO_working_3-way'!E22)</f>
        <v>5.9252619603745798</v>
      </c>
      <c r="I23" s="21">
        <f>IF(OR($A23="",$B23="",$C23=""),"",'MPTO_working_3-way'!F22)</f>
        <v>4.2699589930586876</v>
      </c>
      <c r="J23" s="22">
        <f>IF(OR($A23="",$B23="",$C23=""),"",'MPTO_working_3-way'!G22)</f>
        <v>1.6749386193932512</v>
      </c>
      <c r="K23" s="17">
        <f>IF(OR($A23="",$B23="",$C23=""),"",'OddsRatio_working_3-way'!H22)</f>
        <v>5.8235107988067059</v>
      </c>
      <c r="L23" s="21">
        <f>IF(OR($A23="",$B23="",$C23=""),"",'OddsRatio_working_3-way'!I22)</f>
        <v>4.2620194980843573</v>
      </c>
      <c r="M23" s="22">
        <f>IF(OR($A23="",$B23="",$C23=""),"",'OddsRatio_working_3-way'!J22)</f>
        <v>1.684489337302947</v>
      </c>
      <c r="N23" s="23">
        <f t="shared" si="16"/>
        <v>17.481753649928017</v>
      </c>
      <c r="O23" s="24">
        <f t="shared" si="17"/>
        <v>23.783817928667496</v>
      </c>
      <c r="P23" s="24">
        <f t="shared" si="18"/>
        <v>58.734428421404495</v>
      </c>
      <c r="Q23" t="s">
        <v>124</v>
      </c>
      <c r="R23" t="s">
        <v>121</v>
      </c>
      <c r="S23" s="48" t="s">
        <v>201</v>
      </c>
      <c r="T23" s="35">
        <v>100</v>
      </c>
      <c r="U23" s="35">
        <f t="shared" si="19"/>
        <v>60.317460317460316</v>
      </c>
      <c r="V23" s="35">
        <f t="shared" si="20"/>
        <v>68.944099378881987</v>
      </c>
      <c r="W23" s="35">
        <f t="shared" si="21"/>
        <v>67.426710097719877</v>
      </c>
      <c r="X23" s="35">
        <f t="shared" si="22"/>
        <v>63.629190523398151</v>
      </c>
      <c r="Y23" s="35">
        <f t="shared" si="23"/>
        <v>72.255829584819821</v>
      </c>
      <c r="Z23" s="35">
        <f t="shared" si="24"/>
        <v>70.738440303657697</v>
      </c>
      <c r="AA23" s="35">
        <f t="shared" si="25"/>
        <v>-3.3117302059378346</v>
      </c>
      <c r="AB23" s="35">
        <f t="shared" si="26"/>
        <v>-3.3117302059378346</v>
      </c>
      <c r="AC23" s="35">
        <f t="shared" si="27"/>
        <v>-3.3117302059378204</v>
      </c>
      <c r="AF23">
        <v>1.87</v>
      </c>
      <c r="AG23">
        <v>2</v>
      </c>
      <c r="AJ23" t="s">
        <v>82</v>
      </c>
    </row>
    <row r="24" spans="1:36" ht="15" x14ac:dyDescent="0.25">
      <c r="A24">
        <v>2.52</v>
      </c>
      <c r="B24">
        <v>3.22</v>
      </c>
      <c r="C24">
        <v>3.07</v>
      </c>
      <c r="D24" s="20">
        <f t="shared" si="3"/>
        <v>3.311730205937824E-2</v>
      </c>
      <c r="E24" s="17">
        <f>IF(OR($A24="",$B24="",$C24=""),"",A24*'MPTO_working_3-way'!$I23)</f>
        <v>2.603455601189633</v>
      </c>
      <c r="F24" s="21">
        <f>IF(OR($A24="",$B24="",$C24=""),"",B24*'MPTO_working_3-way'!$I23)</f>
        <v>3.3266377126311983</v>
      </c>
      <c r="G24" s="22">
        <f>IF(OR($A24="",$B24="",$C24=""),"",C24*'MPTO_working_3-way'!$I23)</f>
        <v>3.1716701173222912</v>
      </c>
      <c r="H24" s="17">
        <f>IF(OR($A24="",$B24="",$C24=""),"",'MPTO_working_3-way'!E23)</f>
        <v>2.5921086622523761</v>
      </c>
      <c r="I24" s="21">
        <f>IF(OR($A24="",$B24="",$C24=""),"",'MPTO_working_3-way'!F23)</f>
        <v>3.3386762667680716</v>
      </c>
      <c r="J24" s="22">
        <f>IF(OR($A24="",$B24="",$C24=""),"",'MPTO_working_3-way'!G23)</f>
        <v>3.1776921098750379</v>
      </c>
      <c r="K24" s="17">
        <f>IF(OR($A24="",$B24="",$C24=""),"",'OddsRatio_working_3-way'!H23)</f>
        <v>2.5972714090713742</v>
      </c>
      <c r="L24" s="21">
        <f>IF(OR($A24="",$B24="",$C24=""),"",'OddsRatio_working_3-way'!I23)</f>
        <v>3.3328569264068757</v>
      </c>
      <c r="M24" s="22">
        <f>IF(OR($A24="",$B24="",$C24=""),"",'OddsRatio_working_3-way'!J23)</f>
        <v>3.1752314584064103</v>
      </c>
      <c r="N24" s="23">
        <f t="shared" si="16"/>
        <v>38.410487950824134</v>
      </c>
      <c r="O24" s="24">
        <f t="shared" si="17"/>
        <v>30.060381874558011</v>
      </c>
      <c r="P24" s="24">
        <f t="shared" si="18"/>
        <v>31.529130174617855</v>
      </c>
      <c r="Q24" t="s">
        <v>114</v>
      </c>
      <c r="R24" t="s">
        <v>119</v>
      </c>
      <c r="S24" s="48" t="s">
        <v>201</v>
      </c>
      <c r="T24" s="35">
        <v>100</v>
      </c>
      <c r="U24" s="35">
        <f t="shared" si="19"/>
        <v>31.972789115646258</v>
      </c>
      <c r="V24" s="35">
        <f t="shared" si="20"/>
        <v>77.116704805491992</v>
      </c>
      <c r="W24" s="35">
        <f t="shared" si="21"/>
        <v>87.261146496815286</v>
      </c>
      <c r="X24" s="35">
        <f t="shared" si="22"/>
        <v>35.622148697692722</v>
      </c>
      <c r="Y24" s="35">
        <f t="shared" si="23"/>
        <v>80.766064387538449</v>
      </c>
      <c r="Z24" s="35">
        <f t="shared" si="24"/>
        <v>90.910506078861758</v>
      </c>
      <c r="AA24" s="35">
        <f t="shared" si="25"/>
        <v>-3.6493595820464648</v>
      </c>
      <c r="AB24" s="35">
        <f t="shared" si="26"/>
        <v>-3.6493595820464577</v>
      </c>
      <c r="AC24" s="35">
        <f t="shared" si="27"/>
        <v>-3.6493595820464719</v>
      </c>
      <c r="AF24">
        <v>2.23</v>
      </c>
      <c r="AG24">
        <v>1.69</v>
      </c>
      <c r="AJ24" t="s">
        <v>82</v>
      </c>
    </row>
    <row r="25" spans="1:36" ht="15" x14ac:dyDescent="0.25">
      <c r="A25">
        <v>1.47</v>
      </c>
      <c r="B25">
        <v>4.37</v>
      </c>
      <c r="C25">
        <v>7.85</v>
      </c>
      <c r="D25" s="20">
        <f t="shared" si="3"/>
        <v>3.649359582046463E-2</v>
      </c>
      <c r="E25" s="17">
        <f>IF(OR($A25="",$B25="",$C25=""),"",A25*'MPTO_working_3-way'!$I24)</f>
        <v>1.5236455858560829</v>
      </c>
      <c r="F25" s="21">
        <f>IF(OR($A25="",$B25="",$C25=""),"",B25*'MPTO_working_3-way'!$I24)</f>
        <v>4.5294770137354305</v>
      </c>
      <c r="G25" s="22">
        <f>IF(OR($A25="",$B25="",$C25=""),"",C25*'MPTO_working_3-way'!$I24)</f>
        <v>8.136474727190647</v>
      </c>
      <c r="H25" s="17">
        <f>IF(OR($A25="",$B25="",$C25=""),"",'MPTO_working_3-way'!E24)</f>
        <v>1.4967649441051223</v>
      </c>
      <c r="I25" s="21">
        <f>IF(OR($A25="",$B25="",$C25=""),"",'MPTO_working_3-way'!F24)</f>
        <v>4.615347266469513</v>
      </c>
      <c r="J25" s="22">
        <f>IF(OR($A25="",$B25="",$C25=""),"",'MPTO_working_3-way'!G24)</f>
        <v>8.6787472502949399</v>
      </c>
      <c r="K25" s="17">
        <f>IF(OR($A25="",$B25="",$C25=""),"",'OddsRatio_working_3-way'!H24)</f>
        <v>1.505479977499939</v>
      </c>
      <c r="L25" s="21">
        <f>IF(OR($A25="",$B25="",$C25=""),"",'OddsRatio_working_3-way'!I24)</f>
        <v>4.6243989876059466</v>
      </c>
      <c r="M25" s="22">
        <f>IF(OR($A25="",$B25="",$C25=""),"",'OddsRatio_working_3-way'!J24)</f>
        <v>8.3671017997331525</v>
      </c>
      <c r="N25" s="23">
        <f t="shared" si="16"/>
        <v>65.632060978152936</v>
      </c>
      <c r="O25" s="24">
        <f t="shared" si="17"/>
        <v>22.077604036129252</v>
      </c>
      <c r="P25" s="24">
        <f t="shared" si="18"/>
        <v>12.290334985717811</v>
      </c>
      <c r="Q25" t="s">
        <v>135</v>
      </c>
      <c r="R25" t="s">
        <v>123</v>
      </c>
      <c r="S25" s="48" t="s">
        <v>201</v>
      </c>
      <c r="T25" s="35">
        <v>100</v>
      </c>
      <c r="U25" s="35">
        <f t="shared" si="19"/>
        <v>56.709956709956707</v>
      </c>
      <c r="V25" s="35">
        <f t="shared" si="20"/>
        <v>69.6048632218845</v>
      </c>
      <c r="W25" s="35">
        <f t="shared" si="21"/>
        <v>70.326409495548958</v>
      </c>
      <c r="X25" s="35">
        <f t="shared" si="22"/>
        <v>60.068727282566535</v>
      </c>
      <c r="Y25" s="35">
        <f t="shared" si="23"/>
        <v>72.963633794494328</v>
      </c>
      <c r="Z25" s="35">
        <f t="shared" si="24"/>
        <v>73.685180068158786</v>
      </c>
      <c r="AA25" s="35">
        <f t="shared" si="25"/>
        <v>-3.3587705726098278</v>
      </c>
      <c r="AB25" s="35">
        <f t="shared" si="26"/>
        <v>-3.3587705726098278</v>
      </c>
      <c r="AC25" s="35">
        <f t="shared" si="27"/>
        <v>-3.3587705726098278</v>
      </c>
      <c r="AF25">
        <v>2.0099999999999998</v>
      </c>
      <c r="AG25">
        <v>1.87</v>
      </c>
      <c r="AJ25" t="s">
        <v>82</v>
      </c>
    </row>
    <row r="26" spans="1:36" ht="15" x14ac:dyDescent="0.25">
      <c r="A26">
        <v>2.31</v>
      </c>
      <c r="B26">
        <v>3.29</v>
      </c>
      <c r="C26">
        <v>3.37</v>
      </c>
      <c r="D26" s="20">
        <f t="shared" si="3"/>
        <v>3.358770572609826E-2</v>
      </c>
      <c r="E26" s="17">
        <f>IF(OR($A26="",$B26="",$C26=""),"",A26*'MPTO_working_3-way'!$I25)</f>
        <v>2.3875876002272869</v>
      </c>
      <c r="F26" s="21">
        <f>IF(OR($A26="",$B26="",$C26=""),"",B26*'MPTO_working_3-way'!$I25)</f>
        <v>3.4005035518388631</v>
      </c>
      <c r="G26" s="22">
        <f>IF(OR($A26="",$B26="",$C26=""),"",C26*'MPTO_working_3-way'!$I25)</f>
        <v>3.4831905682969513</v>
      </c>
      <c r="H26" s="17">
        <f>IF(OR($A26="",$B26="",$C26=""),"",'MPTO_working_3-way'!E25)</f>
        <v>2.3713285642159785</v>
      </c>
      <c r="I26" s="21">
        <f>IF(OR($A26="",$B26="",$C26=""),"",'MPTO_working_3-way'!F25)</f>
        <v>3.4158200839046633</v>
      </c>
      <c r="J26" s="22">
        <f>IF(OR($A26="",$B26="",$C26=""),"",'MPTO_working_3-way'!G25)</f>
        <v>3.5021362646843266</v>
      </c>
      <c r="K26" s="17">
        <f>IF(OR($A26="",$B26="",$C26=""),"",'OddsRatio_working_3-way'!H25)</f>
        <v>2.3783338826728562</v>
      </c>
      <c r="L26" s="21">
        <f>IF(OR($A26="",$B26="",$C26=""),"",'OddsRatio_working_3-way'!I25)</f>
        <v>3.4094538865044575</v>
      </c>
      <c r="M26" s="22">
        <f>IF(OR($A26="",$B26="",$C26=""),"",'OddsRatio_working_3-way'!J25)</f>
        <v>3.4936269480417317</v>
      </c>
      <c r="N26" s="23">
        <f t="shared" si="16"/>
        <v>41.883280006346354</v>
      </c>
      <c r="O26" s="24">
        <f t="shared" si="17"/>
        <v>29.407409366158078</v>
      </c>
      <c r="P26" s="24">
        <f t="shared" si="18"/>
        <v>28.709310627495572</v>
      </c>
      <c r="Q26" t="s">
        <v>116</v>
      </c>
      <c r="R26" t="s">
        <v>132</v>
      </c>
      <c r="S26" s="48" t="s">
        <v>201</v>
      </c>
      <c r="T26" s="35">
        <v>100</v>
      </c>
      <c r="U26" s="35">
        <f t="shared" si="19"/>
        <v>71.910112359550567</v>
      </c>
      <c r="V26" s="35">
        <f t="shared" si="20"/>
        <v>71.014492753623188</v>
      </c>
      <c r="W26" s="35">
        <f t="shared" si="21"/>
        <v>53.703703703703695</v>
      </c>
      <c r="X26" s="35">
        <f t="shared" si="22"/>
        <v>75.281803542673103</v>
      </c>
      <c r="Y26" s="35">
        <f t="shared" si="23"/>
        <v>74.386183936745738</v>
      </c>
      <c r="Z26" s="35">
        <f t="shared" si="24"/>
        <v>57.075394886826246</v>
      </c>
      <c r="AA26" s="35">
        <f t="shared" si="25"/>
        <v>-3.371691183122536</v>
      </c>
      <c r="AB26" s="35">
        <f t="shared" si="26"/>
        <v>-3.3716911831225502</v>
      </c>
      <c r="AC26" s="35">
        <f t="shared" si="27"/>
        <v>-3.3716911831225502</v>
      </c>
      <c r="AF26">
        <v>2.35</v>
      </c>
      <c r="AG26">
        <v>1.63</v>
      </c>
      <c r="AJ26" t="s">
        <v>82</v>
      </c>
    </row>
    <row r="27" spans="1:36" ht="15" x14ac:dyDescent="0.25">
      <c r="A27">
        <v>3.56</v>
      </c>
      <c r="B27">
        <v>3.45</v>
      </c>
      <c r="C27">
        <v>2.16</v>
      </c>
      <c r="D27" s="20">
        <f t="shared" si="3"/>
        <v>3.3716911831225271E-2</v>
      </c>
      <c r="E27" s="17">
        <f>IF(OR($A27="",$B27="",$C27=""),"",A27*'MPTO_working_3-way'!$I26)</f>
        <v>3.6800322061191619</v>
      </c>
      <c r="F27" s="21">
        <f>IF(OR($A27="",$B27="",$C27=""),"",B27*'MPTO_working_3-way'!$I26)</f>
        <v>3.5663233458177275</v>
      </c>
      <c r="G27" s="22">
        <f>IF(OR($A27="",$B27="",$C27=""),"",C27*'MPTO_working_3-way'!$I26)</f>
        <v>2.2328285295554466</v>
      </c>
      <c r="H27" s="17">
        <f>IF(OR($A27="",$B27="",$C27=""),"",'MPTO_working_3-way'!E26)</f>
        <v>3.7083748029030552</v>
      </c>
      <c r="I27" s="21">
        <f>IF(OR($A27="",$B27="",$C27=""),"",'MPTO_working_3-way'!F26)</f>
        <v>3.5891680105635708</v>
      </c>
      <c r="J27" s="22">
        <f>IF(OR($A27="",$B27="",$C27=""),"",'MPTO_working_3-way'!G26)</f>
        <v>2.2137411714442115</v>
      </c>
      <c r="K27" s="17">
        <f>IF(OR($A27="",$B27="",$C27=""),"",'OddsRatio_working_3-way'!H26)</f>
        <v>3.6960048341446439</v>
      </c>
      <c r="L27" s="21">
        <f>IF(OR($A27="",$B27="",$C27=""),"",'OddsRatio_working_3-way'!I26)</f>
        <v>3.5801608764274913</v>
      </c>
      <c r="M27" s="22">
        <f>IF(OR($A27="",$B27="",$C27=""),"",'OddsRatio_working_3-way'!J26)</f>
        <v>2.2216271904717919</v>
      </c>
      <c r="N27" s="23">
        <f t="shared" si="16"/>
        <v>27.173675228635197</v>
      </c>
      <c r="O27" s="24">
        <f t="shared" si="17"/>
        <v>28.040082264910517</v>
      </c>
      <c r="P27" s="24">
        <f t="shared" si="18"/>
        <v>44.786242506454307</v>
      </c>
      <c r="Q27" t="s">
        <v>118</v>
      </c>
      <c r="R27" t="s">
        <v>128</v>
      </c>
      <c r="S27" s="48" t="s">
        <v>201</v>
      </c>
      <c r="T27" s="35">
        <v>100</v>
      </c>
      <c r="U27" s="35">
        <f t="shared" si="19"/>
        <v>67.532467532467535</v>
      </c>
      <c r="V27" s="35">
        <f t="shared" si="20"/>
        <v>71.014492753623188</v>
      </c>
      <c r="W27" s="35">
        <f t="shared" si="21"/>
        <v>58.15899581589958</v>
      </c>
      <c r="X27" s="35">
        <f t="shared" si="22"/>
        <v>70.826511430477225</v>
      </c>
      <c r="Y27" s="35">
        <f t="shared" si="23"/>
        <v>74.308536651632878</v>
      </c>
      <c r="Z27" s="35">
        <f t="shared" si="24"/>
        <v>61.453039713909277</v>
      </c>
      <c r="AA27" s="35">
        <f t="shared" si="25"/>
        <v>-3.29404389800969</v>
      </c>
      <c r="AB27" s="35">
        <f t="shared" si="26"/>
        <v>-3.29404389800969</v>
      </c>
      <c r="AC27" s="35">
        <f t="shared" si="27"/>
        <v>-3.2940438980096971</v>
      </c>
      <c r="AF27">
        <v>1.9</v>
      </c>
      <c r="AG27">
        <v>1.97</v>
      </c>
      <c r="AJ27" t="s">
        <v>82</v>
      </c>
    </row>
    <row r="28" spans="1:36" ht="15" x14ac:dyDescent="0.25">
      <c r="A28">
        <v>3.08</v>
      </c>
      <c r="B28">
        <v>3.45</v>
      </c>
      <c r="C28">
        <v>2.39</v>
      </c>
      <c r="D28" s="20">
        <f t="shared" si="3"/>
        <v>3.2940438980096909E-2</v>
      </c>
      <c r="E28" s="17">
        <f>IF(OR($A28="",$B28="",$C28=""),"",A28*'MPTO_working_3-way'!$I27)</f>
        <v>3.1814565520586986</v>
      </c>
      <c r="F28" s="21">
        <f>IF(OR($A28="",$B28="",$C28=""),"",B28*'MPTO_working_3-way'!$I27)</f>
        <v>3.5636445144813345</v>
      </c>
      <c r="G28" s="22">
        <f>IF(OR($A28="",$B28="",$C28=""),"",C28*'MPTO_working_3-way'!$I27)</f>
        <v>2.4687276491624317</v>
      </c>
      <c r="H28" s="17">
        <f>IF(OR($A28="",$B28="",$C28=""),"",'MPTO_working_3-way'!E27)</f>
        <v>3.1878080028652791</v>
      </c>
      <c r="I28" s="21">
        <f>IF(OR($A28="",$B28="",$C28=""),"",'MPTO_working_3-way'!F27)</f>
        <v>3.5858368977514044</v>
      </c>
      <c r="J28" s="22">
        <f>IF(OR($A28="",$B28="",$C28=""),"",'MPTO_working_3-way'!G27)</f>
        <v>2.4544099758258637</v>
      </c>
      <c r="K28" s="17">
        <f>IF(OR($A28="",$B28="",$C28=""),"",'OddsRatio_working_3-way'!H27)</f>
        <v>3.185902468300255</v>
      </c>
      <c r="L28" s="21">
        <f>IF(OR($A28="",$B28="",$C28=""),"",'OddsRatio_working_3-way'!I27)</f>
        <v>3.5747408881421263</v>
      </c>
      <c r="M28" s="22">
        <f>IF(OR($A28="",$B28="",$C28=""),"",'OddsRatio_working_3-way'!J27)</f>
        <v>2.4607713610275739</v>
      </c>
      <c r="N28" s="23">
        <f t="shared" si="16"/>
        <v>31.432143850995132</v>
      </c>
      <c r="O28" s="24">
        <f t="shared" si="17"/>
        <v>28.061160307555078</v>
      </c>
      <c r="P28" s="24">
        <f t="shared" si="18"/>
        <v>40.506695841449798</v>
      </c>
      <c r="Q28" t="s">
        <v>127</v>
      </c>
      <c r="R28" t="s">
        <v>117</v>
      </c>
      <c r="S28" s="48" t="s">
        <v>201</v>
      </c>
      <c r="T28" s="35">
        <v>100</v>
      </c>
      <c r="U28" s="35">
        <f t="shared" si="19"/>
        <v>63.503649635036496</v>
      </c>
      <c r="V28" s="35">
        <f t="shared" si="20"/>
        <v>71.014492753623188</v>
      </c>
      <c r="W28" s="35">
        <f t="shared" si="21"/>
        <v>62.264150943396231</v>
      </c>
      <c r="X28" s="35">
        <f t="shared" si="22"/>
        <v>66.721356302980595</v>
      </c>
      <c r="Y28" s="35">
        <f t="shared" si="23"/>
        <v>74.232199421567273</v>
      </c>
      <c r="Z28" s="35">
        <f t="shared" si="24"/>
        <v>65.481857611340317</v>
      </c>
      <c r="AA28" s="35">
        <f t="shared" si="25"/>
        <v>-3.2177066679440998</v>
      </c>
      <c r="AB28" s="35">
        <f t="shared" si="26"/>
        <v>-3.2177066679440856</v>
      </c>
      <c r="AC28" s="35">
        <f t="shared" si="27"/>
        <v>-3.2177066679440856</v>
      </c>
      <c r="AF28">
        <v>2.04</v>
      </c>
      <c r="AG28">
        <v>1.84</v>
      </c>
      <c r="AJ28" t="s">
        <v>82</v>
      </c>
    </row>
    <row r="29" spans="1:36" ht="15" x14ac:dyDescent="0.25">
      <c r="A29">
        <v>2.74</v>
      </c>
      <c r="B29">
        <v>3.45</v>
      </c>
      <c r="C29">
        <v>2.65</v>
      </c>
      <c r="D29" s="20">
        <f t="shared" si="3"/>
        <v>3.217706667944098E-2</v>
      </c>
      <c r="E29" s="17">
        <f>IF(OR($A29="",$B29="",$C29=""),"",A29*'MPTO_working_3-way'!$I28)</f>
        <v>2.8281651627016684</v>
      </c>
      <c r="F29" s="21">
        <f>IF(OR($A29="",$B29="",$C29=""),"",B29*'MPTO_working_3-way'!$I28)</f>
        <v>3.5610108800440714</v>
      </c>
      <c r="G29" s="22">
        <f>IF(OR($A29="",$B29="",$C29=""),"",C29*'MPTO_working_3-way'!$I28)</f>
        <v>2.7352692267005185</v>
      </c>
      <c r="H29" s="17">
        <f>IF(OR($A29="",$B29="",$C29=""),"",'MPTO_working_3-way'!E28)</f>
        <v>2.8229623104676871</v>
      </c>
      <c r="I29" s="21">
        <f>IF(OR($A29="",$B29="",$C29=""),"",'MPTO_working_3-way'!F28)</f>
        <v>3.5825680091719727</v>
      </c>
      <c r="J29" s="22">
        <f>IF(OR($A29="",$B29="",$C29=""),"",'MPTO_working_3-way'!G28)</f>
        <v>2.7275246389225112</v>
      </c>
      <c r="K29" s="17">
        <f>IF(OR($A29="",$B29="",$C29=""),"",'OddsRatio_working_3-way'!H28)</f>
        <v>2.8259330502568907</v>
      </c>
      <c r="L29" s="21">
        <f>IF(OR($A29="",$B29="",$C29=""),"",'OddsRatio_working_3-way'!I28)</f>
        <v>3.570997685706542</v>
      </c>
      <c r="M29" s="22">
        <f>IF(OR($A29="",$B29="",$C29=""),"",'OddsRatio_working_3-way'!J28)</f>
        <v>2.7314882373125684</v>
      </c>
      <c r="N29" s="23">
        <f t="shared" si="16"/>
        <v>35.35861388819059</v>
      </c>
      <c r="O29" s="24">
        <f t="shared" si="17"/>
        <v>28.081913638736872</v>
      </c>
      <c r="P29" s="24">
        <f t="shared" si="18"/>
        <v>36.559472473072532</v>
      </c>
      <c r="Q29" t="s">
        <v>71</v>
      </c>
      <c r="R29" t="s">
        <v>130</v>
      </c>
      <c r="S29" s="48" t="s">
        <v>201</v>
      </c>
      <c r="T29" s="35">
        <v>100</v>
      </c>
      <c r="U29" s="35">
        <f t="shared" si="19"/>
        <v>69.418960244648318</v>
      </c>
      <c r="V29" s="35">
        <f t="shared" si="20"/>
        <v>70.149253731343279</v>
      </c>
      <c r="W29" s="35">
        <f t="shared" si="21"/>
        <v>57.081545064377686</v>
      </c>
      <c r="X29" s="35">
        <f t="shared" si="22"/>
        <v>72.769201204279028</v>
      </c>
      <c r="Y29" s="35">
        <f t="shared" si="23"/>
        <v>73.499494690974004</v>
      </c>
      <c r="Z29" s="35">
        <f t="shared" si="24"/>
        <v>60.431786024008396</v>
      </c>
      <c r="AA29" s="35">
        <f t="shared" si="25"/>
        <v>-3.3502409596307103</v>
      </c>
      <c r="AB29" s="35">
        <f t="shared" si="26"/>
        <v>-3.3502409596307245</v>
      </c>
      <c r="AC29" s="35">
        <f t="shared" si="27"/>
        <v>-3.3502409596307103</v>
      </c>
      <c r="AF29">
        <v>1.9</v>
      </c>
      <c r="AG29">
        <v>1.97</v>
      </c>
      <c r="AJ29" t="s">
        <v>82</v>
      </c>
    </row>
    <row r="30" spans="1:36" s="35" customFormat="1" ht="15" x14ac:dyDescent="0.25">
      <c r="A30">
        <v>3.27</v>
      </c>
      <c r="B30">
        <v>3.35</v>
      </c>
      <c r="C30">
        <v>2.33</v>
      </c>
      <c r="D30" s="20">
        <f t="shared" si="3"/>
        <v>3.3502409596307015E-2</v>
      </c>
      <c r="E30" s="17">
        <f>IF(OR($A30="",$B30="",$C30=""),"",A30*'MPTO_working_3-way'!$I29)</f>
        <v>3.3795528793799239</v>
      </c>
      <c r="F30" s="21">
        <f>IF(OR($A30="",$B30="",$C30=""),"",B30*'MPTO_working_3-way'!$I29)</f>
        <v>3.4622330721476287</v>
      </c>
      <c r="G30" s="22">
        <f>IF(OR($A30="",$B30="",$C30=""),"",C30*'MPTO_working_3-way'!$I29)</f>
        <v>2.4080606143593952</v>
      </c>
      <c r="H30" s="17">
        <f>IF(OR($A30="",$B30="",$C30=""),"",'MPTO_working_3-way'!E29)</f>
        <v>3.3939385813415264</v>
      </c>
      <c r="I30" s="21">
        <f>IF(OR($A30="",$B30="",$C30=""),"",'MPTO_working_3-way'!F29)</f>
        <v>3.4801977621768017</v>
      </c>
      <c r="J30" s="22">
        <f>IF(OR($A30="",$B30="",$C30=""),"",'MPTO_working_3-way'!G29)</f>
        <v>2.3922467503436988</v>
      </c>
      <c r="K30" s="17">
        <f>IF(OR($A30="",$B30="",$C30=""),"",'OddsRatio_working_3-way'!H29)</f>
        <v>3.3879318991597613</v>
      </c>
      <c r="L30" s="21">
        <f>IF(OR($A30="",$B30="",$C30=""),"",'OddsRatio_working_3-way'!I29)</f>
        <v>3.4720880894385191</v>
      </c>
      <c r="M30" s="22">
        <f>IF(OR($A30="",$B30="",$C30=""),"",'OddsRatio_working_3-way'!J29)</f>
        <v>2.3990966633843529</v>
      </c>
      <c r="N30" s="23">
        <f t="shared" si="16"/>
        <v>29.589713068300288</v>
      </c>
      <c r="O30" s="24">
        <f t="shared" si="17"/>
        <v>28.883093054728938</v>
      </c>
      <c r="P30" s="24">
        <f t="shared" si="18"/>
        <v>41.527193876970792</v>
      </c>
      <c r="Q30" t="s">
        <v>133</v>
      </c>
      <c r="R30" t="s">
        <v>85</v>
      </c>
      <c r="S30" s="48" t="s">
        <v>201</v>
      </c>
      <c r="T30" s="35">
        <v>100</v>
      </c>
      <c r="U30" s="35">
        <f t="shared" si="19"/>
        <v>43.820224719101127</v>
      </c>
      <c r="V30" s="35">
        <f t="shared" si="20"/>
        <v>74.293059125964007</v>
      </c>
      <c r="W30" s="35">
        <f t="shared" si="21"/>
        <v>78.448275862068954</v>
      </c>
      <c r="X30" s="35">
        <f t="shared" si="22"/>
        <v>47.258665011967025</v>
      </c>
      <c r="Y30" s="35">
        <f t="shared" si="23"/>
        <v>77.731499418829912</v>
      </c>
      <c r="Z30" s="35">
        <f t="shared" si="24"/>
        <v>81.886716154934874</v>
      </c>
      <c r="AA30" s="35">
        <f t="shared" si="25"/>
        <v>-3.4384402928658986</v>
      </c>
      <c r="AB30" s="35">
        <f t="shared" si="26"/>
        <v>-3.4384402928659057</v>
      </c>
      <c r="AC30" s="35">
        <f t="shared" si="27"/>
        <v>-3.4384402928659199</v>
      </c>
      <c r="AD30" s="36"/>
      <c r="AE30" s="36"/>
      <c r="AF30">
        <v>2.2400000000000002</v>
      </c>
      <c r="AG30">
        <v>1.69</v>
      </c>
      <c r="AH30" s="36"/>
      <c r="AI30" s="36"/>
      <c r="AJ30" t="s">
        <v>82</v>
      </c>
    </row>
    <row r="31" spans="1:36" ht="15" x14ac:dyDescent="0.25">
      <c r="A31">
        <v>1.78</v>
      </c>
      <c r="B31">
        <v>3.89</v>
      </c>
      <c r="C31">
        <v>4.6399999999999997</v>
      </c>
      <c r="D31" s="20">
        <f t="shared" si="3"/>
        <v>3.4384402928659075E-2</v>
      </c>
      <c r="E31" s="17">
        <f>IF(OR($A31="",$B31="",$C31=""),"",A31*'MPTO_working_3-way'!$I30)</f>
        <v>1.8412042372130131</v>
      </c>
      <c r="F31" s="21">
        <f>IF(OR($A31="",$B31="",$C31=""),"",B31*'MPTO_working_3-way'!$I30)</f>
        <v>4.0237553273924842</v>
      </c>
      <c r="G31" s="22">
        <f>IF(OR($A31="",$B31="",$C31=""),"",C31*'MPTO_working_3-way'!$I30)</f>
        <v>4.7995436295889782</v>
      </c>
      <c r="H31" s="17">
        <f>IF(OR($A31="",$B31="",$C31=""),"",'MPTO_working_3-way'!E30)</f>
        <v>1.8170708109827434</v>
      </c>
      <c r="I31" s="21">
        <f>IF(OR($A31="",$B31="",$C31=""),"",'MPTO_working_3-way'!F30)</f>
        <v>4.0715295911508562</v>
      </c>
      <c r="J31" s="22">
        <f>IF(OR($A31="",$B31="",$C31=""),"",'MPTO_working_3-way'!G30)</f>
        <v>4.9006209512683823</v>
      </c>
      <c r="K31" s="17">
        <f>IF(OR($A31="",$B31="",$C31=""),"",'OddsRatio_working_3-way'!H30)</f>
        <v>1.8258775039031705</v>
      </c>
      <c r="L31" s="21">
        <f>IF(OR($A31="",$B31="",$C31=""),"",'OddsRatio_working_3-way'!I30)</f>
        <v>4.059982033692517</v>
      </c>
      <c r="M31" s="22">
        <f>IF(OR($A31="",$B31="",$C31=""),"",'OddsRatio_working_3-way'!J30)</f>
        <v>4.8540950182147959</v>
      </c>
      <c r="N31" s="23">
        <f t="shared" si="16"/>
        <v>54.31227996268769</v>
      </c>
      <c r="O31" s="24">
        <f t="shared" si="17"/>
        <v>24.852405741281252</v>
      </c>
      <c r="P31" s="24">
        <f t="shared" si="18"/>
        <v>20.835314296031051</v>
      </c>
      <c r="Q31" t="s">
        <v>131</v>
      </c>
      <c r="R31" t="s">
        <v>115</v>
      </c>
      <c r="S31" s="48" t="s">
        <v>201</v>
      </c>
      <c r="T31" s="35">
        <v>100</v>
      </c>
      <c r="U31" s="35">
        <f t="shared" si="19"/>
        <v>19.35483870967742</v>
      </c>
      <c r="V31" s="35">
        <f t="shared" si="20"/>
        <v>83.948635634028889</v>
      </c>
      <c r="W31" s="35">
        <f t="shared" si="21"/>
        <v>92.144540455616649</v>
      </c>
      <c r="X31" s="35">
        <f t="shared" si="22"/>
        <v>23.906823910354451</v>
      </c>
      <c r="Y31" s="35">
        <f t="shared" si="23"/>
        <v>88.500620834705927</v>
      </c>
      <c r="Z31" s="35">
        <f t="shared" si="24"/>
        <v>96.696525656293701</v>
      </c>
      <c r="AA31" s="35">
        <f t="shared" si="25"/>
        <v>-4.5519852006770307</v>
      </c>
      <c r="AB31" s="35">
        <f t="shared" si="26"/>
        <v>-4.5519852006770378</v>
      </c>
      <c r="AC31" s="35">
        <f t="shared" si="27"/>
        <v>-4.551985200677052</v>
      </c>
      <c r="AF31">
        <v>1.88</v>
      </c>
      <c r="AG31">
        <v>1.99</v>
      </c>
      <c r="AJ31" t="s">
        <v>82</v>
      </c>
    </row>
    <row r="32" spans="1:36" ht="15" x14ac:dyDescent="0.25">
      <c r="A32">
        <v>1.24</v>
      </c>
      <c r="B32">
        <v>6.23</v>
      </c>
      <c r="C32">
        <v>12.73</v>
      </c>
      <c r="D32" s="20">
        <f t="shared" si="3"/>
        <v>4.5519852006770334E-2</v>
      </c>
      <c r="E32" s="17">
        <f>IF(OR($A32="",$B32="",$C32=""),"",A32*'MPTO_working_3-way'!$I31)</f>
        <v>1.2964446164883952</v>
      </c>
      <c r="F32" s="21">
        <f>IF(OR($A32="",$B32="",$C32=""),"",B32*'MPTO_working_3-way'!$I31)</f>
        <v>6.5135886780021792</v>
      </c>
      <c r="G32" s="22">
        <f>IF(OR($A32="",$B32="",$C32=""),"",C32*'MPTO_working_3-way'!$I31)</f>
        <v>13.309467716046187</v>
      </c>
      <c r="H32" s="17">
        <f>IF(OR($A32="",$B32="",$C32=""),"",'MPTO_working_3-way'!E31)</f>
        <v>1.2637778180895349</v>
      </c>
      <c r="I32" s="21">
        <f>IF(OR($A32="",$B32="",$C32=""),"",'MPTO_working_3-way'!F31)</f>
        <v>6.8804013032364306</v>
      </c>
      <c r="J32" s="22">
        <f>IF(OR($A32="",$B32="",$C32=""),"",'MPTO_working_3-way'!G31)</f>
        <v>15.777521437399967</v>
      </c>
      <c r="K32" s="17">
        <f>IF(OR($A32="",$B32="",$C32=""),"",'OddsRatio_working_3-way'!H31)</f>
        <v>1.2723652684684679</v>
      </c>
      <c r="L32" s="21">
        <f>IF(OR($A32="",$B32="",$C32=""),"",'OddsRatio_working_3-way'!I31)</f>
        <v>6.9352931420420312</v>
      </c>
      <c r="M32" s="22">
        <f>IF(OR($A32="",$B32="",$C32=""),"",'OddsRatio_working_3-way'!J31)</f>
        <v>14.311852496396375</v>
      </c>
      <c r="N32" s="23">
        <f t="shared" si="16"/>
        <v>77.134031587762109</v>
      </c>
      <c r="O32" s="24">
        <f t="shared" si="17"/>
        <v>15.352519930790532</v>
      </c>
      <c r="P32" s="24">
        <f t="shared" si="18"/>
        <v>7.5134484814473685</v>
      </c>
      <c r="Q32" t="s">
        <v>122</v>
      </c>
      <c r="R32" t="s">
        <v>126</v>
      </c>
      <c r="S32" s="48" t="s">
        <v>201</v>
      </c>
      <c r="T32" s="35">
        <v>100</v>
      </c>
      <c r="U32" s="35">
        <f t="shared" si="19"/>
        <v>60.9375</v>
      </c>
      <c r="V32" s="35">
        <f t="shared" si="20"/>
        <v>68.454258675078862</v>
      </c>
      <c r="W32" s="35">
        <f t="shared" si="21"/>
        <v>67.320261437908499</v>
      </c>
      <c r="X32" s="35">
        <f t="shared" si="22"/>
        <v>64.225479887012639</v>
      </c>
      <c r="Y32" s="35">
        <f t="shared" si="23"/>
        <v>71.742238562091501</v>
      </c>
      <c r="Z32" s="35">
        <f t="shared" si="24"/>
        <v>70.608241324921138</v>
      </c>
      <c r="AA32" s="35">
        <f t="shared" si="25"/>
        <v>-3.2879798870126393</v>
      </c>
      <c r="AB32" s="35">
        <f t="shared" si="26"/>
        <v>-3.2879798870126393</v>
      </c>
      <c r="AC32" s="35">
        <f t="shared" si="27"/>
        <v>-3.2879798870126393</v>
      </c>
      <c r="AF32">
        <v>1.67</v>
      </c>
      <c r="AG32">
        <v>2.25</v>
      </c>
      <c r="AJ32" t="s">
        <v>82</v>
      </c>
    </row>
    <row r="33" spans="1:36" ht="15" x14ac:dyDescent="0.25">
      <c r="A33">
        <v>2.56</v>
      </c>
      <c r="B33">
        <v>3.17</v>
      </c>
      <c r="C33">
        <v>3.06</v>
      </c>
      <c r="D33" s="20">
        <f t="shared" si="3"/>
        <v>3.2879798870126375E-2</v>
      </c>
      <c r="E33" s="17">
        <f>IF(OR($A33="",$B33="",$C33=""),"",A33*'MPTO_working_3-way'!$I32)</f>
        <v>2.6441722851075236</v>
      </c>
      <c r="F33" s="21">
        <f>IF(OR($A33="",$B33="",$C33=""),"",B33*'MPTO_working_3-way'!$I32)</f>
        <v>3.2742289624183005</v>
      </c>
      <c r="G33" s="22">
        <f>IF(OR($A33="",$B33="",$C33=""),"",C33*'MPTO_working_3-way'!$I32)</f>
        <v>3.160612184542587</v>
      </c>
      <c r="H33" s="17">
        <f>IF(OR($A33="",$B33="",$C33=""),"",'MPTO_working_3-way'!E32)</f>
        <v>2.6339004738773486</v>
      </c>
      <c r="I33" s="21">
        <f>IF(OR($A33="",$B33="",$C33=""),"",'MPTO_working_3-way'!F32)</f>
        <v>3.2840994251886499</v>
      </c>
      <c r="J33" s="22">
        <f>IF(OR($A33="",$B33="",$C33=""),"",'MPTO_working_3-way'!G32)</f>
        <v>3.1661856172047633</v>
      </c>
      <c r="K33" s="17">
        <f>IF(OR($A33="",$B33="",$C33=""),"",'OddsRatio_working_3-way'!H32)</f>
        <v>2.6386126962033414</v>
      </c>
      <c r="L33" s="21">
        <f>IF(OR($A33="",$B33="",$C33=""),"",'OddsRatio_working_3-way'!I32)</f>
        <v>3.279352276129007</v>
      </c>
      <c r="M33" s="22">
        <f>IF(OR($A33="",$B33="",$C33=""),"",'OddsRatio_working_3-way'!J32)</f>
        <v>3.1638090731915915</v>
      </c>
      <c r="N33" s="23">
        <f t="shared" si="16"/>
        <v>37.819018285313263</v>
      </c>
      <c r="O33" s="24">
        <f t="shared" si="17"/>
        <v>30.541541580568442</v>
      </c>
      <c r="P33" s="24">
        <f t="shared" si="18"/>
        <v>31.639440134118285</v>
      </c>
      <c r="Q33" t="s">
        <v>149</v>
      </c>
      <c r="R33" t="s">
        <v>152</v>
      </c>
      <c r="S33" s="48" t="s">
        <v>201</v>
      </c>
      <c r="T33" s="35">
        <v>100</v>
      </c>
      <c r="U33" s="35">
        <f t="shared" si="19"/>
        <v>59.349593495934961</v>
      </c>
      <c r="V33" s="35">
        <f t="shared" si="20"/>
        <v>68.652037617554868</v>
      </c>
      <c r="W33" s="35">
        <f t="shared" si="21"/>
        <v>68.75</v>
      </c>
      <c r="X33" s="35">
        <f t="shared" si="22"/>
        <v>62.597962382445147</v>
      </c>
      <c r="Y33" s="35">
        <f t="shared" si="23"/>
        <v>71.900406504065046</v>
      </c>
      <c r="Z33" s="35">
        <f t="shared" si="24"/>
        <v>71.998368886510193</v>
      </c>
      <c r="AA33" s="35">
        <f t="shared" si="25"/>
        <v>-3.2483688865101854</v>
      </c>
      <c r="AB33" s="35">
        <f t="shared" si="26"/>
        <v>-3.2483688865101783</v>
      </c>
      <c r="AC33" s="35">
        <f t="shared" si="27"/>
        <v>-3.2483688865101925</v>
      </c>
      <c r="AF33">
        <v>2.25</v>
      </c>
      <c r="AG33">
        <v>1.68</v>
      </c>
      <c r="AJ33" t="s">
        <v>83</v>
      </c>
    </row>
    <row r="34" spans="1:36" ht="15" x14ac:dyDescent="0.25">
      <c r="A34">
        <v>2.46</v>
      </c>
      <c r="B34">
        <v>3.19</v>
      </c>
      <c r="C34">
        <v>3.2</v>
      </c>
      <c r="D34" s="20">
        <f t="shared" si="3"/>
        <v>3.248368886510189E-2</v>
      </c>
      <c r="E34" s="17">
        <f>IF(OR($A34="",$B34="",$C34=""),"",A34*'MPTO_working_3-way'!$I33)</f>
        <v>2.5399098746081505</v>
      </c>
      <c r="F34" s="21">
        <f>IF(OR($A34="",$B34="",$C34=""),"",B34*'MPTO_working_3-way'!$I33)</f>
        <v>3.2936229674796751</v>
      </c>
      <c r="G34" s="22">
        <f>IF(OR($A34="",$B34="",$C34=""),"",C34*'MPTO_working_3-way'!$I33)</f>
        <v>3.3039478043683261</v>
      </c>
      <c r="H34" s="17">
        <f>IF(OR($A34="",$B34="",$C34=""),"",'MPTO_working_3-way'!E33)</f>
        <v>2.527319254918432</v>
      </c>
      <c r="I34" s="21">
        <f>IF(OR($A34="",$B34="",$C34=""),"",'MPTO_working_3-way'!F33)</f>
        <v>3.3041278440440212</v>
      </c>
      <c r="J34" s="22">
        <f>IF(OR($A34="",$B34="",$C34=""),"",'MPTO_working_3-way'!G33)</f>
        <v>3.3148573822254925</v>
      </c>
      <c r="K34" s="17">
        <f>IF(OR($A34="",$B34="",$C34=""),"",'OddsRatio_working_3-way'!H33)</f>
        <v>2.5329531878201914</v>
      </c>
      <c r="L34" s="21">
        <f>IF(OR($A34="",$B34="",$C34=""),"",'OddsRatio_working_3-way'!I33)</f>
        <v>3.2994297817302876</v>
      </c>
      <c r="M34" s="22">
        <f>IF(OR($A34="",$B34="",$C34=""),"",'OddsRatio_working_3-way'!J33)</f>
        <v>3.3099294610989189</v>
      </c>
      <c r="N34" s="23">
        <f t="shared" si="16"/>
        <v>39.371475736093856</v>
      </c>
      <c r="O34" s="24">
        <f t="shared" si="17"/>
        <v>30.361702291783978</v>
      </c>
      <c r="P34" s="24">
        <f t="shared" si="18"/>
        <v>30.266821972122155</v>
      </c>
      <c r="Q34" t="s">
        <v>74</v>
      </c>
      <c r="R34" t="s">
        <v>144</v>
      </c>
      <c r="S34" s="48" t="s">
        <v>201</v>
      </c>
      <c r="T34" s="35">
        <v>100</v>
      </c>
      <c r="U34" s="35">
        <f t="shared" si="19"/>
        <v>62.406015037593981</v>
      </c>
      <c r="V34" s="35">
        <f t="shared" si="20"/>
        <v>69.325153374233125</v>
      </c>
      <c r="W34" s="35">
        <f t="shared" si="21"/>
        <v>65.03496503496504</v>
      </c>
      <c r="X34" s="35">
        <f t="shared" si="22"/>
        <v>65.639881590801835</v>
      </c>
      <c r="Y34" s="35">
        <f t="shared" si="23"/>
        <v>72.559019927440985</v>
      </c>
      <c r="Z34" s="35">
        <f t="shared" si="24"/>
        <v>68.268831588172887</v>
      </c>
      <c r="AA34" s="35">
        <f t="shared" si="25"/>
        <v>-3.2338665532078537</v>
      </c>
      <c r="AB34" s="35">
        <f t="shared" si="26"/>
        <v>-3.2338665532078608</v>
      </c>
      <c r="AC34" s="35">
        <f t="shared" si="27"/>
        <v>-3.2338665532078466</v>
      </c>
      <c r="AF34">
        <v>2.2999999999999998</v>
      </c>
      <c r="AG34">
        <v>1.65</v>
      </c>
      <c r="AJ34" t="s">
        <v>83</v>
      </c>
    </row>
    <row r="35" spans="1:36" s="35" customFormat="1" ht="15" x14ac:dyDescent="0.25">
      <c r="A35">
        <v>2.66</v>
      </c>
      <c r="B35">
        <v>3.26</v>
      </c>
      <c r="C35">
        <v>2.86</v>
      </c>
      <c r="D35" s="20">
        <f t="shared" si="3"/>
        <v>3.2338665532078537E-2</v>
      </c>
      <c r="E35" s="17">
        <f>IF(OR($A35="",$B35="",$C35=""),"",A35*'MPTO_working_3-way'!$I34)</f>
        <v>2.7460208503153289</v>
      </c>
      <c r="F35" s="21">
        <f>IF(OR($A35="",$B35="",$C35=""),"",B35*'MPTO_working_3-way'!$I34)</f>
        <v>3.365424049634576</v>
      </c>
      <c r="G35" s="22">
        <f>IF(OR($A35="",$B35="",$C35=""),"",C35*'MPTO_working_3-way'!$I34)</f>
        <v>2.9524885834217445</v>
      </c>
      <c r="H35" s="17">
        <f>IF(OR($A35="",$B35="",$C35=""),"",'MPTO_working_3-way'!E34)</f>
        <v>2.7385233696210682</v>
      </c>
      <c r="I35" s="21">
        <f>IF(OR($A35="",$B35="",$C35=""),"",'MPTO_working_3-way'!F34)</f>
        <v>3.3787332471843863</v>
      </c>
      <c r="J35" s="22">
        <f>IF(OR($A35="",$B35="",$C35=""),"",'MPTO_working_3-way'!G34)</f>
        <v>2.9509772347162406</v>
      </c>
      <c r="K35" s="17">
        <f>IF(OR($A35="",$B35="",$C35=""),"",'OddsRatio_working_3-way'!H34)</f>
        <v>2.7421474085226603</v>
      </c>
      <c r="L35" s="21">
        <f>IF(OR($A35="",$B35="",$C35=""),"",'OddsRatio_working_3-way'!I34)</f>
        <v>3.3718392429284405</v>
      </c>
      <c r="M35" s="22">
        <f>IF(OR($A35="",$B35="",$C35=""),"",'OddsRatio_working_3-way'!J34)</f>
        <v>2.9520446866579193</v>
      </c>
      <c r="N35" s="23">
        <f t="shared" si="16"/>
        <v>36.416329463964878</v>
      </c>
      <c r="O35" s="24">
        <f t="shared" si="17"/>
        <v>29.713937538081769</v>
      </c>
      <c r="P35" s="24">
        <f t="shared" si="18"/>
        <v>33.869732997953349</v>
      </c>
      <c r="Q35" t="s">
        <v>140</v>
      </c>
      <c r="R35" t="s">
        <v>89</v>
      </c>
      <c r="S35" s="48" t="s">
        <v>201</v>
      </c>
      <c r="T35" s="35">
        <v>100</v>
      </c>
      <c r="U35" s="35">
        <f t="shared" si="19"/>
        <v>58.15899581589958</v>
      </c>
      <c r="V35" s="35">
        <f t="shared" si="20"/>
        <v>70.059880239520965</v>
      </c>
      <c r="W35" s="35">
        <f t="shared" si="21"/>
        <v>68.35443037974683</v>
      </c>
      <c r="X35" s="35">
        <f t="shared" si="22"/>
        <v>61.585689380732212</v>
      </c>
      <c r="Y35" s="35">
        <f t="shared" si="23"/>
        <v>73.486573804353569</v>
      </c>
      <c r="Z35" s="35">
        <f t="shared" si="24"/>
        <v>71.781123944579463</v>
      </c>
      <c r="AA35" s="35">
        <f t="shared" si="25"/>
        <v>-3.4266935648326324</v>
      </c>
      <c r="AB35" s="35">
        <f t="shared" si="26"/>
        <v>-3.426693564832604</v>
      </c>
      <c r="AC35" s="35">
        <f t="shared" si="27"/>
        <v>-3.4266935648326324</v>
      </c>
      <c r="AD35" s="36"/>
      <c r="AE35" s="36"/>
      <c r="AF35">
        <v>2.44</v>
      </c>
      <c r="AG35">
        <v>1.59</v>
      </c>
      <c r="AH35" s="36"/>
      <c r="AI35" s="36"/>
      <c r="AJ35" t="s">
        <v>83</v>
      </c>
    </row>
    <row r="36" spans="1:36" ht="15" x14ac:dyDescent="0.25">
      <c r="A36">
        <v>2.39</v>
      </c>
      <c r="B36">
        <v>3.34</v>
      </c>
      <c r="C36">
        <v>3.16</v>
      </c>
      <c r="D36" s="20">
        <f t="shared" si="3"/>
        <v>3.426693564832628E-2</v>
      </c>
      <c r="E36" s="17">
        <f>IF(OR($A36="",$B36="",$C36=""),"",A36*'MPTO_working_3-way'!$I35)</f>
        <v>2.4718979761995001</v>
      </c>
      <c r="F36" s="21">
        <f>IF(OR($A36="",$B36="",$C36=""),"",B36*'MPTO_working_3-way'!$I35)</f>
        <v>3.4544515650654097</v>
      </c>
      <c r="G36" s="22">
        <f>IF(OR($A36="",$B36="",$C36=""),"",C36*'MPTO_working_3-way'!$I35)</f>
        <v>3.2682835166487112</v>
      </c>
      <c r="H36" s="17">
        <f>IF(OR($A36="",$B36="",$C36=""),"",'MPTO_working_3-way'!E35)</f>
        <v>2.4570765317731698</v>
      </c>
      <c r="I36" s="21">
        <f>IF(OR($A36="",$B36="",$C36=""),"",'MPTO_working_3-way'!F35)</f>
        <v>3.4724768015294583</v>
      </c>
      <c r="J36" s="22">
        <f>IF(OR($A36="",$B36="",$C36=""),"",'MPTO_working_3-way'!G35)</f>
        <v>3.2783296891586584</v>
      </c>
      <c r="K36" s="17">
        <f>IF(OR($A36="",$B36="",$C36=""),"",'OddsRatio_working_3-way'!H35)</f>
        <v>2.4636087861689213</v>
      </c>
      <c r="L36" s="21">
        <f>IF(OR($A36="",$B36="",$C36=""),"",'OddsRatio_working_3-way'!I35)</f>
        <v>3.4639169493778961</v>
      </c>
      <c r="M36" s="22">
        <f>IF(OR($A36="",$B36="",$C36=""),"",'OddsRatio_working_3-way'!J35)</f>
        <v>3.2743848763488277</v>
      </c>
      <c r="N36" s="23">
        <f t="shared" si="16"/>
        <v>40.454744072305218</v>
      </c>
      <c r="O36" s="24">
        <f t="shared" si="17"/>
        <v>28.948155189463918</v>
      </c>
      <c r="P36" s="24">
        <f t="shared" si="18"/>
        <v>30.597100738230846</v>
      </c>
      <c r="Q36" t="s">
        <v>88</v>
      </c>
      <c r="R36" t="s">
        <v>142</v>
      </c>
      <c r="S36" s="48" t="s">
        <v>201</v>
      </c>
      <c r="T36" s="35">
        <v>100</v>
      </c>
      <c r="U36" s="35">
        <f t="shared" si="19"/>
        <v>57.446808510638299</v>
      </c>
      <c r="V36" s="35">
        <f t="shared" si="20"/>
        <v>68.454258675078862</v>
      </c>
      <c r="W36" s="35">
        <f t="shared" si="21"/>
        <v>70.674486803519059</v>
      </c>
      <c r="X36" s="35">
        <f t="shared" si="22"/>
        <v>60.871254521402072</v>
      </c>
      <c r="Y36" s="35">
        <f t="shared" si="23"/>
        <v>71.878704685842635</v>
      </c>
      <c r="Z36" s="35">
        <f t="shared" si="24"/>
        <v>74.098932814282833</v>
      </c>
      <c r="AA36" s="35">
        <f t="shared" si="25"/>
        <v>-3.4244460107637735</v>
      </c>
      <c r="AB36" s="35">
        <f t="shared" si="26"/>
        <v>-3.4244460107637735</v>
      </c>
      <c r="AC36" s="35">
        <f t="shared" si="27"/>
        <v>-3.4244460107637735</v>
      </c>
      <c r="AF36">
        <v>2.17</v>
      </c>
      <c r="AG36">
        <v>1.74</v>
      </c>
      <c r="AJ36" t="s">
        <v>83</v>
      </c>
    </row>
    <row r="37" spans="1:36" ht="15" x14ac:dyDescent="0.25">
      <c r="A37">
        <v>2.35</v>
      </c>
      <c r="B37">
        <v>3.17</v>
      </c>
      <c r="C37">
        <v>3.41</v>
      </c>
      <c r="D37" s="20">
        <f t="shared" si="3"/>
        <v>3.4244460107637709E-2</v>
      </c>
      <c r="E37" s="17">
        <f>IF(OR($A37="",$B37="",$C37=""),"",A37*'MPTO_working_3-way'!$I36)</f>
        <v>2.4304744812529488</v>
      </c>
      <c r="F37" s="21">
        <f>IF(OR($A37="",$B37="",$C37=""),"",B37*'MPTO_working_3-way'!$I36)</f>
        <v>3.2785549385412116</v>
      </c>
      <c r="G37" s="22">
        <f>IF(OR($A37="",$B37="",$C37=""),"",C37*'MPTO_working_3-way'!$I36)</f>
        <v>3.5267736089670447</v>
      </c>
      <c r="H37" s="17">
        <f>IF(OR($A37="",$B37="",$C37=""),"",'MPTO_working_3-way'!E36)</f>
        <v>2.4147759472318611</v>
      </c>
      <c r="I37" s="21">
        <f>IF(OR($A37="",$B37="",$C37=""),"",'MPTO_working_3-way'!F36)</f>
        <v>3.2890128630706288</v>
      </c>
      <c r="J37" s="22">
        <f>IF(OR($A37="",$B37="",$C37=""),"",'MPTO_working_3-way'!G36)</f>
        <v>3.5481084773003073</v>
      </c>
      <c r="K37" s="17">
        <f>IF(OR($A37="",$B37="",$C37=""),"",'OddsRatio_working_3-way'!H36)</f>
        <v>2.4216340767369591</v>
      </c>
      <c r="L37" s="21">
        <f>IF(OR($A37="",$B37="",$C37=""),"",'OddsRatio_working_3-way'!I36)</f>
        <v>3.2851451455697784</v>
      </c>
      <c r="M37" s="22">
        <f>IF(OR($A37="",$B37="",$C37=""),"",'OddsRatio_working_3-way'!J36)</f>
        <v>3.5378800925452381</v>
      </c>
      <c r="N37" s="23">
        <f t="shared" si="16"/>
        <v>41.144229561483968</v>
      </c>
      <c r="O37" s="24">
        <f t="shared" si="17"/>
        <v>30.501242734854049</v>
      </c>
      <c r="P37" s="24">
        <f t="shared" si="18"/>
        <v>28.354527703661976</v>
      </c>
      <c r="Q37" t="s">
        <v>151</v>
      </c>
      <c r="R37" t="s">
        <v>72</v>
      </c>
      <c r="S37" s="48" t="s">
        <v>201</v>
      </c>
      <c r="T37" s="35">
        <v>100</v>
      </c>
      <c r="U37" s="35">
        <f t="shared" si="19"/>
        <v>62.264150943396231</v>
      </c>
      <c r="V37" s="35">
        <f t="shared" si="20"/>
        <v>68.152866242038215</v>
      </c>
      <c r="W37" s="35">
        <f t="shared" si="21"/>
        <v>66.21621621621621</v>
      </c>
      <c r="X37" s="35">
        <f t="shared" si="22"/>
        <v>65.630917541745575</v>
      </c>
      <c r="Y37" s="35">
        <f t="shared" si="23"/>
        <v>71.519632840387558</v>
      </c>
      <c r="Z37" s="35">
        <f t="shared" si="24"/>
        <v>69.582982814565568</v>
      </c>
      <c r="AA37" s="35">
        <f t="shared" si="25"/>
        <v>-3.3667665983493436</v>
      </c>
      <c r="AB37" s="35">
        <f t="shared" si="26"/>
        <v>-3.3667665983493436</v>
      </c>
      <c r="AC37" s="35">
        <f t="shared" si="27"/>
        <v>-3.3667665983493578</v>
      </c>
      <c r="AF37">
        <v>2.2999999999999998</v>
      </c>
      <c r="AG37">
        <v>1.66</v>
      </c>
      <c r="AJ37" t="s">
        <v>83</v>
      </c>
    </row>
    <row r="38" spans="1:36" ht="15" x14ac:dyDescent="0.25">
      <c r="A38">
        <v>2.65</v>
      </c>
      <c r="B38">
        <v>3.14</v>
      </c>
      <c r="C38">
        <v>2.96</v>
      </c>
      <c r="D38" s="20">
        <f t="shared" si="3"/>
        <v>3.3667665983493578E-2</v>
      </c>
      <c r="E38" s="17">
        <f>IF(OR($A38="",$B38="",$C38=""),"",A38*'MPTO_working_3-way'!$I37)</f>
        <v>2.7392193148562578</v>
      </c>
      <c r="F38" s="21">
        <f>IF(OR($A38="",$B38="",$C38=""),"",B38*'MPTO_working_3-way'!$I37)</f>
        <v>3.2457164711881701</v>
      </c>
      <c r="G38" s="22">
        <f>IF(OR($A38="",$B38="",$C38=""),"",C38*'MPTO_working_3-way'!$I37)</f>
        <v>3.0596562913111409</v>
      </c>
      <c r="H38" s="17">
        <f>IF(OR($A38="",$B38="",$C38=""),"",'MPTO_working_3-way'!E37)</f>
        <v>2.7312260386279865</v>
      </c>
      <c r="I38" s="21">
        <f>IF(OR($A38="",$B38="",$C38=""),"",'MPTO_working_3-way'!F37)</f>
        <v>3.2546915000643102</v>
      </c>
      <c r="J38" s="22">
        <f>IF(OR($A38="",$B38="",$C38=""),"",'MPTO_working_3-way'!G37)</f>
        <v>3.0617060913840199</v>
      </c>
      <c r="K38" s="17">
        <f>IF(OR($A38="",$B38="",$C38=""),"",'OddsRatio_working_3-way'!H37)</f>
        <v>2.7349841591303901</v>
      </c>
      <c r="L38" s="21">
        <f>IF(OR($A38="",$B38="",$C38=""),"",'OddsRatio_working_3-way'!I37)</f>
        <v>3.2502218791145663</v>
      </c>
      <c r="M38" s="22">
        <f>IF(OR($A38="",$B38="",$C38=""),"",'OddsRatio_working_3-way'!J37)</f>
        <v>3.0609508799367058</v>
      </c>
      <c r="N38" s="23">
        <f t="shared" si="16"/>
        <v>36.506751926596856</v>
      </c>
      <c r="O38" s="24">
        <f t="shared" si="17"/>
        <v>30.809838409389055</v>
      </c>
      <c r="P38" s="24">
        <f t="shared" si="18"/>
        <v>32.683409664014071</v>
      </c>
      <c r="Q38" t="s">
        <v>145</v>
      </c>
      <c r="R38" t="s">
        <v>139</v>
      </c>
      <c r="S38" s="48" t="s">
        <v>201</v>
      </c>
      <c r="T38" s="35">
        <v>100</v>
      </c>
      <c r="U38" s="35">
        <f t="shared" si="19"/>
        <v>39.759036144578317</v>
      </c>
      <c r="V38" s="35">
        <f t="shared" si="20"/>
        <v>73.262032085561486</v>
      </c>
      <c r="W38" s="35">
        <f t="shared" si="21"/>
        <v>83.305509181969953</v>
      </c>
      <c r="X38" s="35">
        <f t="shared" si="22"/>
        <v>43.432458732468547</v>
      </c>
      <c r="Y38" s="35">
        <f t="shared" si="23"/>
        <v>76.935454673451744</v>
      </c>
      <c r="Z38" s="35">
        <f t="shared" si="24"/>
        <v>86.978931769860196</v>
      </c>
      <c r="AA38" s="35">
        <f t="shared" si="25"/>
        <v>-3.6734225878902294</v>
      </c>
      <c r="AB38" s="35">
        <f t="shared" si="26"/>
        <v>-3.6734225878902578</v>
      </c>
      <c r="AC38" s="35">
        <f t="shared" si="27"/>
        <v>-3.6734225878902436</v>
      </c>
      <c r="AF38">
        <v>2.34</v>
      </c>
      <c r="AG38">
        <v>1.64</v>
      </c>
      <c r="AJ38" t="s">
        <v>83</v>
      </c>
    </row>
    <row r="39" spans="1:36" ht="15" x14ac:dyDescent="0.25">
      <c r="A39">
        <v>1.66</v>
      </c>
      <c r="B39">
        <v>3.74</v>
      </c>
      <c r="C39">
        <v>5.99</v>
      </c>
      <c r="D39" s="20">
        <f t="shared" si="3"/>
        <v>3.6734225878902294E-2</v>
      </c>
      <c r="E39" s="17">
        <f>IF(OR($A39="",$B39="",$C39=""),"",A39*'MPTO_working_3-way'!$I38)</f>
        <v>1.7209788149589778</v>
      </c>
      <c r="F39" s="21">
        <f>IF(OR($A39="",$B39="",$C39=""),"",B39*'MPTO_working_3-way'!$I38)</f>
        <v>3.8773860047870947</v>
      </c>
      <c r="G39" s="22">
        <f>IF(OR($A39="",$B39="",$C39=""),"",C39*'MPTO_working_3-way'!$I38)</f>
        <v>6.2100380130146249</v>
      </c>
      <c r="H39" s="17">
        <f>IF(OR($A39="",$B39="",$C39=""),"",'MPTO_working_3-way'!E38)</f>
        <v>1.6944416819270016</v>
      </c>
      <c r="I39" s="21">
        <f>IF(OR($A39="",$B39="",$C39=""),"",'MPTO_working_3-way'!F38)</f>
        <v>3.9194945664218057</v>
      </c>
      <c r="J39" s="22">
        <f>IF(OR($A39="",$B39="",$C39=""),"",'MPTO_working_3-way'!G38)</f>
        <v>6.4641171656763863</v>
      </c>
      <c r="K39" s="17">
        <f>IF(OR($A39="",$B39="",$C39=""),"",'OddsRatio_working_3-way'!H38)</f>
        <v>1.7039305351465808</v>
      </c>
      <c r="L39" s="21">
        <f>IF(OR($A39="",$B39="",$C39=""),"",'OddsRatio_working_3-way'!I38)</f>
        <v>3.9223782822751994</v>
      </c>
      <c r="M39" s="22">
        <f>IF(OR($A39="",$B39="",$C39=""),"",'OddsRatio_working_3-way'!J38)</f>
        <v>6.3221414702749055</v>
      </c>
      <c r="N39" s="23">
        <f t="shared" si="16"/>
        <v>58.10646774427822</v>
      </c>
      <c r="O39" s="24">
        <f t="shared" si="17"/>
        <v>25.790571244786587</v>
      </c>
      <c r="P39" s="24">
        <f t="shared" si="18"/>
        <v>16.1029610109352</v>
      </c>
      <c r="Q39" t="s">
        <v>153</v>
      </c>
      <c r="R39" t="s">
        <v>146</v>
      </c>
      <c r="S39" s="48" t="s">
        <v>201</v>
      </c>
      <c r="T39" s="35">
        <v>100</v>
      </c>
      <c r="U39" s="35">
        <f t="shared" si="19"/>
        <v>68.152866242038215</v>
      </c>
      <c r="V39" s="35">
        <f t="shared" si="20"/>
        <v>69.135802469135797</v>
      </c>
      <c r="W39" s="35">
        <f t="shared" si="21"/>
        <v>59.349593495934961</v>
      </c>
      <c r="X39" s="35">
        <f t="shared" si="22"/>
        <v>71.514604034929235</v>
      </c>
      <c r="Y39" s="35">
        <f t="shared" si="23"/>
        <v>72.497540262026817</v>
      </c>
      <c r="Z39" s="35">
        <f t="shared" si="24"/>
        <v>62.711331288825974</v>
      </c>
      <c r="AA39" s="35">
        <f t="shared" si="25"/>
        <v>-3.3617377928910201</v>
      </c>
      <c r="AB39" s="35">
        <f t="shared" si="26"/>
        <v>-3.3617377928910201</v>
      </c>
      <c r="AC39" s="35">
        <f t="shared" si="27"/>
        <v>-3.361737792891013</v>
      </c>
      <c r="AF39">
        <v>2.23</v>
      </c>
      <c r="AG39">
        <v>1.69</v>
      </c>
      <c r="AJ39" t="s">
        <v>83</v>
      </c>
    </row>
    <row r="40" spans="1:36" ht="15" x14ac:dyDescent="0.25">
      <c r="A40">
        <v>3.14</v>
      </c>
      <c r="B40">
        <v>3.24</v>
      </c>
      <c r="C40">
        <v>2.46</v>
      </c>
      <c r="D40" s="20">
        <f t="shared" si="3"/>
        <v>3.3617377928910175E-2</v>
      </c>
      <c r="E40" s="17">
        <f>IF(OR($A40="",$B40="",$C40=""),"",A40*'MPTO_working_3-way'!$I39)</f>
        <v>3.2455585666967779</v>
      </c>
      <c r="F40" s="21">
        <f>IF(OR($A40="",$B40="",$C40=""),"",B40*'MPTO_working_3-way'!$I39)</f>
        <v>3.3489203044896692</v>
      </c>
      <c r="G40" s="22">
        <f>IF(OR($A40="",$B40="",$C40=""),"",C40*'MPTO_working_3-way'!$I39)</f>
        <v>2.542698749705119</v>
      </c>
      <c r="H40" s="17">
        <f>IF(OR($A40="",$B40="",$C40=""),"",'MPTO_working_3-way'!E39)</f>
        <v>3.2545139423497047</v>
      </c>
      <c r="I40" s="21">
        <f>IF(OR($A40="",$B40="",$C40=""),"",'MPTO_working_3-way'!F39)</f>
        <v>3.3620657414233728</v>
      </c>
      <c r="J40" s="22">
        <f>IF(OR($A40="",$B40="",$C40=""),"",'MPTO_working_3-way'!G39)</f>
        <v>2.529735315903364</v>
      </c>
      <c r="K40" s="17">
        <f>IF(OR($A40="",$B40="",$C40=""),"",'OddsRatio_working_3-way'!H39)</f>
        <v>3.2507233599823833</v>
      </c>
      <c r="L40" s="21">
        <f>IF(OR($A40="",$B40="",$C40=""),"",'OddsRatio_working_3-way'!I39)</f>
        <v>3.3558973487666068</v>
      </c>
      <c r="M40" s="22">
        <f>IF(OR($A40="",$B40="",$C40=""),"",'OddsRatio_working_3-way'!J39)</f>
        <v>2.5355402362496635</v>
      </c>
      <c r="N40" s="23">
        <f t="shared" si="16"/>
        <v>30.811337384608251</v>
      </c>
      <c r="O40" s="24">
        <f t="shared" si="17"/>
        <v>29.860370181379597</v>
      </c>
      <c r="P40" s="24">
        <f t="shared" si="18"/>
        <v>39.328292434012155</v>
      </c>
      <c r="Q40" t="s">
        <v>137</v>
      </c>
      <c r="R40" t="s">
        <v>148</v>
      </c>
      <c r="S40" s="48" t="s">
        <v>201</v>
      </c>
      <c r="T40" s="35">
        <v>100</v>
      </c>
      <c r="U40" s="35">
        <f t="shared" si="19"/>
        <v>52.38095238095238</v>
      </c>
      <c r="V40" s="35">
        <f t="shared" si="20"/>
        <v>68.75</v>
      </c>
      <c r="W40" s="35">
        <f t="shared" si="21"/>
        <v>75.550122249388764</v>
      </c>
      <c r="X40" s="35">
        <f t="shared" si="22"/>
        <v>55.69987775061125</v>
      </c>
      <c r="Y40" s="35">
        <f t="shared" si="23"/>
        <v>72.068925369658871</v>
      </c>
      <c r="Z40" s="35">
        <f t="shared" si="24"/>
        <v>78.86904761904762</v>
      </c>
      <c r="AA40" s="35">
        <f t="shared" si="25"/>
        <v>-3.3189253696588707</v>
      </c>
      <c r="AB40" s="35">
        <f t="shared" si="26"/>
        <v>-3.3189253696588707</v>
      </c>
      <c r="AC40" s="35">
        <f t="shared" si="27"/>
        <v>-3.3189253696588565</v>
      </c>
      <c r="AF40">
        <v>2.3199999999999998</v>
      </c>
      <c r="AG40">
        <v>1.65</v>
      </c>
      <c r="AJ40" t="s">
        <v>83</v>
      </c>
    </row>
    <row r="41" spans="1:36" s="35" customFormat="1" ht="15" x14ac:dyDescent="0.25">
      <c r="A41">
        <v>2.1</v>
      </c>
      <c r="B41">
        <v>3.2</v>
      </c>
      <c r="C41">
        <v>4.09</v>
      </c>
      <c r="D41" s="20">
        <f t="shared" si="3"/>
        <v>3.3189253696588761E-2</v>
      </c>
      <c r="E41" s="17">
        <f>IF(OR($A41="",$B41="",$C41=""),"",A41*'MPTO_working_3-way'!$I40)</f>
        <v>2.1696974327628364</v>
      </c>
      <c r="F41" s="21">
        <f>IF(OR($A41="",$B41="",$C41=""),"",B41*'MPTO_working_3-way'!$I40)</f>
        <v>3.3062056118290841</v>
      </c>
      <c r="G41" s="22">
        <f>IF(OR($A41="",$B41="",$C41=""),"",C41*'MPTO_working_3-way'!$I40)</f>
        <v>4.225744047619048</v>
      </c>
      <c r="H41" s="17">
        <f>IF(OR($A41="",$B41="",$C41=""),"",'MPTO_working_3-way'!E40)</f>
        <v>2.1499486334409341</v>
      </c>
      <c r="I41" s="21">
        <f>IF(OR($A41="",$B41="",$C41=""),"",'MPTO_working_3-way'!F40)</f>
        <v>3.317443713085602</v>
      </c>
      <c r="J41" s="22">
        <f>IF(OR($A41="",$B41="",$C41=""),"",'MPTO_working_3-way'!G40)</f>
        <v>4.2838350356923911</v>
      </c>
      <c r="K41" s="17">
        <f>IF(OR($A41="",$B41="",$C41=""),"",'OddsRatio_working_3-way'!H40)</f>
        <v>2.1581673386143176</v>
      </c>
      <c r="L41" s="21">
        <f>IF(OR($A41="",$B41="",$C41=""),"",'OddsRatio_working_3-way'!I40)</f>
        <v>3.3163346772286353</v>
      </c>
      <c r="M41" s="22">
        <f>IF(OR($A41="",$B41="",$C41=""),"",'OddsRatio_working_3-way'!J40)</f>
        <v>4.2533973421074922</v>
      </c>
      <c r="N41" s="23">
        <f t="shared" si="16"/>
        <v>46.089375638271648</v>
      </c>
      <c r="O41" s="24">
        <f t="shared" si="17"/>
        <v>30.246152762615765</v>
      </c>
      <c r="P41" s="24">
        <f t="shared" si="18"/>
        <v>23.664471599112581</v>
      </c>
      <c r="Q41" t="s">
        <v>147</v>
      </c>
      <c r="R41" t="s">
        <v>136</v>
      </c>
      <c r="S41" s="48" t="s">
        <v>201</v>
      </c>
      <c r="T41" s="35">
        <v>100</v>
      </c>
      <c r="U41" s="35">
        <f t="shared" si="19"/>
        <v>47.368421052631575</v>
      </c>
      <c r="V41" s="35">
        <f t="shared" si="20"/>
        <v>73.40425531914893</v>
      </c>
      <c r="W41" s="35">
        <f t="shared" si="21"/>
        <v>75.669099756691011</v>
      </c>
      <c r="X41" s="35">
        <f t="shared" si="22"/>
        <v>50.926644924160058</v>
      </c>
      <c r="Y41" s="35">
        <f t="shared" si="23"/>
        <v>76.962479190677428</v>
      </c>
      <c r="Z41" s="35">
        <f t="shared" si="24"/>
        <v>79.22732362821948</v>
      </c>
      <c r="AA41" s="35">
        <f t="shared" si="25"/>
        <v>-3.5582238715284831</v>
      </c>
      <c r="AB41" s="35">
        <f t="shared" si="26"/>
        <v>-3.5582238715284973</v>
      </c>
      <c r="AC41" s="35">
        <f t="shared" si="27"/>
        <v>-3.5582238715284689</v>
      </c>
      <c r="AD41" s="36"/>
      <c r="AE41" s="36"/>
      <c r="AF41">
        <v>2.56</v>
      </c>
      <c r="AG41">
        <v>1.54</v>
      </c>
      <c r="AH41" s="36"/>
      <c r="AI41" s="36"/>
      <c r="AJ41" t="s">
        <v>83</v>
      </c>
    </row>
    <row r="42" spans="1:36" ht="15" x14ac:dyDescent="0.25">
      <c r="A42">
        <v>1.9</v>
      </c>
      <c r="B42">
        <v>3.76</v>
      </c>
      <c r="C42">
        <v>4.1100000000000003</v>
      </c>
      <c r="D42" s="20">
        <f t="shared" si="3"/>
        <v>3.5582238715284875E-2</v>
      </c>
      <c r="E42" s="17">
        <f>IF(OR($A42="",$B42="",$C42=""),"",A42*'MPTO_working_3-way'!$I41)</f>
        <v>1.9676062535590411</v>
      </c>
      <c r="F42" s="21">
        <f>IF(OR($A42="",$B42="",$C42=""),"",B42*'MPTO_working_3-way'!$I41)</f>
        <v>3.8937892175694708</v>
      </c>
      <c r="G42" s="22">
        <f>IF(OR($A42="",$B42="",$C42=""),"",C42*'MPTO_working_3-way'!$I41)</f>
        <v>4.2562430011198211</v>
      </c>
      <c r="H42" s="17">
        <f>IF(OR($A42="",$B42="",$C42=""),"",'MPTO_working_3-way'!E41)</f>
        <v>1.9438044454016721</v>
      </c>
      <c r="I42" s="21">
        <f>IF(OR($A42="",$B42="",$C42=""),"",'MPTO_working_3-way'!F41)</f>
        <v>3.9355095825976307</v>
      </c>
      <c r="J42" s="22">
        <f>IF(OR($A42="",$B42="",$C42=""),"",'MPTO_working_3-way'!G41)</f>
        <v>4.3206201526052572</v>
      </c>
      <c r="K42" s="17">
        <f>IF(OR($A42="",$B42="",$C42=""),"",'OddsRatio_working_3-way'!H41)</f>
        <v>1.9528452461537207</v>
      </c>
      <c r="L42" s="21">
        <f>IF(OR($A42="",$B42="",$C42=""),"",'OddsRatio_working_3-way'!I41)</f>
        <v>3.922058754871411</v>
      </c>
      <c r="M42" s="22">
        <f>IF(OR($A42="",$B42="",$C42=""),"",'OddsRatio_working_3-way'!J41)</f>
        <v>4.2926096839311914</v>
      </c>
      <c r="N42" s="23">
        <f t="shared" si="16"/>
        <v>50.823176547196994</v>
      </c>
      <c r="O42" s="24">
        <f t="shared" si="17"/>
        <v>25.681924319062311</v>
      </c>
      <c r="P42" s="24">
        <f t="shared" si="18"/>
        <v>23.494899133740699</v>
      </c>
      <c r="Q42" t="s">
        <v>73</v>
      </c>
      <c r="R42" t="s">
        <v>141</v>
      </c>
      <c r="S42" s="48" t="s">
        <v>201</v>
      </c>
      <c r="T42" s="35">
        <v>100</v>
      </c>
      <c r="U42" s="35">
        <f t="shared" si="19"/>
        <v>28.057553956834536</v>
      </c>
      <c r="V42" s="35">
        <f t="shared" si="20"/>
        <v>80.50682261208577</v>
      </c>
      <c r="W42" s="35">
        <f t="shared" si="21"/>
        <v>87.775061124694389</v>
      </c>
      <c r="X42" s="35">
        <f t="shared" si="22"/>
        <v>31.718116263219855</v>
      </c>
      <c r="Y42" s="35">
        <f t="shared" si="23"/>
        <v>84.1673849184711</v>
      </c>
      <c r="Z42" s="35">
        <f t="shared" si="24"/>
        <v>91.435623431079705</v>
      </c>
      <c r="AA42" s="35">
        <f t="shared" si="25"/>
        <v>-3.6605623063853194</v>
      </c>
      <c r="AB42" s="35">
        <f t="shared" si="26"/>
        <v>-3.6605623063853301</v>
      </c>
      <c r="AC42" s="35">
        <f t="shared" si="27"/>
        <v>-3.6605623063853159</v>
      </c>
      <c r="AF42">
        <v>1.87</v>
      </c>
      <c r="AG42">
        <v>2</v>
      </c>
      <c r="AJ42" t="s">
        <v>83</v>
      </c>
    </row>
    <row r="43" spans="1:36" ht="15" x14ac:dyDescent="0.25">
      <c r="A43">
        <v>1.39</v>
      </c>
      <c r="B43">
        <v>5.13</v>
      </c>
      <c r="C43">
        <v>8.18</v>
      </c>
      <c r="D43" s="20">
        <f t="shared" si="3"/>
        <v>3.6605623063853177E-2</v>
      </c>
      <c r="E43" s="17">
        <f>IF(OR($A43="",$B43="",$C43=""),"",A43*'MPTO_working_3-way'!$I42)</f>
        <v>1.4408818160587558</v>
      </c>
      <c r="F43" s="21">
        <f>IF(OR($A43="",$B43="",$C43=""),"",B43*'MPTO_working_3-way'!$I42)</f>
        <v>5.317786846317567</v>
      </c>
      <c r="G43" s="22">
        <f>IF(OR($A43="",$B43="",$C43=""),"",C43*'MPTO_working_3-way'!$I42)</f>
        <v>8.4794339966623191</v>
      </c>
      <c r="H43" s="17">
        <f>IF(OR($A43="",$B43="",$C43=""),"",'MPTO_working_3-way'!E42)</f>
        <v>1.4139819905172983</v>
      </c>
      <c r="I43" s="21">
        <f>IF(OR($A43="",$B43="",$C43=""),"",'MPTO_working_3-way'!F42)</f>
        <v>5.4725581451205683</v>
      </c>
      <c r="J43" s="22">
        <f>IF(OR($A43="",$B43="",$C43=""),"",'MPTO_working_3-way'!G42)</f>
        <v>9.0869839765702984</v>
      </c>
      <c r="K43" s="17">
        <f>IF(OR($A43="",$B43="",$C43=""),"",'OddsRatio_working_3-way'!H42)</f>
        <v>1.4221143289952938</v>
      </c>
      <c r="L43" s="21">
        <f>IF(OR($A43="",$B43="",$C43=""),"",'OddsRatio_working_3-way'!I42)</f>
        <v>5.4700825096168284</v>
      </c>
      <c r="M43" s="22">
        <f>IF(OR($A43="",$B43="",$C43=""),"",'OddsRatio_working_3-way'!J42)</f>
        <v>8.7712330312466911</v>
      </c>
      <c r="N43" s="23">
        <f t="shared" si="16"/>
        <v>69.401944618560051</v>
      </c>
      <c r="O43" s="24">
        <f t="shared" si="17"/>
        <v>18.804815403469487</v>
      </c>
      <c r="P43" s="24">
        <f t="shared" si="18"/>
        <v>11.793239977970472</v>
      </c>
      <c r="Q43" t="s">
        <v>75</v>
      </c>
      <c r="R43" t="s">
        <v>138</v>
      </c>
      <c r="S43" s="48" t="s">
        <v>201</v>
      </c>
      <c r="T43" s="35">
        <v>100</v>
      </c>
      <c r="U43" s="35">
        <f t="shared" si="19"/>
        <v>55.357142857142868</v>
      </c>
      <c r="V43" s="35">
        <f t="shared" si="20"/>
        <v>69.512195121951223</v>
      </c>
      <c r="W43" s="35">
        <f t="shared" si="21"/>
        <v>71.910112359550567</v>
      </c>
      <c r="X43" s="35">
        <f t="shared" si="22"/>
        <v>58.577692518498225</v>
      </c>
      <c r="Y43" s="35">
        <f t="shared" si="23"/>
        <v>72.732744783306586</v>
      </c>
      <c r="Z43" s="35">
        <f t="shared" si="24"/>
        <v>75.13066202090593</v>
      </c>
      <c r="AA43" s="35">
        <f t="shared" si="25"/>
        <v>-3.2205496613553564</v>
      </c>
      <c r="AB43" s="35">
        <f t="shared" si="26"/>
        <v>-3.2205496613553635</v>
      </c>
      <c r="AC43" s="35">
        <f t="shared" si="27"/>
        <v>-3.2205496613553635</v>
      </c>
      <c r="AF43">
        <v>1.75</v>
      </c>
      <c r="AG43">
        <v>2.15</v>
      </c>
      <c r="AJ43" t="s">
        <v>83</v>
      </c>
    </row>
    <row r="44" spans="1:36" ht="15" x14ac:dyDescent="0.25">
      <c r="A44">
        <v>2.2400000000000002</v>
      </c>
      <c r="B44">
        <v>3.28</v>
      </c>
      <c r="C44">
        <v>3.56</v>
      </c>
      <c r="D44" s="20">
        <f t="shared" si="3"/>
        <v>3.2205496613553652E-2</v>
      </c>
      <c r="E44" s="17">
        <f>IF(OR($A44="",$B44="",$C44=""),"",A44*'MPTO_working_3-way'!$I43)</f>
        <v>2.3121403124143605</v>
      </c>
      <c r="F44" s="21">
        <f>IF(OR($A44="",$B44="",$C44=""),"",B44*'MPTO_working_3-way'!$I43)</f>
        <v>3.3856340288924556</v>
      </c>
      <c r="G44" s="22">
        <f>IF(OR($A44="",$B44="",$C44=""),"",C44*'MPTO_working_3-way'!$I43)</f>
        <v>3.6746515679442511</v>
      </c>
      <c r="H44" s="17">
        <f>IF(OR($A44="",$B44="",$C44=""),"",'MPTO_working_3-way'!E43)</f>
        <v>2.2951919548922857</v>
      </c>
      <c r="I44" s="21">
        <f>IF(OR($A44="",$B44="",$C44=""),"",'MPTO_working_3-way'!F43)</f>
        <v>3.3997082947443142</v>
      </c>
      <c r="J44" s="22">
        <f>IF(OR($A44="",$B44="",$C44=""),"",'MPTO_working_3-way'!G43)</f>
        <v>3.7014593736225918</v>
      </c>
      <c r="K44" s="17">
        <f>IF(OR($A44="",$B44="",$C44=""),"",'OddsRatio_working_3-way'!H43)</f>
        <v>2.3023842570644435</v>
      </c>
      <c r="L44" s="21">
        <f>IF(OR($A44="",$B44="",$C44=""),"",'OddsRatio_working_3-way'!I43)</f>
        <v>3.3947065371830094</v>
      </c>
      <c r="M44" s="22">
        <f>IF(OR($A44="",$B44="",$C44=""),"",'OddsRatio_working_3-way'!J43)</f>
        <v>3.6887933049072381</v>
      </c>
      <c r="N44" s="23">
        <f t="shared" si="16"/>
        <v>43.249970368614434</v>
      </c>
      <c r="O44" s="24">
        <f t="shared" si="17"/>
        <v>29.536565129785469</v>
      </c>
      <c r="P44" s="24">
        <f t="shared" si="18"/>
        <v>27.213464501600093</v>
      </c>
      <c r="Q44" t="s">
        <v>143</v>
      </c>
      <c r="R44" t="s">
        <v>150</v>
      </c>
      <c r="S44" s="48" t="s">
        <v>201</v>
      </c>
      <c r="T44" s="35">
        <v>100</v>
      </c>
      <c r="U44" s="35">
        <f t="shared" si="19"/>
        <v>73.958333333333343</v>
      </c>
      <c r="V44" s="35">
        <f t="shared" si="20"/>
        <v>73.614775725593674</v>
      </c>
      <c r="W44" s="35">
        <f t="shared" si="21"/>
        <v>47.916666666666671</v>
      </c>
      <c r="X44" s="35">
        <f t="shared" si="22"/>
        <v>78.468557607739669</v>
      </c>
      <c r="Y44" s="35">
        <f t="shared" si="23"/>
        <v>78.125</v>
      </c>
      <c r="Z44" s="35">
        <f t="shared" si="24"/>
        <v>52.426890941072998</v>
      </c>
      <c r="AA44" s="35">
        <f t="shared" si="25"/>
        <v>-4.5102242744063261</v>
      </c>
      <c r="AB44" s="35">
        <f t="shared" si="26"/>
        <v>-4.5102242744063261</v>
      </c>
      <c r="AC44" s="35">
        <f t="shared" si="27"/>
        <v>-4.5102242744063261</v>
      </c>
      <c r="AF44">
        <v>2.1</v>
      </c>
      <c r="AG44">
        <v>1.78</v>
      </c>
      <c r="AJ44" t="s">
        <v>83</v>
      </c>
    </row>
    <row r="45" spans="1:36" ht="15" x14ac:dyDescent="0.25">
      <c r="A45">
        <v>3.84</v>
      </c>
      <c r="B45">
        <v>3.79</v>
      </c>
      <c r="C45">
        <v>1.92</v>
      </c>
      <c r="D45" s="20">
        <f t="shared" si="3"/>
        <v>4.5102242744063492E-2</v>
      </c>
      <c r="E45" s="17">
        <f>IF(OR($A45="",$B45="",$C45=""),"",A45*'MPTO_working_3-way'!$I44)</f>
        <v>4.0131926121372032</v>
      </c>
      <c r="F45" s="21">
        <f>IF(OR($A45="",$B45="",$C45=""),"",B45*'MPTO_working_3-way'!$I44)</f>
        <v>3.9609375000000009</v>
      </c>
      <c r="G45" s="22">
        <f>IF(OR($A45="",$B45="",$C45=""),"",C45*'MPTO_working_3-way'!$I44)</f>
        <v>2.0065963060686016</v>
      </c>
      <c r="H45" s="17">
        <f>IF(OR($A45="",$B45="",$C45=""),"",'MPTO_working_3-way'!E44)</f>
        <v>4.0752688172043019</v>
      </c>
      <c r="I45" s="21">
        <f>IF(OR($A45="",$B45="",$C45=""),"",'MPTO_working_3-way'!F44)</f>
        <v>4.018999226775656</v>
      </c>
      <c r="J45" s="22">
        <f>IF(OR($A45="",$B45="",$C45=""),"",'MPTO_working_3-way'!G44)</f>
        <v>1.977068956148454</v>
      </c>
      <c r="K45" s="17">
        <f>IF(OR($A45="",$B45="",$C45=""),"",'OddsRatio_working_3-way'!H44)</f>
        <v>4.0507624317546718</v>
      </c>
      <c r="L45" s="21">
        <f>IF(OR($A45="",$B45="",$C45=""),"",'OddsRatio_working_3-way'!I44)</f>
        <v>3.9970518255618073</v>
      </c>
      <c r="M45" s="22">
        <f>IF(OR($A45="",$B45="",$C45=""),"",'OddsRatio_working_3-way'!J44)</f>
        <v>1.9882751539486965</v>
      </c>
      <c r="N45" s="23">
        <f t="shared" si="16"/>
        <v>24.917817225509534</v>
      </c>
      <c r="O45" s="24">
        <f t="shared" si="17"/>
        <v>25.246548323471394</v>
      </c>
      <c r="P45" s="24">
        <f t="shared" si="18"/>
        <v>49.835634451019068</v>
      </c>
      <c r="Q45" t="s">
        <v>187</v>
      </c>
      <c r="R45" t="s">
        <v>156</v>
      </c>
      <c r="S45" s="48" t="s">
        <v>201</v>
      </c>
      <c r="T45" s="35">
        <v>100</v>
      </c>
      <c r="U45" s="35">
        <f t="shared" si="19"/>
        <v>53.917050691244242</v>
      </c>
      <c r="V45" s="35">
        <f t="shared" si="20"/>
        <v>70.760233918128648</v>
      </c>
      <c r="W45" s="35">
        <f t="shared" si="21"/>
        <v>70.760233918128648</v>
      </c>
      <c r="X45" s="35">
        <f t="shared" si="22"/>
        <v>58.479532163742689</v>
      </c>
      <c r="Y45" s="35">
        <f t="shared" si="23"/>
        <v>75.32271539062711</v>
      </c>
      <c r="Z45" s="35">
        <f t="shared" si="24"/>
        <v>75.32271539062711</v>
      </c>
      <c r="AA45" s="35">
        <f t="shared" si="25"/>
        <v>-4.5624814724984475</v>
      </c>
      <c r="AB45" s="35">
        <f t="shared" si="26"/>
        <v>-4.5624814724984617</v>
      </c>
      <c r="AC45" s="35">
        <f t="shared" si="27"/>
        <v>-4.5624814724984617</v>
      </c>
      <c r="AF45">
        <v>1.79</v>
      </c>
      <c r="AG45">
        <v>2.04</v>
      </c>
      <c r="AJ45" t="s">
        <v>68</v>
      </c>
    </row>
    <row r="46" spans="1:36" s="35" customFormat="1" ht="15" x14ac:dyDescent="0.25">
      <c r="A46">
        <v>2.17</v>
      </c>
      <c r="B46">
        <v>3.42</v>
      </c>
      <c r="C46">
        <v>3.42</v>
      </c>
      <c r="D46" s="20">
        <f t="shared" si="3"/>
        <v>4.5624814724984475E-2</v>
      </c>
      <c r="E46" s="17">
        <f>IF(OR($A46="",$B46="",$C46=""),"",A46*'MPTO_working_3-way'!$I45)</f>
        <v>2.269005847953216</v>
      </c>
      <c r="F46" s="21">
        <f>IF(OR($A46="",$B46="",$C46=""),"",B46*'MPTO_working_3-way'!$I45)</f>
        <v>3.5760368663594466</v>
      </c>
      <c r="G46" s="22">
        <f>IF(OR($A46="",$B46="",$C46=""),"",C46*'MPTO_working_3-way'!$I45)</f>
        <v>3.5760368663594466</v>
      </c>
      <c r="H46" s="17">
        <f>IF(OR($A46="",$B46="",$C46=""),"",'MPTO_working_3-way'!E45)</f>
        <v>2.2440582982240405</v>
      </c>
      <c r="I46" s="21">
        <f>IF(OR($A46="",$B46="",$C46=""),"",'MPTO_working_3-way'!F45)</f>
        <v>3.6076417020449165</v>
      </c>
      <c r="J46" s="22">
        <f>IF(OR($A46="",$B46="",$C46=""),"",'MPTO_working_3-way'!G45)</f>
        <v>3.6076417020449165</v>
      </c>
      <c r="K46" s="17">
        <f>IF(OR($A46="",$B46="",$C46=""),"",'OddsRatio_working_3-way'!H45)</f>
        <v>2.2543451454305483</v>
      </c>
      <c r="L46" s="21">
        <f>IF(OR($A46="",$B46="",$C46=""),"",'OddsRatio_working_3-way'!I45)</f>
        <v>3.594457480292244</v>
      </c>
      <c r="M46" s="22">
        <f>IF(OR($A46="",$B46="",$C46=""),"",'OddsRatio_working_3-way'!J45)</f>
        <v>3.594457480292244</v>
      </c>
      <c r="N46" s="23">
        <f t="shared" si="16"/>
        <v>44.072164948453612</v>
      </c>
      <c r="O46" s="24">
        <f t="shared" si="17"/>
        <v>27.963917525773198</v>
      </c>
      <c r="P46" s="24">
        <f t="shared" si="18"/>
        <v>27.963917525773198</v>
      </c>
      <c r="Q46" t="s">
        <v>188</v>
      </c>
      <c r="R46" t="s">
        <v>189</v>
      </c>
      <c r="S46" s="48" t="s">
        <v>201</v>
      </c>
      <c r="T46" s="35">
        <v>100</v>
      </c>
      <c r="U46" s="35">
        <f t="shared" si="19"/>
        <v>52.830188679245275</v>
      </c>
      <c r="V46" s="35">
        <f t="shared" si="20"/>
        <v>70.501474926253692</v>
      </c>
      <c r="W46" s="35">
        <f t="shared" si="21"/>
        <v>72.14484679665739</v>
      </c>
      <c r="X46" s="35">
        <f t="shared" si="22"/>
        <v>57.353678277088925</v>
      </c>
      <c r="Y46" s="35">
        <f t="shared" si="23"/>
        <v>75.024964524097328</v>
      </c>
      <c r="Z46" s="35">
        <f t="shared" si="24"/>
        <v>76.668336394501026</v>
      </c>
      <c r="AA46" s="35">
        <f t="shared" si="25"/>
        <v>-4.5234895978436498</v>
      </c>
      <c r="AB46" s="35">
        <f t="shared" si="26"/>
        <v>-4.5234895978436356</v>
      </c>
      <c r="AC46" s="35">
        <f t="shared" si="27"/>
        <v>-4.5234895978436356</v>
      </c>
      <c r="AD46" s="36"/>
      <c r="AE46" s="36"/>
      <c r="AF46">
        <v>1.87</v>
      </c>
      <c r="AG46">
        <v>1.97</v>
      </c>
      <c r="AH46" s="36"/>
      <c r="AI46" s="36"/>
      <c r="AJ46" t="s">
        <v>68</v>
      </c>
    </row>
    <row r="47" spans="1:36" ht="15" x14ac:dyDescent="0.25">
      <c r="A47">
        <v>2.12</v>
      </c>
      <c r="B47">
        <v>3.39</v>
      </c>
      <c r="C47">
        <v>3.59</v>
      </c>
      <c r="D47" s="20">
        <f t="shared" si="3"/>
        <v>4.5234895978436551E-2</v>
      </c>
      <c r="E47" s="17">
        <f>IF(OR($A47="",$B47="",$C47=""),"",A47*'MPTO_working_3-way'!$I46)</f>
        <v>2.2158979794742857</v>
      </c>
      <c r="F47" s="21">
        <f>IF(OR($A47="",$B47="",$C47=""),"",B47*'MPTO_working_3-way'!$I46)</f>
        <v>3.5433462973669001</v>
      </c>
      <c r="G47" s="22">
        <f>IF(OR($A47="",$B47="",$C47=""),"",C47*'MPTO_working_3-way'!$I46)</f>
        <v>3.7523932765625871</v>
      </c>
      <c r="H47" s="17">
        <f>IF(OR($A47="",$B47="",$C47=""),"",'MPTO_working_3-way'!E46)</f>
        <v>2.1900057074608843</v>
      </c>
      <c r="I47" s="21">
        <f>IF(OR($A47="",$B47="",$C47=""),"",'MPTO_working_3-way'!F46)</f>
        <v>3.5726158017018177</v>
      </c>
      <c r="J47" s="22">
        <f>IF(OR($A47="",$B47="",$C47=""),"",'MPTO_working_3-way'!G46)</f>
        <v>3.7954519599366696</v>
      </c>
      <c r="K47" s="17">
        <f>IF(OR($A47="",$B47="",$C47=""),"",'OddsRatio_working_3-way'!H46)</f>
        <v>2.2005374773617743</v>
      </c>
      <c r="L47" s="21">
        <f>IF(OR($A47="",$B47="",$C47=""),"",'OddsRatio_working_3-way'!I46)</f>
        <v>3.5618612240130711</v>
      </c>
      <c r="M47" s="22">
        <f>IF(OR($A47="",$B47="",$C47=""),"",'OddsRatio_working_3-way'!J46)</f>
        <v>3.7762429163991023</v>
      </c>
      <c r="N47" s="23">
        <f t="shared" si="16"/>
        <v>45.128431419809615</v>
      </c>
      <c r="O47" s="24">
        <f t="shared" si="17"/>
        <v>28.221909914453214</v>
      </c>
      <c r="P47" s="24">
        <f t="shared" si="18"/>
        <v>26.649658665737157</v>
      </c>
      <c r="Q47" t="s">
        <v>76</v>
      </c>
      <c r="R47" t="s">
        <v>69</v>
      </c>
      <c r="S47" s="48" t="s">
        <v>201</v>
      </c>
      <c r="T47" s="35">
        <v>100</v>
      </c>
      <c r="U47" s="35">
        <f t="shared" si="19"/>
        <v>56.896551724137922</v>
      </c>
      <c r="V47" s="35">
        <f t="shared" si="20"/>
        <v>71.590909090909093</v>
      </c>
      <c r="W47" s="35">
        <f t="shared" si="21"/>
        <v>67.10526315789474</v>
      </c>
      <c r="X47" s="35">
        <f t="shared" si="22"/>
        <v>61.303827751196181</v>
      </c>
      <c r="Y47" s="35">
        <f t="shared" si="23"/>
        <v>75.998185117967338</v>
      </c>
      <c r="Z47" s="35">
        <f t="shared" si="24"/>
        <v>71.512539184952985</v>
      </c>
      <c r="AA47" s="35">
        <f t="shared" si="25"/>
        <v>-4.4072760270582592</v>
      </c>
      <c r="AB47" s="35">
        <f t="shared" si="26"/>
        <v>-4.4072760270582449</v>
      </c>
      <c r="AC47" s="35">
        <f t="shared" si="27"/>
        <v>-4.4072760270582449</v>
      </c>
      <c r="AF47">
        <v>2</v>
      </c>
      <c r="AG47">
        <v>1.84</v>
      </c>
      <c r="AJ47" t="s">
        <v>68</v>
      </c>
    </row>
    <row r="48" spans="1:36" ht="15" x14ac:dyDescent="0.25">
      <c r="A48">
        <v>2.3199999999999998</v>
      </c>
      <c r="B48">
        <v>3.52</v>
      </c>
      <c r="C48">
        <v>3.04</v>
      </c>
      <c r="D48" s="20">
        <f t="shared" si="3"/>
        <v>4.4072760270582378E-2</v>
      </c>
      <c r="E48" s="17">
        <f>IF(OR($A48="",$B48="",$C48=""),"",A48*'MPTO_working_3-way'!$I47)</f>
        <v>2.4222488038277508</v>
      </c>
      <c r="F48" s="21">
        <f>IF(OR($A48="",$B48="",$C48=""),"",B48*'MPTO_working_3-way'!$I47)</f>
        <v>3.6751361161524501</v>
      </c>
      <c r="G48" s="22">
        <f>IF(OR($A48="",$B48="",$C48=""),"",C48*'MPTO_working_3-way'!$I47)</f>
        <v>3.1739811912225706</v>
      </c>
      <c r="H48" s="17">
        <f>IF(OR($A48="",$B48="",$C48=""),"",'MPTO_working_3-way'!E47)</f>
        <v>2.4018625233228201</v>
      </c>
      <c r="I48" s="21">
        <f>IF(OR($A48="",$B48="",$C48=""),"",'MPTO_working_3-way'!F47)</f>
        <v>3.7119526385628254</v>
      </c>
      <c r="J48" s="22">
        <f>IF(OR($A48="",$B48="",$C48=""),"",'MPTO_working_3-way'!G47)</f>
        <v>3.1821144969702275</v>
      </c>
      <c r="K48" s="17">
        <f>IF(OR($A48="",$B48="",$C48=""),"",'OddsRatio_working_3-way'!H47)</f>
        <v>2.410779237165372</v>
      </c>
      <c r="L48" s="21">
        <f>IF(OR($A48="",$B48="",$C48=""),"",'OddsRatio_working_3-way'!I47)</f>
        <v>3.6933058164066197</v>
      </c>
      <c r="M48" s="22">
        <f>IF(OR($A48="",$B48="",$C48=""),"",'OddsRatio_working_3-way'!J47)</f>
        <v>3.1802951847101206</v>
      </c>
      <c r="N48" s="23">
        <f t="shared" si="16"/>
        <v>41.283950617283963</v>
      </c>
      <c r="O48" s="24">
        <f t="shared" si="17"/>
        <v>27.209876543209877</v>
      </c>
      <c r="P48" s="24">
        <f t="shared" si="18"/>
        <v>31.506172839506174</v>
      </c>
      <c r="Q48" t="s">
        <v>154</v>
      </c>
      <c r="R48" t="s">
        <v>190</v>
      </c>
      <c r="S48" s="48" t="s">
        <v>201</v>
      </c>
      <c r="T48" s="35">
        <v>100</v>
      </c>
      <c r="U48" s="35">
        <f t="shared" si="19"/>
        <v>26.470588235294116</v>
      </c>
      <c r="V48" s="35">
        <f t="shared" si="20"/>
        <v>81.308411214953281</v>
      </c>
      <c r="W48" s="35">
        <f t="shared" si="21"/>
        <v>87.195902688860428</v>
      </c>
      <c r="X48" s="35">
        <f t="shared" si="22"/>
        <v>31.495686096186294</v>
      </c>
      <c r="Y48" s="35">
        <f t="shared" si="23"/>
        <v>86.333509075845441</v>
      </c>
      <c r="Z48" s="35">
        <f t="shared" si="24"/>
        <v>92.221000549752603</v>
      </c>
      <c r="AA48" s="35">
        <f t="shared" si="25"/>
        <v>-5.0250978608921777</v>
      </c>
      <c r="AB48" s="35">
        <f t="shared" si="26"/>
        <v>-5.0250978608921599</v>
      </c>
      <c r="AC48" s="35">
        <f t="shared" si="27"/>
        <v>-5.0250978608921741</v>
      </c>
      <c r="AF48">
        <v>1.92</v>
      </c>
      <c r="AG48">
        <v>1.92</v>
      </c>
      <c r="AJ48" t="s">
        <v>68</v>
      </c>
    </row>
    <row r="49" spans="1:36" ht="15" x14ac:dyDescent="0.25">
      <c r="A49">
        <v>1.36</v>
      </c>
      <c r="B49">
        <v>5.35</v>
      </c>
      <c r="C49">
        <v>7.81</v>
      </c>
      <c r="D49" s="20">
        <f t="shared" si="3"/>
        <v>5.0250978608921804E-2</v>
      </c>
      <c r="E49" s="17">
        <f>IF(OR($A49="",$B49="",$C49=""),"",A49*'MPTO_working_3-way'!$I48)</f>
        <v>1.4283413309081339</v>
      </c>
      <c r="F49" s="21">
        <f>IF(OR($A49="",$B49="",$C49=""),"",B49*'MPTO_working_3-way'!$I48)</f>
        <v>5.6188427355577311</v>
      </c>
      <c r="G49" s="22">
        <f>IF(OR($A49="",$B49="",$C49=""),"",C49*'MPTO_working_3-way'!$I48)</f>
        <v>8.2024601429356796</v>
      </c>
      <c r="H49" s="17">
        <f>IF(OR($A49="",$B49="",$C49=""),"",'MPTO_working_3-way'!E48)</f>
        <v>1.391703626010409</v>
      </c>
      <c r="I49" s="21">
        <f>IF(OR($A49="",$B49="",$C49=""),"",'MPTO_working_3-way'!F48)</f>
        <v>5.8766297382284129</v>
      </c>
      <c r="J49" s="22">
        <f>IF(OR($A49="",$B49="",$C49=""),"",'MPTO_working_3-way'!G48)</f>
        <v>8.9854810604423463</v>
      </c>
      <c r="K49" s="17">
        <f>IF(OR($A49="",$B49="",$C49=""),"",'OddsRatio_working_3-way'!H48)</f>
        <v>1.4021848514908937</v>
      </c>
      <c r="L49" s="21">
        <f>IF(OR($A49="",$B49="",$C49=""),"",'OddsRatio_working_3-way'!I48)</f>
        <v>5.8597336221816283</v>
      </c>
      <c r="M49" s="22">
        <f>IF(OR($A49="",$B49="",$C49=""),"",'OddsRatio_working_3-way'!J48)</f>
        <v>8.607996774036069</v>
      </c>
      <c r="N49" s="23">
        <f t="shared" si="16"/>
        <v>70.01127660180525</v>
      </c>
      <c r="O49" s="24">
        <f t="shared" si="17"/>
        <v>17.797259098776667</v>
      </c>
      <c r="P49" s="24">
        <f t="shared" si="18"/>
        <v>12.191464299418072</v>
      </c>
      <c r="Q49" t="s">
        <v>77</v>
      </c>
      <c r="R49" t="s">
        <v>191</v>
      </c>
      <c r="S49" s="48" t="s">
        <v>201</v>
      </c>
      <c r="T49" s="35">
        <v>100</v>
      </c>
      <c r="U49" s="35">
        <f t="shared" si="19"/>
        <v>57.627118644067799</v>
      </c>
      <c r="V49" s="35">
        <f t="shared" si="20"/>
        <v>70.845481049562679</v>
      </c>
      <c r="W49" s="35">
        <f t="shared" si="21"/>
        <v>67.21311475409837</v>
      </c>
      <c r="X49" s="35">
        <f t="shared" si="22"/>
        <v>61.941404196338958</v>
      </c>
      <c r="Y49" s="35">
        <f t="shared" si="23"/>
        <v>75.159766601833851</v>
      </c>
      <c r="Z49" s="35">
        <f t="shared" si="24"/>
        <v>71.527400306369529</v>
      </c>
      <c r="AA49" s="35">
        <f t="shared" si="25"/>
        <v>-4.3142855522711585</v>
      </c>
      <c r="AB49" s="35">
        <f t="shared" si="26"/>
        <v>-4.3142855522711727</v>
      </c>
      <c r="AC49" s="35">
        <f t="shared" si="27"/>
        <v>-4.3142855522711585</v>
      </c>
      <c r="AF49">
        <v>1.48</v>
      </c>
      <c r="AG49">
        <v>2.65</v>
      </c>
      <c r="AJ49" t="s">
        <v>68</v>
      </c>
    </row>
    <row r="50" spans="1:36" ht="15" x14ac:dyDescent="0.25">
      <c r="A50">
        <v>2.36</v>
      </c>
      <c r="B50">
        <v>3.43</v>
      </c>
      <c r="C50">
        <v>3.05</v>
      </c>
      <c r="D50" s="20">
        <f t="shared" si="3"/>
        <v>4.3142855522711798E-2</v>
      </c>
      <c r="E50" s="17">
        <f>IF(OR($A50="",$B50="",$C50=""),"",A50*'MPTO_working_3-way'!$I49)</f>
        <v>2.4618171390335997</v>
      </c>
      <c r="F50" s="21">
        <f>IF(OR($A50="",$B50="",$C50=""),"",B50*'MPTO_working_3-way'!$I49)</f>
        <v>3.5779799944429018</v>
      </c>
      <c r="G50" s="22">
        <f>IF(OR($A50="",$B50="",$C50=""),"",C50*'MPTO_working_3-way'!$I49)</f>
        <v>3.181585709344271</v>
      </c>
      <c r="H50" s="17">
        <f>IF(OR($A50="",$B50="",$C50=""),"",'MPTO_working_3-way'!E49)</f>
        <v>2.4429100369599079</v>
      </c>
      <c r="I50" s="21">
        <f>IF(OR($A50="",$B50="",$C50=""),"",'MPTO_working_3-way'!F49)</f>
        <v>3.6079690815457681</v>
      </c>
      <c r="J50" s="22">
        <f>IF(OR($A50="",$B50="",$C50=""),"",'MPTO_working_3-way'!G49)</f>
        <v>3.1899157767437698</v>
      </c>
      <c r="K50" s="17">
        <f>IF(OR($A50="",$B50="",$C50=""),"",'OddsRatio_working_3-way'!H49)</f>
        <v>2.4512318410662819</v>
      </c>
      <c r="L50" s="21">
        <f>IF(OR($A50="",$B50="",$C50=""),"",'OddsRatio_working_3-way'!I49)</f>
        <v>3.5930098336699028</v>
      </c>
      <c r="M50" s="22">
        <f>IF(OR($A50="",$B50="",$C50=""),"",'OddsRatio_working_3-way'!J49)</f>
        <v>3.1875185839602045</v>
      </c>
      <c r="N50" s="23">
        <f t="shared" si="16"/>
        <v>40.620401253382923</v>
      </c>
      <c r="O50" s="24">
        <f t="shared" si="17"/>
        <v>27.948730891540436</v>
      </c>
      <c r="P50" s="24">
        <f t="shared" si="18"/>
        <v>31.43086785507662</v>
      </c>
      <c r="Q50" t="s">
        <v>192</v>
      </c>
      <c r="R50" t="s">
        <v>193</v>
      </c>
      <c r="S50" s="48" t="s">
        <v>201</v>
      </c>
      <c r="T50" s="35">
        <v>100</v>
      </c>
      <c r="U50" s="35">
        <f t="shared" si="19"/>
        <v>40.476190476190474</v>
      </c>
      <c r="V50" s="35">
        <f t="shared" si="20"/>
        <v>72.899728997289984</v>
      </c>
      <c r="W50" s="35">
        <f t="shared" si="21"/>
        <v>81.583793738489874</v>
      </c>
      <c r="X50" s="35">
        <f t="shared" si="22"/>
        <v>45.516477264220157</v>
      </c>
      <c r="Y50" s="35">
        <f t="shared" si="23"/>
        <v>77.940015785319645</v>
      </c>
      <c r="Z50" s="35">
        <f t="shared" si="24"/>
        <v>86.624080526519549</v>
      </c>
      <c r="AA50" s="35">
        <f t="shared" si="25"/>
        <v>-5.0402867880296824</v>
      </c>
      <c r="AB50" s="35">
        <f t="shared" si="26"/>
        <v>-5.0402867880296611</v>
      </c>
      <c r="AC50" s="35">
        <f t="shared" si="27"/>
        <v>-5.0402867880296753</v>
      </c>
      <c r="AF50">
        <v>1.93</v>
      </c>
      <c r="AG50">
        <v>1.9</v>
      </c>
      <c r="AJ50" t="s">
        <v>68</v>
      </c>
    </row>
    <row r="51" spans="1:36" ht="15" x14ac:dyDescent="0.25">
      <c r="A51">
        <v>1.68</v>
      </c>
      <c r="B51">
        <v>3.69</v>
      </c>
      <c r="C51">
        <v>5.43</v>
      </c>
      <c r="D51" s="20">
        <f t="shared" si="3"/>
        <v>5.0402867880296798E-2</v>
      </c>
      <c r="E51" s="17">
        <f>IF(OR($A51="",$B51="",$C51=""),"",A51*'MPTO_working_3-way'!$I50)</f>
        <v>1.7646768180388985</v>
      </c>
      <c r="F51" s="21">
        <f>IF(OR($A51="",$B51="",$C51=""),"",B51*'MPTO_working_3-way'!$I50)</f>
        <v>3.8759865824782951</v>
      </c>
      <c r="G51" s="22">
        <f>IF(OR($A51="",$B51="",$C51=""),"",C51*'MPTO_working_3-way'!$I50)</f>
        <v>5.7036875725900114</v>
      </c>
      <c r="H51" s="17">
        <f>IF(OR($A51="",$B51="",$C51=""),"",'MPTO_working_3-way'!E50)</f>
        <v>1.7287963239155035</v>
      </c>
      <c r="I51" s="21">
        <f>IF(OR($A51="",$B51="",$C51=""),"",'MPTO_working_3-way'!F50)</f>
        <v>3.9338831617047951</v>
      </c>
      <c r="J51" s="22">
        <f>IF(OR($A51="",$B51="",$C51=""),"",'MPTO_working_3-way'!G50)</f>
        <v>5.9751038935312293</v>
      </c>
      <c r="K51" s="17">
        <f>IF(OR($A51="",$B51="",$C51=""),"",'OddsRatio_working_3-way'!H50)</f>
        <v>1.74145529674684</v>
      </c>
      <c r="L51" s="21">
        <f>IF(OR($A51="",$B51="",$C51=""),"",'OddsRatio_working_3-way'!I50)</f>
        <v>3.9331099238955849</v>
      </c>
      <c r="M51" s="22">
        <f>IF(OR($A51="",$B51="",$C51=""),"",'OddsRatio_working_3-way'!J50)</f>
        <v>5.8303631832183802</v>
      </c>
      <c r="N51" s="23">
        <f t="shared" si="16"/>
        <v>56.667599969455551</v>
      </c>
      <c r="O51" s="24">
        <f t="shared" si="17"/>
        <v>25.79988291292285</v>
      </c>
      <c r="P51" s="24">
        <f t="shared" si="18"/>
        <v>17.532517117621609</v>
      </c>
      <c r="Q51" t="s">
        <v>194</v>
      </c>
      <c r="R51" t="s">
        <v>195</v>
      </c>
      <c r="S51" s="48" t="s">
        <v>201</v>
      </c>
      <c r="T51" s="35">
        <v>100</v>
      </c>
      <c r="U51" s="35">
        <f t="shared" si="19"/>
        <v>31.03448275862069</v>
      </c>
      <c r="V51" s="35">
        <f t="shared" si="20"/>
        <v>78.260869565217391</v>
      </c>
      <c r="W51" s="35">
        <f t="shared" si="21"/>
        <v>85.486211901306234</v>
      </c>
      <c r="X51" s="35">
        <f t="shared" si="22"/>
        <v>36.252918533476368</v>
      </c>
      <c r="Y51" s="35">
        <f t="shared" si="23"/>
        <v>83.479305340073068</v>
      </c>
      <c r="Z51" s="35">
        <f t="shared" si="24"/>
        <v>90.704647676161926</v>
      </c>
      <c r="AA51" s="35">
        <f t="shared" si="25"/>
        <v>-5.2184357748556778</v>
      </c>
      <c r="AB51" s="35">
        <f t="shared" si="26"/>
        <v>-5.2184357748556778</v>
      </c>
      <c r="AC51" s="35">
        <f t="shared" si="27"/>
        <v>-5.218435774855692</v>
      </c>
      <c r="AF51">
        <v>2.1800000000000002</v>
      </c>
      <c r="AG51">
        <v>1.7</v>
      </c>
      <c r="AJ51" t="s">
        <v>68</v>
      </c>
    </row>
    <row r="52" spans="1:36" ht="15" x14ac:dyDescent="0.25">
      <c r="A52">
        <v>1.45</v>
      </c>
      <c r="B52">
        <v>4.5999999999999996</v>
      </c>
      <c r="C52">
        <v>6.89</v>
      </c>
      <c r="D52" s="20">
        <f t="shared" si="3"/>
        <v>5.2184357748557009E-2</v>
      </c>
      <c r="E52" s="17">
        <f>IF(OR($A52="",$B52="",$C52=""),"",A52*'MPTO_working_3-way'!$I51)</f>
        <v>1.5256673187354075</v>
      </c>
      <c r="F52" s="21">
        <f>IF(OR($A52="",$B52="",$C52=""),"",B52*'MPTO_working_3-way'!$I51)</f>
        <v>4.8400480456433614</v>
      </c>
      <c r="G52" s="22">
        <f>IF(OR($A52="",$B52="",$C52=""),"",C52*'MPTO_working_3-way'!$I51)</f>
        <v>7.2495502248875576</v>
      </c>
      <c r="H52" s="17">
        <f>IF(OR($A52="",$B52="",$C52=""),"",'MPTO_working_3-way'!E51)</f>
        <v>1.4875188544276345</v>
      </c>
      <c r="I52" s="21">
        <f>IF(OR($A52="",$B52="",$C52=""),"",'MPTO_working_3-way'!F51)</f>
        <v>5.0000870407241802</v>
      </c>
      <c r="J52" s="22">
        <f>IF(OR($A52="",$B52="",$C52=""),"",'MPTO_working_3-way'!G51)</f>
        <v>7.8282117671106919</v>
      </c>
      <c r="K52" s="17">
        <f>IF(OR($A52="",$B52="",$C52=""),"",'OddsRatio_working_3-way'!H51)</f>
        <v>1.4992108664755006</v>
      </c>
      <c r="L52" s="21">
        <f>IF(OR($A52="",$B52="",$C52=""),"",'OddsRatio_working_3-way'!I51)</f>
        <v>4.993686931804004</v>
      </c>
      <c r="M52" s="22">
        <f>IF(OR($A52="",$B52="",$C52=""),"",'OddsRatio_working_3-way'!J51)</f>
        <v>7.5341155634237742</v>
      </c>
      <c r="N52" s="23">
        <f t="shared" si="16"/>
        <v>65.545088874872022</v>
      </c>
      <c r="O52" s="24">
        <f t="shared" si="17"/>
        <v>20.660951927948794</v>
      </c>
      <c r="P52" s="24">
        <f t="shared" si="18"/>
        <v>13.793959197179165</v>
      </c>
      <c r="Q52" t="s">
        <v>155</v>
      </c>
      <c r="R52" t="s">
        <v>90</v>
      </c>
      <c r="S52" s="48" t="s">
        <v>201</v>
      </c>
      <c r="T52" s="35">
        <v>100</v>
      </c>
      <c r="U52" s="35">
        <f t="shared" si="19"/>
        <v>74.811083123425689</v>
      </c>
      <c r="V52" s="35">
        <f t="shared" si="20"/>
        <v>71.988795518207283</v>
      </c>
      <c r="W52" s="35">
        <f t="shared" si="21"/>
        <v>42.528735632183903</v>
      </c>
      <c r="X52" s="35">
        <f t="shared" si="22"/>
        <v>85.482468849608807</v>
      </c>
      <c r="Y52" s="35">
        <f t="shared" si="23"/>
        <v>82.660181244390401</v>
      </c>
      <c r="Z52" s="35">
        <f t="shared" si="24"/>
        <v>53.200121358367028</v>
      </c>
      <c r="AA52" s="35">
        <f t="shared" si="25"/>
        <v>-10.671385726183118</v>
      </c>
      <c r="AB52" s="35">
        <f t="shared" si="26"/>
        <v>-10.671385726183118</v>
      </c>
      <c r="AC52" s="35">
        <f t="shared" si="27"/>
        <v>-10.671385726183125</v>
      </c>
      <c r="AF52">
        <v>1.85</v>
      </c>
      <c r="AG52">
        <v>1.98</v>
      </c>
      <c r="AJ52" t="s">
        <v>68</v>
      </c>
    </row>
    <row r="53" spans="1:36" s="35" customFormat="1" ht="15" x14ac:dyDescent="0.25">
      <c r="A53">
        <v>3.97</v>
      </c>
      <c r="B53">
        <v>3.57</v>
      </c>
      <c r="C53">
        <v>1.74</v>
      </c>
      <c r="D53" s="20">
        <f t="shared" si="3"/>
        <v>0.10671385726183114</v>
      </c>
      <c r="E53" s="17">
        <f>IF(OR($A53="",$B53="",$C53=""),"",A53*'MPTO_working_3-way'!$I52)</f>
        <v>4.3936540133294697</v>
      </c>
      <c r="F53" s="21">
        <f>IF(OR($A53="",$B53="",$C53=""),"",B53*'MPTO_working_3-way'!$I52)</f>
        <v>3.950968470424737</v>
      </c>
      <c r="G53" s="22">
        <f>IF(OR($A53="",$B53="",$C53=""),"",C53*'MPTO_working_3-way'!$I52)</f>
        <v>1.9256821116355862</v>
      </c>
      <c r="H53" s="17">
        <f>IF(OR($A53="",$B53="",$C53=""),"",'MPTO_working_3-way'!E52)</f>
        <v>4.6228263057911567</v>
      </c>
      <c r="I53" s="21">
        <f>IF(OR($A53="",$B53="",$C53=""),"",'MPTO_working_3-way'!F52)</f>
        <v>4.0892978488643381</v>
      </c>
      <c r="J53" s="22">
        <f>IF(OR($A53="",$B53="",$C53=""),"",'MPTO_working_3-way'!G52)</f>
        <v>1.8548011301714344</v>
      </c>
      <c r="K53" s="17">
        <f>IF(OR($A53="",$B53="",$C53=""),"",'OddsRatio_working_3-way'!H52)</f>
        <v>4.5267068282558993</v>
      </c>
      <c r="L53" s="21">
        <f>IF(OR($A53="",$B53="",$C53=""),"",'OddsRatio_working_3-way'!I52)</f>
        <v>4.0517294776490438</v>
      </c>
      <c r="M53" s="22">
        <f>IF(OR($A53="",$B53="",$C53=""),"",'OddsRatio_working_3-way'!J52)</f>
        <v>1.8787080986226818</v>
      </c>
      <c r="N53" s="23">
        <f t="shared" si="16"/>
        <v>22.760098928276999</v>
      </c>
      <c r="O53" s="24">
        <f t="shared" si="17"/>
        <v>25.310250068700196</v>
      </c>
      <c r="P53" s="24">
        <f t="shared" si="18"/>
        <v>51.929651003022805</v>
      </c>
      <c r="Q53" t="s">
        <v>157</v>
      </c>
      <c r="R53" t="s">
        <v>196</v>
      </c>
      <c r="S53" s="48" t="s">
        <v>201</v>
      </c>
      <c r="T53" s="35">
        <v>100</v>
      </c>
      <c r="U53" s="35">
        <f t="shared" si="19"/>
        <v>66.101694915254228</v>
      </c>
      <c r="V53" s="35">
        <f t="shared" si="20"/>
        <v>72.222222222222229</v>
      </c>
      <c r="W53" s="35">
        <f t="shared" si="21"/>
        <v>59.349593495934961</v>
      </c>
      <c r="X53" s="35">
        <f t="shared" si="22"/>
        <v>68.428184281842817</v>
      </c>
      <c r="Y53" s="35">
        <f t="shared" si="23"/>
        <v>74.548711588810804</v>
      </c>
      <c r="Z53" s="35">
        <f t="shared" si="24"/>
        <v>61.676082862523543</v>
      </c>
      <c r="AA53" s="35">
        <f t="shared" si="25"/>
        <v>-2.3264893665885893</v>
      </c>
      <c r="AB53" s="35">
        <f t="shared" si="26"/>
        <v>-2.3264893665885751</v>
      </c>
      <c r="AC53" s="35">
        <f t="shared" si="27"/>
        <v>-2.3264893665885822</v>
      </c>
      <c r="AD53" s="36"/>
      <c r="AE53" s="36"/>
      <c r="AF53">
        <v>1.71</v>
      </c>
      <c r="AG53">
        <v>2.0099999999999998</v>
      </c>
      <c r="AH53" s="36"/>
      <c r="AI53" s="36"/>
      <c r="AJ53" t="s">
        <v>186</v>
      </c>
    </row>
    <row r="54" spans="1:36" ht="15" x14ac:dyDescent="0.25">
      <c r="A54">
        <v>2.95</v>
      </c>
      <c r="B54">
        <v>3.6</v>
      </c>
      <c r="C54">
        <v>2.46</v>
      </c>
      <c r="D54" s="20">
        <f t="shared" si="3"/>
        <v>2.3264893665885911E-2</v>
      </c>
      <c r="E54" s="17">
        <f>IF(OR($A54="",$B54="",$C54=""),"",A54*'MPTO_working_3-way'!$I53)</f>
        <v>3.0186314363143638</v>
      </c>
      <c r="F54" s="21">
        <f>IF(OR($A54="",$B54="",$C54=""),"",B54*'MPTO_working_3-way'!$I53)</f>
        <v>3.6837536171971892</v>
      </c>
      <c r="G54" s="22">
        <f>IF(OR($A54="",$B54="",$C54=""),"",C54*'MPTO_working_3-way'!$I53)</f>
        <v>2.5172316384180795</v>
      </c>
      <c r="H54" s="17">
        <f>IF(OR($A54="",$B54="",$C54=""),"",'MPTO_working_3-way'!E53)</f>
        <v>3.0190676497099416</v>
      </c>
      <c r="I54" s="21">
        <f>IF(OR($A54="",$B54="",$C54=""),"",'MPTO_working_3-way'!F53)</f>
        <v>3.7033907915627129</v>
      </c>
      <c r="J54" s="22">
        <f>IF(OR($A54="",$B54="",$C54=""),"",'MPTO_working_3-way'!G53)</f>
        <v>2.5078426478775899</v>
      </c>
      <c r="K54" s="17">
        <f>IF(OR($A54="",$B54="",$C54=""),"",'OddsRatio_working_3-way'!H53)</f>
        <v>3.0197181832606135</v>
      </c>
      <c r="L54" s="21">
        <f>IF(OR($A54="",$B54="",$C54=""),"",'OddsRatio_working_3-way'!I53)</f>
        <v>3.6929575776808168</v>
      </c>
      <c r="M54" s="22">
        <f>IF(OR($A54="",$B54="",$C54=""),"",'OddsRatio_working_3-way'!J53)</f>
        <v>2.5121992551592283</v>
      </c>
      <c r="N54" s="23">
        <f t="shared" si="16"/>
        <v>33.127595107170904</v>
      </c>
      <c r="O54" s="24">
        <f t="shared" si="17"/>
        <v>27.14622376837616</v>
      </c>
      <c r="P54" s="24">
        <f t="shared" si="18"/>
        <v>39.726181124452921</v>
      </c>
      <c r="Q54" t="s">
        <v>93</v>
      </c>
      <c r="R54" t="s">
        <v>158</v>
      </c>
      <c r="S54" s="48" t="s">
        <v>202</v>
      </c>
      <c r="T54" s="35">
        <v>100</v>
      </c>
      <c r="U54" s="35">
        <f t="shared" si="19"/>
        <v>50.980392156862742</v>
      </c>
      <c r="V54" s="35">
        <f t="shared" si="20"/>
        <v>70.845481049562679</v>
      </c>
      <c r="W54" s="35">
        <f t="shared" si="21"/>
        <v>75.369458128078819</v>
      </c>
      <c r="X54" s="35">
        <f t="shared" si="22"/>
        <v>53.785060822358503</v>
      </c>
      <c r="Y54" s="35">
        <f t="shared" si="23"/>
        <v>73.650149715058433</v>
      </c>
      <c r="Z54" s="35">
        <f t="shared" si="24"/>
        <v>78.174126793574558</v>
      </c>
      <c r="AA54" s="35">
        <f t="shared" si="25"/>
        <v>-2.8046686654957611</v>
      </c>
      <c r="AB54" s="35">
        <f t="shared" si="26"/>
        <v>-2.804668665495754</v>
      </c>
      <c r="AC54" s="35">
        <f t="shared" si="27"/>
        <v>-2.8046686654957398</v>
      </c>
      <c r="AF54">
        <v>1.89</v>
      </c>
      <c r="AG54">
        <v>2.02</v>
      </c>
      <c r="AJ54" t="s">
        <v>184</v>
      </c>
    </row>
    <row r="55" spans="1:36" ht="15" x14ac:dyDescent="0.25">
      <c r="A55">
        <v>2.04</v>
      </c>
      <c r="B55">
        <v>3.43</v>
      </c>
      <c r="C55">
        <v>4.0599999999999996</v>
      </c>
      <c r="D55" s="20">
        <f t="shared" si="3"/>
        <v>2.8046686654957576E-2</v>
      </c>
      <c r="E55" s="17">
        <f>IF(OR($A55="",$B55="",$C55=""),"",A55*'MPTO_working_3-way'!$I54)</f>
        <v>2.0972152407761135</v>
      </c>
      <c r="F55" s="21">
        <f>IF(OR($A55="",$B55="",$C55=""),"",B55*'MPTO_working_3-way'!$I54)</f>
        <v>3.5262001352265044</v>
      </c>
      <c r="G55" s="22">
        <f>IF(OR($A55="",$B55="",$C55=""),"",C55*'MPTO_working_3-way'!$I54)</f>
        <v>4.1738695478191277</v>
      </c>
      <c r="H55" s="17">
        <f>IF(OR($A55="",$B55="",$C55=""),"",'MPTO_working_3-way'!E54)</f>
        <v>2.079662802662487</v>
      </c>
      <c r="I55" s="21">
        <f>IF(OR($A55="",$B55="",$C55=""),"",'MPTO_working_3-way'!F54)</f>
        <v>3.5436326465986143</v>
      </c>
      <c r="J55" s="22">
        <f>IF(OR($A55="",$B55="",$C55=""),"",'MPTO_working_3-way'!G54)</f>
        <v>4.2201834607982871</v>
      </c>
      <c r="K55" s="17">
        <f>IF(OR($A55="",$B55="",$C55=""),"",'OddsRatio_working_3-way'!H54)</f>
        <v>2.0867417925849674</v>
      </c>
      <c r="L55" s="21">
        <f>IF(OR($A55="",$B55="",$C55=""),"",'OddsRatio_working_3-way'!I54)</f>
        <v>3.5392139961360298</v>
      </c>
      <c r="M55" s="22">
        <f>IF(OR($A55="",$B55="",$C55=""),"",'OddsRatio_working_3-way'!J54)</f>
        <v>4.1975287358749993</v>
      </c>
      <c r="N55" s="23">
        <f t="shared" si="16"/>
        <v>47.682277934902444</v>
      </c>
      <c r="O55" s="24">
        <f t="shared" si="17"/>
        <v>28.359139063323909</v>
      </c>
      <c r="P55" s="24">
        <f t="shared" si="18"/>
        <v>23.958583001773643</v>
      </c>
      <c r="Q55" t="s">
        <v>96</v>
      </c>
      <c r="R55" t="s">
        <v>112</v>
      </c>
      <c r="S55" s="48" t="s">
        <v>202</v>
      </c>
      <c r="T55" s="35">
        <v>100</v>
      </c>
      <c r="U55" s="35">
        <f t="shared" si="19"/>
        <v>66.101694915254228</v>
      </c>
      <c r="V55" s="35">
        <f t="shared" si="20"/>
        <v>68.454258675078862</v>
      </c>
      <c r="W55" s="35">
        <f t="shared" si="21"/>
        <v>62.686567164179095</v>
      </c>
      <c r="X55" s="35">
        <f t="shared" si="22"/>
        <v>68.859174160742029</v>
      </c>
      <c r="Y55" s="35">
        <f t="shared" si="23"/>
        <v>71.211737920566648</v>
      </c>
      <c r="Z55" s="35">
        <f t="shared" si="24"/>
        <v>65.444046409666896</v>
      </c>
      <c r="AA55" s="35">
        <f t="shared" si="25"/>
        <v>-2.7574792454878008</v>
      </c>
      <c r="AB55" s="35">
        <f t="shared" si="26"/>
        <v>-2.7574792454877866</v>
      </c>
      <c r="AC55" s="35">
        <f t="shared" si="27"/>
        <v>-2.7574792454878008</v>
      </c>
      <c r="AF55">
        <v>2.17</v>
      </c>
      <c r="AG55">
        <v>1.75</v>
      </c>
      <c r="AJ55" t="s">
        <v>78</v>
      </c>
    </row>
    <row r="56" spans="1:36" ht="15" x14ac:dyDescent="0.25">
      <c r="A56">
        <v>2.95</v>
      </c>
      <c r="B56">
        <v>3.17</v>
      </c>
      <c r="C56">
        <v>2.68</v>
      </c>
      <c r="D56" s="20">
        <f t="shared" si="3"/>
        <v>2.7574792454877928E-2</v>
      </c>
      <c r="E56" s="17">
        <f>IF(OR($A56="",$B56="",$C56=""),"",A56*'MPTO_working_3-way'!$I55)</f>
        <v>3.0313456377418899</v>
      </c>
      <c r="F56" s="21">
        <f>IF(OR($A56="",$B56="",$C56=""),"",B56*'MPTO_working_3-way'!$I55)</f>
        <v>3.2574120920819629</v>
      </c>
      <c r="G56" s="22">
        <f>IF(OR($A56="",$B56="",$C56=""),"",C56*'MPTO_working_3-way'!$I55)</f>
        <v>2.7539004437790728</v>
      </c>
      <c r="H56" s="17">
        <f>IF(OR($A56="",$B56="",$C56=""),"",'MPTO_working_3-way'!E55)</f>
        <v>3.0322192700998403</v>
      </c>
      <c r="I56" s="21">
        <f>IF(OR($A56="",$B56="",$C56=""),"",'MPTO_working_3-way'!F55)</f>
        <v>3.2651374999348586</v>
      </c>
      <c r="J56" s="22">
        <f>IF(OR($A56="",$B56="",$C56=""),"",'MPTO_working_3-way'!G55)</f>
        <v>2.7476850481409123</v>
      </c>
      <c r="K56" s="17">
        <f>IF(OR($A56="",$B56="",$C56=""),"",'OddsRatio_working_3-way'!H55)</f>
        <v>3.0319908879566255</v>
      </c>
      <c r="L56" s="21">
        <f>IF(OR($A56="",$B56="",$C56=""),"",'OddsRatio_working_3-way'!I55)</f>
        <v>3.2612411419825014</v>
      </c>
      <c r="M56" s="22">
        <f>IF(OR($A56="",$B56="",$C56=""),"",'OddsRatio_working_3-way'!J55)</f>
        <v>2.750638303470323</v>
      </c>
      <c r="N56" s="23">
        <f t="shared" si="16"/>
        <v>32.98864991010791</v>
      </c>
      <c r="O56" s="24">
        <f t="shared" si="17"/>
        <v>30.699216793318087</v>
      </c>
      <c r="P56" s="24">
        <f t="shared" si="18"/>
        <v>36.312133296574004</v>
      </c>
      <c r="Q56" t="s">
        <v>99</v>
      </c>
      <c r="R56" t="s">
        <v>86</v>
      </c>
      <c r="S56" s="48" t="s">
        <v>202</v>
      </c>
      <c r="T56" s="35">
        <v>100</v>
      </c>
      <c r="U56" s="35">
        <f t="shared" si="19"/>
        <v>46.808510638297875</v>
      </c>
      <c r="V56" s="35">
        <f t="shared" si="20"/>
        <v>70.588235294117652</v>
      </c>
      <c r="W56" s="35">
        <f t="shared" si="21"/>
        <v>79.757085020242926</v>
      </c>
      <c r="X56" s="35">
        <f t="shared" si="22"/>
        <v>49.654679685639437</v>
      </c>
      <c r="Y56" s="35">
        <f t="shared" si="23"/>
        <v>73.434404341459214</v>
      </c>
      <c r="Z56" s="35">
        <f t="shared" si="24"/>
        <v>82.603254067584487</v>
      </c>
      <c r="AA56" s="35">
        <f t="shared" si="25"/>
        <v>-2.8461690473415615</v>
      </c>
      <c r="AB56" s="35">
        <f t="shared" si="26"/>
        <v>-2.8461690473415615</v>
      </c>
      <c r="AC56" s="35">
        <f t="shared" si="27"/>
        <v>-2.8461690473415615</v>
      </c>
      <c r="AF56">
        <v>2.4500000000000002</v>
      </c>
      <c r="AG56">
        <v>1.6</v>
      </c>
      <c r="AJ56" t="s">
        <v>78</v>
      </c>
    </row>
    <row r="57" spans="1:36" ht="15" x14ac:dyDescent="0.25">
      <c r="A57">
        <v>1.88</v>
      </c>
      <c r="B57">
        <v>3.4</v>
      </c>
      <c r="C57">
        <v>4.9400000000000004</v>
      </c>
      <c r="D57" s="20">
        <f t="shared" si="3"/>
        <v>2.8461690473415624E-2</v>
      </c>
      <c r="E57" s="17">
        <f>IF(OR($A57="",$B57="",$C57=""),"",A57*'MPTO_working_3-way'!$I56)</f>
        <v>1.9335079780900213</v>
      </c>
      <c r="F57" s="21">
        <f>IF(OR($A57="",$B57="",$C57=""),"",B57*'MPTO_working_3-way'!$I56)</f>
        <v>3.4967697476096129</v>
      </c>
      <c r="G57" s="22">
        <f>IF(OR($A57="",$B57="",$C57=""),"",C57*'MPTO_working_3-way'!$I56)</f>
        <v>5.0806007509386735</v>
      </c>
      <c r="H57" s="17">
        <f>IF(OR($A57="",$B57="",$C57=""),"",'MPTO_working_3-way'!E56)</f>
        <v>1.9141405977213648</v>
      </c>
      <c r="I57" s="21">
        <f>IF(OR($A57="",$B57="",$C57=""),"",'MPTO_working_3-way'!F56)</f>
        <v>3.5133279530969981</v>
      </c>
      <c r="J57" s="22">
        <f>IF(OR($A57="",$B57="",$C57=""),"",'MPTO_working_3-way'!G56)</f>
        <v>5.1829068657918462</v>
      </c>
      <c r="K57" s="17">
        <f>IF(OR($A57="",$B57="",$C57=""),"",'OddsRatio_working_3-way'!H56)</f>
        <v>1.9217420224962001</v>
      </c>
      <c r="L57" s="21">
        <f>IF(OR($A57="",$B57="",$C57=""),"",'OddsRatio_working_3-way'!I56)</f>
        <v>3.5138418795350916</v>
      </c>
      <c r="M57" s="22">
        <f>IF(OR($A57="",$B57="",$C57=""),"",'OddsRatio_working_3-way'!J56)</f>
        <v>5.1268904189034412</v>
      </c>
      <c r="N57" s="23">
        <f t="shared" si="16"/>
        <v>51.719465930925757</v>
      </c>
      <c r="O57" s="24">
        <f t="shared" si="17"/>
        <v>28.597822338276597</v>
      </c>
      <c r="P57" s="24">
        <f t="shared" si="18"/>
        <v>19.682711730797656</v>
      </c>
      <c r="Q57" t="s">
        <v>106</v>
      </c>
      <c r="R57" t="s">
        <v>113</v>
      </c>
      <c r="S57" s="48" t="s">
        <v>202</v>
      </c>
      <c r="T57" s="35">
        <v>100</v>
      </c>
      <c r="U57" s="35">
        <f t="shared" si="19"/>
        <v>39.759036144578317</v>
      </c>
      <c r="V57" s="35">
        <f t="shared" si="20"/>
        <v>75.490196078431367</v>
      </c>
      <c r="W57" s="35">
        <f t="shared" si="21"/>
        <v>81.617647058823522</v>
      </c>
      <c r="X57" s="35">
        <f t="shared" si="22"/>
        <v>42.892156862745097</v>
      </c>
      <c r="Y57" s="35">
        <f t="shared" si="23"/>
        <v>78.623316796598161</v>
      </c>
      <c r="Z57" s="35">
        <f t="shared" si="24"/>
        <v>84.750767776990315</v>
      </c>
      <c r="AA57" s="35">
        <f t="shared" si="25"/>
        <v>-3.1331207181667793</v>
      </c>
      <c r="AB57" s="35">
        <f t="shared" si="26"/>
        <v>-3.1331207181667935</v>
      </c>
      <c r="AC57" s="35">
        <f t="shared" si="27"/>
        <v>-3.1331207181667935</v>
      </c>
      <c r="AF57">
        <v>2.4300000000000002</v>
      </c>
      <c r="AG57">
        <v>1.61</v>
      </c>
      <c r="AJ57" t="s">
        <v>78</v>
      </c>
    </row>
    <row r="58" spans="1:36" ht="15" x14ac:dyDescent="0.25">
      <c r="A58">
        <v>1.66</v>
      </c>
      <c r="B58">
        <v>4.08</v>
      </c>
      <c r="C58">
        <v>5.44</v>
      </c>
      <c r="D58" s="20">
        <f t="shared" si="3"/>
        <v>3.1331207181667819E-2</v>
      </c>
      <c r="E58" s="17">
        <f>IF(OR($A58="",$B58="",$C58=""),"",A58*'MPTO_working_3-way'!$I57)</f>
        <v>1.7120098039215685</v>
      </c>
      <c r="F58" s="21">
        <f>IF(OR($A58="",$B58="",$C58=""),"",B58*'MPTO_working_3-way'!$I57)</f>
        <v>4.2078313253012052</v>
      </c>
      <c r="G58" s="22">
        <f>IF(OR($A58="",$B58="",$C58=""),"",C58*'MPTO_working_3-way'!$I57)</f>
        <v>5.6104417670682736</v>
      </c>
      <c r="H58" s="17">
        <f>IF(OR($A58="",$B58="",$C58=""),"",'MPTO_working_3-way'!E57)</f>
        <v>1.6892864863067225</v>
      </c>
      <c r="I58" s="21">
        <f>IF(OR($A58="",$B58="",$C58=""),"",'MPTO_working_3-way'!F57)</f>
        <v>4.2615881538655147</v>
      </c>
      <c r="J58" s="22">
        <f>IF(OR($A58="",$B58="",$C58=""),"",'MPTO_working_3-way'!G57)</f>
        <v>5.7676847961848523</v>
      </c>
      <c r="K58" s="17">
        <f>IF(OR($A58="",$B58="",$C58=""),"",'OddsRatio_working_3-way'!H57)</f>
        <v>1.6972489551224137</v>
      </c>
      <c r="L58" s="21">
        <f>IF(OR($A58="",$B58="",$C58=""),"",'OddsRatio_working_3-way'!I57)</f>
        <v>4.2538284572379323</v>
      </c>
      <c r="M58" s="22">
        <f>IF(OR($A58="",$B58="",$C58=""),"",'OddsRatio_working_3-way'!J57)</f>
        <v>5.6905838799144224</v>
      </c>
      <c r="N58" s="23">
        <f t="shared" si="16"/>
        <v>58.410880458124559</v>
      </c>
      <c r="O58" s="24">
        <f t="shared" si="17"/>
        <v>23.765211166785967</v>
      </c>
      <c r="P58" s="24">
        <f t="shared" si="18"/>
        <v>17.823908375089477</v>
      </c>
      <c r="Q58" t="s">
        <v>105</v>
      </c>
      <c r="R58" t="s">
        <v>94</v>
      </c>
      <c r="S58" s="48" t="s">
        <v>202</v>
      </c>
      <c r="T58" s="35">
        <v>100</v>
      </c>
      <c r="U58" s="35">
        <f t="shared" si="19"/>
        <v>51.456310679611654</v>
      </c>
      <c r="V58" s="35">
        <f t="shared" si="20"/>
        <v>71.098265895953759</v>
      </c>
      <c r="W58" s="35">
        <f t="shared" si="21"/>
        <v>74.554707379134854</v>
      </c>
      <c r="X58" s="35">
        <f t="shared" si="22"/>
        <v>54.347026724911387</v>
      </c>
      <c r="Y58" s="35">
        <f t="shared" si="23"/>
        <v>73.988981941253499</v>
      </c>
      <c r="Z58" s="35">
        <f t="shared" si="24"/>
        <v>77.445423424434594</v>
      </c>
      <c r="AA58" s="35">
        <f t="shared" si="25"/>
        <v>-2.8907160452997331</v>
      </c>
      <c r="AB58" s="35">
        <f t="shared" si="26"/>
        <v>-2.8907160452997402</v>
      </c>
      <c r="AC58" s="35">
        <f t="shared" si="27"/>
        <v>-2.8907160452997402</v>
      </c>
      <c r="AF58">
        <v>1.86</v>
      </c>
      <c r="AG58">
        <v>2.0299999999999998</v>
      </c>
      <c r="AJ58" t="s">
        <v>78</v>
      </c>
    </row>
    <row r="59" spans="1:36" ht="15" x14ac:dyDescent="0.25">
      <c r="A59">
        <v>2.06</v>
      </c>
      <c r="B59">
        <v>3.46</v>
      </c>
      <c r="C59">
        <v>3.93</v>
      </c>
      <c r="D59" s="20">
        <f t="shared" si="3"/>
        <v>2.8907160452997349E-2</v>
      </c>
      <c r="E59" s="17">
        <f>IF(OR($A59="",$B59="",$C59=""),"",A59*'MPTO_working_3-way'!$I58)</f>
        <v>2.1195487505331747</v>
      </c>
      <c r="F59" s="21">
        <f>IF(OR($A59="",$B59="",$C59=""),"",B59*'MPTO_working_3-way'!$I58)</f>
        <v>3.5600187751673706</v>
      </c>
      <c r="G59" s="22">
        <f>IF(OR($A59="",$B59="",$C59=""),"",C59*'MPTO_working_3-way'!$I58)</f>
        <v>4.0436051405802793</v>
      </c>
      <c r="H59" s="17">
        <f>IF(OR($A59="",$B59="",$C59=""),"",'MPTO_working_3-way'!E58)</f>
        <v>2.1017182315539435</v>
      </c>
      <c r="I59" s="21">
        <f>IF(OR($A59="",$B59="",$C59=""),"",'MPTO_working_3-way'!F58)</f>
        <v>3.579333518133061</v>
      </c>
      <c r="J59" s="22">
        <f>IF(OR($A59="",$B59="",$C59=""),"",'MPTO_working_3-way'!G58)</f>
        <v>4.0846802236788413</v>
      </c>
      <c r="K59" s="17">
        <f>IF(OR($A59="",$B59="",$C59=""),"",'OddsRatio_working_3-way'!H58)</f>
        <v>2.1089210579348956</v>
      </c>
      <c r="L59" s="21">
        <f>IF(OR($A59="",$B59="",$C59=""),"",'OddsRatio_working_3-way'!I58)</f>
        <v>3.5735337759621162</v>
      </c>
      <c r="M59" s="22">
        <f>IF(OR($A59="",$B59="",$C59=""),"",'OddsRatio_working_3-way'!J58)</f>
        <v>4.0652251884426835</v>
      </c>
      <c r="N59" s="23">
        <f t="shared" si="16"/>
        <v>47.179853718790334</v>
      </c>
      <c r="O59" s="24">
        <f t="shared" si="17"/>
        <v>28.089739497314476</v>
      </c>
      <c r="P59" s="24">
        <f t="shared" si="18"/>
        <v>24.730406783895191</v>
      </c>
      <c r="Q59" t="s">
        <v>104</v>
      </c>
      <c r="R59" t="s">
        <v>100</v>
      </c>
      <c r="S59" s="48" t="s">
        <v>202</v>
      </c>
      <c r="T59" s="35">
        <v>100</v>
      </c>
      <c r="U59" s="35">
        <f t="shared" si="19"/>
        <v>40.828402366863905</v>
      </c>
      <c r="V59" s="35">
        <f t="shared" si="20"/>
        <v>74.025974025974023</v>
      </c>
      <c r="W59" s="35">
        <f t="shared" si="21"/>
        <v>82.046678635547579</v>
      </c>
      <c r="X59" s="35">
        <f t="shared" si="22"/>
        <v>43.927347338478398</v>
      </c>
      <c r="Y59" s="35">
        <f t="shared" si="23"/>
        <v>77.124918997588523</v>
      </c>
      <c r="Z59" s="35">
        <f t="shared" si="24"/>
        <v>85.145623607162065</v>
      </c>
      <c r="AA59" s="35">
        <f t="shared" si="25"/>
        <v>-3.0989449716144932</v>
      </c>
      <c r="AB59" s="35">
        <f t="shared" si="26"/>
        <v>-3.0989449716145003</v>
      </c>
      <c r="AC59" s="35">
        <f t="shared" si="27"/>
        <v>-3.0989449716144861</v>
      </c>
      <c r="AF59">
        <v>2.0499999999999998</v>
      </c>
      <c r="AG59">
        <v>1.85</v>
      </c>
      <c r="AJ59" t="s">
        <v>78</v>
      </c>
    </row>
    <row r="60" spans="1:36" s="35" customFormat="1" ht="15" x14ac:dyDescent="0.25">
      <c r="A60">
        <v>1.69</v>
      </c>
      <c r="B60">
        <v>3.85</v>
      </c>
      <c r="C60">
        <v>5.57</v>
      </c>
      <c r="D60" s="20">
        <f t="shared" si="3"/>
        <v>3.0989449716144923E-2</v>
      </c>
      <c r="E60" s="17">
        <f>IF(OR($A60="",$B60="",$C60=""),"",A60*'MPTO_working_3-way'!$I59)</f>
        <v>1.7423721700202848</v>
      </c>
      <c r="F60" s="21">
        <f>IF(OR($A60="",$B60="",$C60=""),"",B60*'MPTO_working_3-way'!$I59)</f>
        <v>3.9693093814071578</v>
      </c>
      <c r="G60" s="22">
        <f>IF(OR($A60="",$B60="",$C60=""),"",C60*'MPTO_working_3-way'!$I59)</f>
        <v>5.7426112349189271</v>
      </c>
      <c r="H60" s="17">
        <f>IF(OR($A60="",$B60="",$C60=""),"",'MPTO_working_3-way'!E59)</f>
        <v>1.7200271853977207</v>
      </c>
      <c r="I60" s="21">
        <f>IF(OR($A60="",$B60="",$C60=""),"",'MPTO_working_3-way'!F59)</f>
        <v>4.009455206835761</v>
      </c>
      <c r="J60" s="22">
        <f>IF(OR($A60="",$B60="",$C60=""),"",'MPTO_working_3-way'!G59)</f>
        <v>5.9100468270838791</v>
      </c>
      <c r="K60" s="17">
        <f>IF(OR($A60="",$B60="",$C60=""),"",'OddsRatio_working_3-way'!H59)</f>
        <v>1.7280525230496724</v>
      </c>
      <c r="L60" s="21">
        <f>IF(OR($A60="",$B60="",$C60=""),"",'OddsRatio_working_3-way'!I59)</f>
        <v>4.0071734647703883</v>
      </c>
      <c r="M60" s="22">
        <f>IF(OR($A60="",$B60="",$C60=""),"",'OddsRatio_working_3-way'!J59)</f>
        <v>5.822029029473919</v>
      </c>
      <c r="N60" s="23">
        <f t="shared" si="16"/>
        <v>57.393019540042232</v>
      </c>
      <c r="O60" s="24">
        <f t="shared" si="17"/>
        <v>25.193299486408151</v>
      </c>
      <c r="P60" s="24">
        <f t="shared" si="18"/>
        <v>17.413680973549621</v>
      </c>
      <c r="Q60" t="s">
        <v>92</v>
      </c>
      <c r="R60" t="s">
        <v>111</v>
      </c>
      <c r="S60" s="48" t="s">
        <v>202</v>
      </c>
      <c r="T60" s="35">
        <v>100</v>
      </c>
      <c r="U60" s="35">
        <f t="shared" si="19"/>
        <v>62.264150943396231</v>
      </c>
      <c r="V60" s="35">
        <f t="shared" si="20"/>
        <v>69.135802469135797</v>
      </c>
      <c r="W60" s="35">
        <f t="shared" si="21"/>
        <v>65.870307167235495</v>
      </c>
      <c r="X60" s="35">
        <f t="shared" si="22"/>
        <v>64.993890363628708</v>
      </c>
      <c r="Y60" s="35">
        <f t="shared" si="23"/>
        <v>71.865541889368274</v>
      </c>
      <c r="Z60" s="35">
        <f t="shared" si="24"/>
        <v>68.600046587467972</v>
      </c>
      <c r="AA60" s="35">
        <f t="shared" si="25"/>
        <v>-2.7297394202324767</v>
      </c>
      <c r="AB60" s="35">
        <f t="shared" si="26"/>
        <v>-2.7297394202324767</v>
      </c>
      <c r="AC60" s="35">
        <f t="shared" si="27"/>
        <v>-2.7297394202324767</v>
      </c>
      <c r="AD60" s="36"/>
      <c r="AE60" s="36"/>
      <c r="AF60">
        <v>2.0499999999999998</v>
      </c>
      <c r="AG60">
        <v>1.85</v>
      </c>
      <c r="AH60" s="36"/>
      <c r="AI60" s="36"/>
      <c r="AJ60" t="s">
        <v>78</v>
      </c>
    </row>
    <row r="61" spans="1:36" ht="15" x14ac:dyDescent="0.25">
      <c r="A61">
        <v>2.65</v>
      </c>
      <c r="B61">
        <v>3.24</v>
      </c>
      <c r="C61">
        <v>2.93</v>
      </c>
      <c r="D61" s="20">
        <f t="shared" si="3"/>
        <v>2.7297394202324687E-2</v>
      </c>
      <c r="E61" s="17">
        <f>IF(OR($A61="",$B61="",$C61=""),"",A61*'MPTO_working_3-way'!$I60)</f>
        <v>2.7223380946361604</v>
      </c>
      <c r="F61" s="21">
        <f>IF(OR($A61="",$B61="",$C61=""),"",B61*'MPTO_working_3-way'!$I60)</f>
        <v>3.3284435572155324</v>
      </c>
      <c r="G61" s="22">
        <f>IF(OR($A61="",$B61="",$C61=""),"",C61*'MPTO_working_3-way'!$I60)</f>
        <v>3.0099813650128113</v>
      </c>
      <c r="H61" s="17">
        <f>IF(OR($A61="",$B61="",$C61=""),"",'MPTO_working_3-way'!E60)</f>
        <v>2.7154774891986722</v>
      </c>
      <c r="I61" s="21">
        <f>IF(OR($A61="",$B61="",$C61=""),"",'MPTO_working_3-way'!F60)</f>
        <v>3.338420597714491</v>
      </c>
      <c r="J61" s="22">
        <f>IF(OR($A61="",$B61="",$C61=""),"",'MPTO_working_3-way'!G60)</f>
        <v>3.0102547616236586</v>
      </c>
      <c r="K61" s="17">
        <f>IF(OR($A61="",$B61="",$C61=""),"",'OddsRatio_working_3-way'!H60)</f>
        <v>2.7187397106509636</v>
      </c>
      <c r="L61" s="21">
        <f>IF(OR($A61="",$B61="",$C61=""),"",'OddsRatio_working_3-way'!I60)</f>
        <v>3.333319364762521</v>
      </c>
      <c r="M61" s="22">
        <f>IF(OR($A61="",$B61="",$C61=""),"",'OddsRatio_working_3-way'!J60)</f>
        <v>3.0104046312462787</v>
      </c>
      <c r="N61" s="23">
        <f t="shared" si="16"/>
        <v>36.733130318027222</v>
      </c>
      <c r="O61" s="24">
        <f t="shared" si="17"/>
        <v>30.044072636658065</v>
      </c>
      <c r="P61" s="24">
        <f t="shared" si="18"/>
        <v>33.222797045314721</v>
      </c>
      <c r="Q61" t="s">
        <v>197</v>
      </c>
      <c r="R61" t="s">
        <v>198</v>
      </c>
      <c r="S61" s="48" t="s">
        <v>202</v>
      </c>
      <c r="T61" s="35">
        <v>100</v>
      </c>
      <c r="U61" s="35">
        <f t="shared" si="19"/>
        <v>16.666666666666668</v>
      </c>
      <c r="V61" s="35">
        <f t="shared" si="20"/>
        <v>86.394557823129261</v>
      </c>
      <c r="W61" s="35">
        <f t="shared" si="21"/>
        <v>93.564993564993571</v>
      </c>
      <c r="X61" s="35">
        <f t="shared" si="22"/>
        <v>20.040448611877185</v>
      </c>
      <c r="Y61" s="35">
        <f t="shared" si="23"/>
        <v>89.768339768339771</v>
      </c>
      <c r="Z61" s="35">
        <f t="shared" si="24"/>
        <v>96.938775510204096</v>
      </c>
      <c r="AA61" s="35">
        <f t="shared" si="25"/>
        <v>-3.3737819452105171</v>
      </c>
      <c r="AB61" s="35">
        <f t="shared" si="26"/>
        <v>-3.37378194521051</v>
      </c>
      <c r="AC61" s="35">
        <f t="shared" si="27"/>
        <v>-3.3737819452105242</v>
      </c>
      <c r="AF61">
        <v>2.2400000000000002</v>
      </c>
      <c r="AG61">
        <v>1.7</v>
      </c>
      <c r="AJ61" t="s">
        <v>203</v>
      </c>
    </row>
    <row r="62" spans="1:36" ht="15" x14ac:dyDescent="0.25">
      <c r="A62">
        <v>1.2</v>
      </c>
      <c r="B62">
        <v>7.35</v>
      </c>
      <c r="C62">
        <v>15.54</v>
      </c>
      <c r="D62" s="20">
        <f t="shared" si="3"/>
        <v>3.3737819452105189E-2</v>
      </c>
      <c r="E62" s="17">
        <f>IF(OR($A62="",$B62="",$C62=""),"",A62*'MPTO_working_3-way'!$I61)</f>
        <v>1.2404853833425262</v>
      </c>
      <c r="F62" s="21">
        <f>IF(OR($A62="",$B62="",$C62=""),"",B62*'MPTO_working_3-way'!$I61)</f>
        <v>7.5979729729729728</v>
      </c>
      <c r="G62" s="22">
        <f>IF(OR($A62="",$B62="",$C62=""),"",C62*'MPTO_working_3-way'!$I61)</f>
        <v>16.064285714285713</v>
      </c>
      <c r="H62" s="17">
        <f>IF(OR($A62="",$B62="",$C62=""),"",'MPTO_working_3-way'!E61)</f>
        <v>1.2164156851051138</v>
      </c>
      <c r="I62" s="21">
        <f>IF(OR($A62="",$B62="",$C62=""),"",'MPTO_working_3-way'!F61)</f>
        <v>8.0122759636631464</v>
      </c>
      <c r="J62" s="22">
        <f>IF(OR($A62="",$B62="",$C62=""),"",'MPTO_working_3-way'!G61)</f>
        <v>18.830929024812463</v>
      </c>
      <c r="K62" s="17">
        <f>IF(OR($A62="",$B62="",$C62=""),"",'OddsRatio_working_3-way'!H61)</f>
        <v>1.2226565702617582</v>
      </c>
      <c r="L62" s="21">
        <f>IF(OR($A62="",$B62="",$C62=""),"",'OddsRatio_working_3-way'!I61)</f>
        <v>8.0693461058108316</v>
      </c>
      <c r="M62" s="22">
        <f>IF(OR($A62="",$B62="",$C62=""),"",'OddsRatio_working_3-way'!J61)</f>
        <v>17.187132658029842</v>
      </c>
      <c r="N62" s="23">
        <f t="shared" si="16"/>
        <v>80.613606047132052</v>
      </c>
      <c r="O62" s="24">
        <f t="shared" si="17"/>
        <v>13.161405068919521</v>
      </c>
      <c r="P62" s="24">
        <f t="shared" si="18"/>
        <v>6.2249888839484218</v>
      </c>
      <c r="Q62" t="s">
        <v>199</v>
      </c>
      <c r="R62" t="s">
        <v>200</v>
      </c>
      <c r="S62" s="48" t="s">
        <v>202</v>
      </c>
      <c r="T62" s="35">
        <v>100</v>
      </c>
      <c r="U62" s="35" t="e">
        <f t="shared" si="19"/>
        <v>#DIV/0!</v>
      </c>
      <c r="V62" s="35" t="e">
        <f t="shared" si="20"/>
        <v>#DIV/0!</v>
      </c>
      <c r="W62" s="35" t="e">
        <f t="shared" si="21"/>
        <v>#DIV/0!</v>
      </c>
      <c r="X62" s="35" t="e">
        <f t="shared" si="22"/>
        <v>#DIV/0!</v>
      </c>
      <c r="Y62" s="35" t="e">
        <f t="shared" si="23"/>
        <v>#DIV/0!</v>
      </c>
      <c r="Z62" s="35" t="e">
        <f t="shared" si="24"/>
        <v>#DIV/0!</v>
      </c>
      <c r="AA62" s="35" t="e">
        <f t="shared" si="25"/>
        <v>#DIV/0!</v>
      </c>
      <c r="AB62" s="35" t="e">
        <f t="shared" si="26"/>
        <v>#DIV/0!</v>
      </c>
      <c r="AC62" s="35" t="e">
        <f t="shared" si="27"/>
        <v>#DIV/0!</v>
      </c>
      <c r="AF62">
        <v>1.53</v>
      </c>
      <c r="AG62">
        <v>2.61</v>
      </c>
      <c r="AJ62" t="s">
        <v>81</v>
      </c>
    </row>
    <row r="63" spans="1:36" s="35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 s="48"/>
      <c r="AD63" s="36"/>
      <c r="AE63" s="36"/>
      <c r="AF63"/>
      <c r="AG63"/>
      <c r="AH63" s="36"/>
      <c r="AI63" s="36"/>
      <c r="AJ63"/>
    </row>
    <row r="64" spans="1:36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 s="48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F64"/>
      <c r="AG64"/>
      <c r="AJ64"/>
    </row>
    <row r="65" spans="1:36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48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F65"/>
      <c r="AG65"/>
      <c r="AJ65"/>
    </row>
    <row r="66" spans="1:36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48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F66"/>
      <c r="AG66"/>
      <c r="AJ66"/>
    </row>
    <row r="67" spans="1:36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48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F67"/>
      <c r="AG67"/>
      <c r="AJ67"/>
    </row>
    <row r="68" spans="1:36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48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F68"/>
      <c r="AG68"/>
      <c r="AJ68"/>
    </row>
    <row r="69" spans="1:36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48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F69"/>
      <c r="AG69"/>
      <c r="AJ69"/>
    </row>
    <row r="70" spans="1:36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48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F70"/>
      <c r="AG70"/>
      <c r="AJ70"/>
    </row>
    <row r="71" spans="1:36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48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F71"/>
      <c r="AG71"/>
      <c r="AJ71"/>
    </row>
    <row r="72" spans="1:36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48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F72"/>
      <c r="AG72"/>
      <c r="AJ72"/>
    </row>
    <row r="73" spans="1:36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48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F73"/>
      <c r="AG73"/>
      <c r="AJ73"/>
    </row>
    <row r="74" spans="1:36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48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F74"/>
      <c r="AG74"/>
      <c r="AJ74"/>
    </row>
    <row r="75" spans="1:36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48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F75"/>
      <c r="AG75"/>
      <c r="AJ75"/>
    </row>
    <row r="76" spans="1:36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48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F76"/>
      <c r="AG76"/>
      <c r="AJ76"/>
    </row>
    <row r="77" spans="1:36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48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F77"/>
      <c r="AG77"/>
      <c r="AJ77"/>
    </row>
    <row r="78" spans="1:36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48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F78"/>
      <c r="AG78"/>
      <c r="AJ78"/>
    </row>
    <row r="79" spans="1:36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48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F79"/>
      <c r="AG79"/>
      <c r="AJ79"/>
    </row>
    <row r="80" spans="1:36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48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F80"/>
      <c r="AG80"/>
      <c r="AJ80"/>
    </row>
    <row r="81" spans="1:36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48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F81"/>
      <c r="AG81"/>
      <c r="AJ81"/>
    </row>
    <row r="82" spans="1:36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48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F82"/>
      <c r="AG82"/>
      <c r="AJ82"/>
    </row>
    <row r="83" spans="1:36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48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F83"/>
      <c r="AG83"/>
      <c r="AJ83"/>
    </row>
    <row r="84" spans="1:36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48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F84"/>
      <c r="AG84"/>
      <c r="AJ84"/>
    </row>
    <row r="85" spans="1:36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48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F85"/>
      <c r="AG85"/>
      <c r="AJ85"/>
    </row>
    <row r="86" spans="1:36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48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F86"/>
      <c r="AG86"/>
      <c r="AJ86"/>
    </row>
    <row r="87" spans="1:36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48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F87"/>
      <c r="AG87"/>
      <c r="AJ87"/>
    </row>
    <row r="88" spans="1:36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48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F88"/>
      <c r="AG88"/>
      <c r="AJ88"/>
    </row>
    <row r="89" spans="1:36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48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F89"/>
      <c r="AG89"/>
      <c r="AJ89"/>
    </row>
    <row r="90" spans="1:36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48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F90"/>
      <c r="AG90"/>
      <c r="AJ90"/>
    </row>
    <row r="91" spans="1:36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48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F91"/>
      <c r="AG91"/>
      <c r="AJ91"/>
    </row>
    <row r="92" spans="1:36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48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F92"/>
      <c r="AG92"/>
      <c r="AJ92"/>
    </row>
    <row r="93" spans="1:36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48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F93"/>
      <c r="AG93"/>
      <c r="AJ93"/>
    </row>
    <row r="94" spans="1:36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48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F94"/>
      <c r="AG94"/>
      <c r="AJ94"/>
    </row>
    <row r="95" spans="1:36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48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F95"/>
      <c r="AG95"/>
      <c r="AJ95"/>
    </row>
    <row r="96" spans="1:36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48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F96"/>
      <c r="AG96"/>
      <c r="AJ96"/>
    </row>
    <row r="97" spans="1:36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48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F97"/>
      <c r="AG97"/>
      <c r="AJ97"/>
    </row>
    <row r="98" spans="1:36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48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F98"/>
      <c r="AG98"/>
      <c r="AJ98"/>
    </row>
    <row r="99" spans="1:36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48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F99"/>
      <c r="AG99"/>
      <c r="AJ99"/>
    </row>
    <row r="100" spans="1:36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48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F100"/>
      <c r="AG100"/>
      <c r="AJ100"/>
    </row>
    <row r="101" spans="1:36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48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F101"/>
      <c r="AG101"/>
      <c r="AJ101"/>
    </row>
    <row r="102" spans="1:36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48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F102"/>
      <c r="AG102"/>
      <c r="AJ102"/>
    </row>
    <row r="103" spans="1:36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48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F103"/>
      <c r="AG103"/>
      <c r="AJ103"/>
    </row>
    <row r="104" spans="1:36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48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F104"/>
      <c r="AG104"/>
      <c r="AJ104"/>
    </row>
    <row r="105" spans="1:36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48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F105"/>
      <c r="AG105"/>
      <c r="AJ105"/>
    </row>
    <row r="106" spans="1:36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48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F106"/>
      <c r="AG106"/>
      <c r="AJ106"/>
    </row>
    <row r="107" spans="1:36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48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F107"/>
      <c r="AG107"/>
      <c r="AJ107"/>
    </row>
    <row r="108" spans="1:36" s="35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48"/>
      <c r="AD108" s="36"/>
      <c r="AE108" s="36"/>
      <c r="AF108"/>
      <c r="AG108"/>
      <c r="AH108" s="36"/>
      <c r="AI108" s="36"/>
      <c r="AJ108"/>
    </row>
    <row r="109" spans="1:36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48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F109"/>
      <c r="AG109"/>
      <c r="AJ109"/>
    </row>
    <row r="110" spans="1:36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48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F110"/>
      <c r="AG110"/>
      <c r="AJ110"/>
    </row>
    <row r="111" spans="1:36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48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F111"/>
      <c r="AG111"/>
      <c r="AJ111"/>
    </row>
    <row r="112" spans="1:36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48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F112"/>
      <c r="AG112"/>
      <c r="AJ112"/>
    </row>
    <row r="113" spans="1:36" s="35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48"/>
      <c r="AD113" s="36"/>
      <c r="AE113" s="36"/>
      <c r="AF113"/>
      <c r="AG113"/>
      <c r="AH113" s="36"/>
      <c r="AI113" s="36"/>
      <c r="AJ113"/>
    </row>
    <row r="114" spans="1:36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48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F114"/>
      <c r="AG114"/>
      <c r="AJ114"/>
    </row>
    <row r="115" spans="1:36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48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F115"/>
      <c r="AG115"/>
      <c r="AJ115"/>
    </row>
    <row r="116" spans="1:36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48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/>
      <c r="AG116"/>
      <c r="AJ116"/>
    </row>
    <row r="117" spans="1:36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48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/>
      <c r="AG117"/>
      <c r="AJ117"/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48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48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48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48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48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48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48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48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48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48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4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48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48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s="35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48"/>
      <c r="AD131" s="36"/>
      <c r="AE131" s="36"/>
      <c r="AF131"/>
      <c r="AG131"/>
      <c r="AH131" s="36"/>
      <c r="AI131" s="36"/>
      <c r="AJ131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48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48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s="35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48"/>
      <c r="AD134" s="36"/>
      <c r="AE134" s="36"/>
      <c r="AF134"/>
      <c r="AG134"/>
      <c r="AH134" s="36"/>
      <c r="AI134" s="36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48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48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48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4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48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48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48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48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48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48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48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48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48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48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48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48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48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48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48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48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48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48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4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48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48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48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48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48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48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48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48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48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4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48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48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48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48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48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48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48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48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s="35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48"/>
      <c r="AD177" s="36"/>
      <c r="AE177" s="36"/>
      <c r="AF177"/>
      <c r="AG177"/>
      <c r="AH177" s="36"/>
      <c r="AI177" s="36"/>
      <c r="AJ177"/>
    </row>
    <row r="178" spans="1:38" s="35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48"/>
      <c r="AD178" s="36"/>
      <c r="AE178" s="36"/>
      <c r="AF178"/>
      <c r="AG178"/>
      <c r="AH178" s="36"/>
      <c r="AI178" s="36"/>
      <c r="AJ17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48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48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48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48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48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48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48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48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48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4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48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48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48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48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48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48"/>
      <c r="AD194" s="36"/>
      <c r="AE194" s="36"/>
      <c r="AF194"/>
      <c r="AG194"/>
      <c r="AH194" s="41"/>
      <c r="AI194" s="36"/>
      <c r="AJ194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28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28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28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2023-02-15T14:21:11Z</dcterms:modified>
</cp:coreProperties>
</file>