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8D2BF314-27A0-446E-B677-8AB8B26AAF4A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4" i="8" l="1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C64" i="8"/>
  <c r="C65" i="8"/>
  <c r="C66" i="8"/>
  <c r="C67" i="8"/>
  <c r="C68" i="8"/>
  <c r="C69" i="8"/>
  <c r="C70" i="8"/>
  <c r="C71" i="8"/>
  <c r="C72" i="8"/>
  <c r="C73" i="8"/>
  <c r="C74" i="8"/>
  <c r="U64" i="2"/>
  <c r="V64" i="2"/>
  <c r="W64" i="2"/>
  <c r="X64" i="2"/>
  <c r="AA64" i="2" s="1"/>
  <c r="Y64" i="2"/>
  <c r="Z64" i="2"/>
  <c r="AB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AA68" i="2" s="1"/>
  <c r="V68" i="2"/>
  <c r="W68" i="2"/>
  <c r="X68" i="2"/>
  <c r="Y68" i="2"/>
  <c r="Z68" i="2"/>
  <c r="AB68" i="2"/>
  <c r="AC68" i="2"/>
  <c r="U69" i="2"/>
  <c r="V69" i="2"/>
  <c r="W69" i="2"/>
  <c r="AC69" i="2" s="1"/>
  <c r="X69" i="2"/>
  <c r="Y69" i="2"/>
  <c r="Z69" i="2"/>
  <c r="AA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/>
  <c r="U72" i="2"/>
  <c r="AA72" i="2" s="1"/>
  <c r="V72" i="2"/>
  <c r="W72" i="2"/>
  <c r="X72" i="2"/>
  <c r="Y72" i="2"/>
  <c r="Z72" i="2"/>
  <c r="AB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C74" i="2" s="1"/>
  <c r="AA74" i="2"/>
  <c r="E64" i="2"/>
  <c r="F64" i="2"/>
  <c r="G64" i="2"/>
  <c r="H64" i="2"/>
  <c r="I64" i="2"/>
  <c r="J64" i="2"/>
  <c r="K64" i="2"/>
  <c r="L64" i="2"/>
  <c r="M64" i="2"/>
  <c r="N64" i="2"/>
  <c r="O64" i="2"/>
  <c r="P64" i="2"/>
  <c r="E65" i="2"/>
  <c r="F65" i="2"/>
  <c r="G65" i="2"/>
  <c r="H65" i="2"/>
  <c r="I65" i="2"/>
  <c r="J65" i="2"/>
  <c r="K65" i="2"/>
  <c r="L65" i="2"/>
  <c r="M65" i="2"/>
  <c r="N65" i="2"/>
  <c r="O65" i="2"/>
  <c r="P65" i="2"/>
  <c r="E66" i="2"/>
  <c r="F66" i="2"/>
  <c r="G66" i="2"/>
  <c r="H66" i="2"/>
  <c r="I66" i="2"/>
  <c r="J66" i="2"/>
  <c r="K66" i="2"/>
  <c r="L66" i="2"/>
  <c r="M66" i="2"/>
  <c r="N66" i="2"/>
  <c r="O66" i="2"/>
  <c r="P66" i="2"/>
  <c r="E67" i="2"/>
  <c r="F67" i="2"/>
  <c r="G67" i="2"/>
  <c r="H67" i="2"/>
  <c r="I67" i="2"/>
  <c r="J67" i="2"/>
  <c r="K67" i="2"/>
  <c r="L67" i="2"/>
  <c r="M67" i="2"/>
  <c r="N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F69" i="2"/>
  <c r="G69" i="2"/>
  <c r="H69" i="2"/>
  <c r="I69" i="2"/>
  <c r="J69" i="2"/>
  <c r="K69" i="2"/>
  <c r="L69" i="2"/>
  <c r="M69" i="2"/>
  <c r="N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D64" i="2"/>
  <c r="D65" i="2"/>
  <c r="D66" i="2"/>
  <c r="D67" i="2"/>
  <c r="D68" i="2"/>
  <c r="D69" i="2"/>
  <c r="D70" i="2"/>
  <c r="D71" i="2"/>
  <c r="D72" i="2"/>
  <c r="D73" i="2"/>
  <c r="D74" i="2"/>
  <c r="O5" i="8" l="1"/>
  <c r="P5" i="8"/>
  <c r="T5" i="8" s="1"/>
  <c r="Q5" i="8"/>
  <c r="S5" i="8" s="1"/>
  <c r="R5" i="8"/>
  <c r="O6" i="8"/>
  <c r="P6" i="8"/>
  <c r="Q6" i="8"/>
  <c r="S6" i="8" s="1"/>
  <c r="R6" i="8"/>
  <c r="O7" i="8"/>
  <c r="P7" i="8"/>
  <c r="Q7" i="8"/>
  <c r="R7" i="8"/>
  <c r="S7" i="8"/>
  <c r="O8" i="8"/>
  <c r="P8" i="8"/>
  <c r="Q8" i="8"/>
  <c r="R8" i="8"/>
  <c r="S8" i="8"/>
  <c r="T8" i="8"/>
  <c r="O9" i="8"/>
  <c r="P9" i="8"/>
  <c r="T9" i="8" s="1"/>
  <c r="Q9" i="8"/>
  <c r="R9" i="8"/>
  <c r="S9" i="8"/>
  <c r="O10" i="8"/>
  <c r="P10" i="8"/>
  <c r="T10" i="8" s="1"/>
  <c r="Q10" i="8"/>
  <c r="S10" i="8" s="1"/>
  <c r="R10" i="8"/>
  <c r="O11" i="8"/>
  <c r="P11" i="8"/>
  <c r="Q11" i="8"/>
  <c r="S11" i="8" s="1"/>
  <c r="R11" i="8"/>
  <c r="T11" i="8" s="1"/>
  <c r="O12" i="8"/>
  <c r="P12" i="8"/>
  <c r="Q12" i="8"/>
  <c r="S12" i="8" s="1"/>
  <c r="R12" i="8"/>
  <c r="O13" i="8"/>
  <c r="P13" i="8"/>
  <c r="Q13" i="8"/>
  <c r="R13" i="8"/>
  <c r="T13" i="8" s="1"/>
  <c r="S13" i="8"/>
  <c r="O14" i="8"/>
  <c r="P14" i="8"/>
  <c r="Q14" i="8"/>
  <c r="R14" i="8"/>
  <c r="T14" i="8" s="1"/>
  <c r="S14" i="8"/>
  <c r="O15" i="8"/>
  <c r="P15" i="8"/>
  <c r="Q15" i="8"/>
  <c r="R15" i="8"/>
  <c r="S15" i="8"/>
  <c r="O16" i="8"/>
  <c r="P16" i="8"/>
  <c r="T16" i="8" s="1"/>
  <c r="Q16" i="8"/>
  <c r="R16" i="8"/>
  <c r="S16" i="8"/>
  <c r="O17" i="8"/>
  <c r="P17" i="8"/>
  <c r="Q17" i="8"/>
  <c r="S17" i="8" s="1"/>
  <c r="R17" i="8"/>
  <c r="T17" i="8"/>
  <c r="O18" i="8"/>
  <c r="P18" i="8"/>
  <c r="Q18" i="8"/>
  <c r="S18" i="8" s="1"/>
  <c r="R18" i="8"/>
  <c r="O19" i="8"/>
  <c r="P19" i="8"/>
  <c r="Q19" i="8"/>
  <c r="S19" i="8" s="1"/>
  <c r="R19" i="8"/>
  <c r="T19" i="8" s="1"/>
  <c r="O20" i="8"/>
  <c r="P20" i="8"/>
  <c r="Q20" i="8"/>
  <c r="S20" i="8" s="1"/>
  <c r="R20" i="8"/>
  <c r="T20" i="8" s="1"/>
  <c r="O21" i="8"/>
  <c r="P21" i="8"/>
  <c r="Q21" i="8"/>
  <c r="R21" i="8"/>
  <c r="T21" i="8" s="1"/>
  <c r="S21" i="8"/>
  <c r="O22" i="8"/>
  <c r="P22" i="8"/>
  <c r="Q22" i="8"/>
  <c r="R22" i="8"/>
  <c r="S22" i="8"/>
  <c r="O23" i="8"/>
  <c r="P23" i="8"/>
  <c r="Q23" i="8"/>
  <c r="R23" i="8"/>
  <c r="S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 s="1"/>
  <c r="O26" i="8"/>
  <c r="P26" i="8"/>
  <c r="Q26" i="8"/>
  <c r="S26" i="8" s="1"/>
  <c r="R26" i="8"/>
  <c r="T26" i="8" s="1"/>
  <c r="O27" i="8"/>
  <c r="P27" i="8"/>
  <c r="Q27" i="8"/>
  <c r="S27" i="8" s="1"/>
  <c r="R27" i="8"/>
  <c r="T27" i="8" s="1"/>
  <c r="O28" i="8"/>
  <c r="P28" i="8"/>
  <c r="Q28" i="8"/>
  <c r="R28" i="8"/>
  <c r="T28" i="8" s="1"/>
  <c r="S28" i="8"/>
  <c r="O29" i="8"/>
  <c r="P29" i="8"/>
  <c r="Q29" i="8"/>
  <c r="S29" i="8" s="1"/>
  <c r="R29" i="8"/>
  <c r="O30" i="8"/>
  <c r="P30" i="8"/>
  <c r="Q30" i="8"/>
  <c r="R30" i="8"/>
  <c r="T30" i="8" s="1"/>
  <c r="S30" i="8"/>
  <c r="O31" i="8"/>
  <c r="P31" i="8"/>
  <c r="T31" i="8" s="1"/>
  <c r="Q31" i="8"/>
  <c r="R31" i="8"/>
  <c r="S31" i="8"/>
  <c r="O32" i="8"/>
  <c r="P32" i="8"/>
  <c r="Q32" i="8"/>
  <c r="S32" i="8" s="1"/>
  <c r="R32" i="8"/>
  <c r="T32" i="8"/>
  <c r="O33" i="8"/>
  <c r="P33" i="8"/>
  <c r="T33" i="8" s="1"/>
  <c r="Q33" i="8"/>
  <c r="R33" i="8"/>
  <c r="S33" i="8"/>
  <c r="O34" i="8"/>
  <c r="P34" i="8"/>
  <c r="T34" i="8" s="1"/>
  <c r="Q34" i="8"/>
  <c r="S34" i="8" s="1"/>
  <c r="R34" i="8"/>
  <c r="O35" i="8"/>
  <c r="P35" i="8"/>
  <c r="Q35" i="8"/>
  <c r="S35" i="8" s="1"/>
  <c r="R35" i="8"/>
  <c r="T35" i="8" s="1"/>
  <c r="O36" i="8"/>
  <c r="P36" i="8"/>
  <c r="Q36" i="8"/>
  <c r="S36" i="8" s="1"/>
  <c r="R36" i="8"/>
  <c r="T36" i="8" s="1"/>
  <c r="O37" i="8"/>
  <c r="P37" i="8"/>
  <c r="Q37" i="8"/>
  <c r="S37" i="8" s="1"/>
  <c r="R37" i="8"/>
  <c r="O38" i="8"/>
  <c r="P38" i="8"/>
  <c r="Q38" i="8"/>
  <c r="S38" i="8" s="1"/>
  <c r="R38" i="8"/>
  <c r="T38" i="8" s="1"/>
  <c r="O39" i="8"/>
  <c r="P39" i="8"/>
  <c r="Q39" i="8"/>
  <c r="S39" i="8" s="1"/>
  <c r="R39" i="8"/>
  <c r="T39" i="8" s="1"/>
  <c r="O40" i="8"/>
  <c r="P40" i="8"/>
  <c r="Q40" i="8"/>
  <c r="S40" i="8" s="1"/>
  <c r="R40" i="8"/>
  <c r="O41" i="8"/>
  <c r="P41" i="8"/>
  <c r="Q41" i="8"/>
  <c r="R41" i="8"/>
  <c r="T41" i="8" s="1"/>
  <c r="S41" i="8"/>
  <c r="O42" i="8"/>
  <c r="P42" i="8"/>
  <c r="Q42" i="8"/>
  <c r="R42" i="8"/>
  <c r="S42" i="8"/>
  <c r="O43" i="8"/>
  <c r="P43" i="8"/>
  <c r="Q43" i="8"/>
  <c r="R43" i="8"/>
  <c r="S43" i="8"/>
  <c r="T43" i="8"/>
  <c r="O44" i="8"/>
  <c r="P44" i="8"/>
  <c r="T44" i="8" s="1"/>
  <c r="Q44" i="8"/>
  <c r="R44" i="8"/>
  <c r="S44" i="8"/>
  <c r="O45" i="8"/>
  <c r="P45" i="8"/>
  <c r="Q45" i="8"/>
  <c r="S45" i="8" s="1"/>
  <c r="R45" i="8"/>
  <c r="T45" i="8"/>
  <c r="O46" i="8"/>
  <c r="P46" i="8"/>
  <c r="Q46" i="8"/>
  <c r="S46" i="8" s="1"/>
  <c r="R46" i="8"/>
  <c r="T46" i="8"/>
  <c r="O47" i="8"/>
  <c r="P47" i="8"/>
  <c r="T47" i="8" s="1"/>
  <c r="Q47" i="8"/>
  <c r="S47" i="8" s="1"/>
  <c r="R47" i="8"/>
  <c r="O48" i="8"/>
  <c r="P48" i="8"/>
  <c r="Q48" i="8"/>
  <c r="S48" i="8" s="1"/>
  <c r="R48" i="8"/>
  <c r="O49" i="8"/>
  <c r="P49" i="8"/>
  <c r="Q49" i="8"/>
  <c r="R49" i="8"/>
  <c r="S49" i="8"/>
  <c r="O50" i="8"/>
  <c r="P50" i="8"/>
  <c r="Q50" i="8"/>
  <c r="R50" i="8"/>
  <c r="S50" i="8"/>
  <c r="T50" i="8"/>
  <c r="O51" i="8"/>
  <c r="P51" i="8"/>
  <c r="Q51" i="8"/>
  <c r="R51" i="8"/>
  <c r="S51" i="8"/>
  <c r="T51" i="8"/>
  <c r="O52" i="8"/>
  <c r="P52" i="8"/>
  <c r="Q52" i="8"/>
  <c r="R52" i="8"/>
  <c r="S52" i="8"/>
  <c r="T52" i="8"/>
  <c r="O53" i="8"/>
  <c r="P53" i="8"/>
  <c r="Q53" i="8"/>
  <c r="R53" i="8"/>
  <c r="S53" i="8"/>
  <c r="T53" i="8"/>
  <c r="O54" i="8"/>
  <c r="P54" i="8"/>
  <c r="Q54" i="8"/>
  <c r="R54" i="8"/>
  <c r="S54" i="8"/>
  <c r="O55" i="8"/>
  <c r="P55" i="8"/>
  <c r="Q55" i="8"/>
  <c r="R55" i="8"/>
  <c r="S55" i="8"/>
  <c r="T55" i="8"/>
  <c r="O56" i="8"/>
  <c r="P56" i="8"/>
  <c r="T56" i="8" s="1"/>
  <c r="Q56" i="8"/>
  <c r="R56" i="8"/>
  <c r="S56" i="8"/>
  <c r="O57" i="8"/>
  <c r="P57" i="8"/>
  <c r="Q57" i="8"/>
  <c r="S57" i="8" s="1"/>
  <c r="R57" i="8"/>
  <c r="T57" i="8"/>
  <c r="O58" i="8"/>
  <c r="P58" i="8"/>
  <c r="Q58" i="8"/>
  <c r="S58" i="8" s="1"/>
  <c r="R58" i="8"/>
  <c r="T58" i="8"/>
  <c r="O59" i="8"/>
  <c r="P59" i="8"/>
  <c r="Q59" i="8"/>
  <c r="S59" i="8" s="1"/>
  <c r="R59" i="8"/>
  <c r="T59" i="8"/>
  <c r="O60" i="8"/>
  <c r="P60" i="8"/>
  <c r="T60" i="8" s="1"/>
  <c r="Q60" i="8"/>
  <c r="S60" i="8" s="1"/>
  <c r="R60" i="8"/>
  <c r="O61" i="8"/>
  <c r="P61" i="8"/>
  <c r="Q61" i="8"/>
  <c r="S61" i="8" s="1"/>
  <c r="R61" i="8"/>
  <c r="O62" i="8"/>
  <c r="P62" i="8"/>
  <c r="Q62" i="8"/>
  <c r="R62" i="8"/>
  <c r="S62" i="8"/>
  <c r="O63" i="8"/>
  <c r="P63" i="8"/>
  <c r="T63" i="8" s="1"/>
  <c r="Q63" i="8"/>
  <c r="R63" i="8"/>
  <c r="S6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U5" i="2"/>
  <c r="V5" i="2"/>
  <c r="AB5" i="2" s="1"/>
  <c r="W5" i="2"/>
  <c r="X5" i="2"/>
  <c r="AA5" i="2" s="1"/>
  <c r="Y5" i="2"/>
  <c r="Z5" i="2"/>
  <c r="AC5" i="2" s="1"/>
  <c r="U6" i="2"/>
  <c r="V6" i="2"/>
  <c r="AB6" i="2" s="1"/>
  <c r="W6" i="2"/>
  <c r="X6" i="2"/>
  <c r="Y6" i="2"/>
  <c r="Z6" i="2"/>
  <c r="AA6" i="2"/>
  <c r="U7" i="2"/>
  <c r="V7" i="2"/>
  <c r="AB7" i="2" s="1"/>
  <c r="W7" i="2"/>
  <c r="X7" i="2"/>
  <c r="Y7" i="2"/>
  <c r="Z7" i="2"/>
  <c r="AA7" i="2"/>
  <c r="U8" i="2"/>
  <c r="V8" i="2"/>
  <c r="W8" i="2"/>
  <c r="X8" i="2"/>
  <c r="Y8" i="2"/>
  <c r="Z8" i="2"/>
  <c r="AC8" i="2"/>
  <c r="U9" i="2"/>
  <c r="V9" i="2"/>
  <c r="W9" i="2"/>
  <c r="X9" i="2"/>
  <c r="Y9" i="2"/>
  <c r="AB9" i="2" s="1"/>
  <c r="Z9" i="2"/>
  <c r="AC9" i="2"/>
  <c r="U10" i="2"/>
  <c r="AA10" i="2" s="1"/>
  <c r="V10" i="2"/>
  <c r="W10" i="2"/>
  <c r="X10" i="2"/>
  <c r="Y10" i="2"/>
  <c r="AB10" i="2" s="1"/>
  <c r="Z10" i="2"/>
  <c r="U11" i="2"/>
  <c r="AA11" i="2" s="1"/>
  <c r="V11" i="2"/>
  <c r="W11" i="2"/>
  <c r="X11" i="2"/>
  <c r="Y11" i="2"/>
  <c r="Z11" i="2"/>
  <c r="U12" i="2"/>
  <c r="AA12" i="2" s="1"/>
  <c r="V12" i="2"/>
  <c r="W12" i="2"/>
  <c r="X12" i="2"/>
  <c r="Y12" i="2"/>
  <c r="Z12" i="2"/>
  <c r="AC12" i="2" s="1"/>
  <c r="U13" i="2"/>
  <c r="V13" i="2"/>
  <c r="W13" i="2"/>
  <c r="AC13" i="2" s="1"/>
  <c r="X13" i="2"/>
  <c r="Y13" i="2"/>
  <c r="Z13" i="2"/>
  <c r="AB13" i="2"/>
  <c r="U14" i="2"/>
  <c r="V14" i="2"/>
  <c r="AB14" i="2" s="1"/>
  <c r="W14" i="2"/>
  <c r="X14" i="2"/>
  <c r="Y14" i="2"/>
  <c r="Z14" i="2"/>
  <c r="AA14" i="2"/>
  <c r="U15" i="2"/>
  <c r="V15" i="2"/>
  <c r="AB15" i="2" s="1"/>
  <c r="W15" i="2"/>
  <c r="X15" i="2"/>
  <c r="Y15" i="2"/>
  <c r="Z15" i="2"/>
  <c r="AA15" i="2"/>
  <c r="U16" i="2"/>
  <c r="V16" i="2"/>
  <c r="AB16" i="2" s="1"/>
  <c r="W16" i="2"/>
  <c r="X16" i="2"/>
  <c r="Y16" i="2"/>
  <c r="Z16" i="2"/>
  <c r="AC16" i="2"/>
  <c r="U17" i="2"/>
  <c r="V17" i="2"/>
  <c r="W17" i="2"/>
  <c r="X17" i="2"/>
  <c r="Y17" i="2"/>
  <c r="AB17" i="2" s="1"/>
  <c r="Z17" i="2"/>
  <c r="AC17" i="2"/>
  <c r="U18" i="2"/>
  <c r="AA18" i="2" s="1"/>
  <c r="V18" i="2"/>
  <c r="W18" i="2"/>
  <c r="X18" i="2"/>
  <c r="Y18" i="2"/>
  <c r="AB18" i="2" s="1"/>
  <c r="Z18" i="2"/>
  <c r="U19" i="2"/>
  <c r="AA19" i="2" s="1"/>
  <c r="V19" i="2"/>
  <c r="W19" i="2"/>
  <c r="X19" i="2"/>
  <c r="Y19" i="2"/>
  <c r="Z19" i="2"/>
  <c r="U20" i="2"/>
  <c r="AA20" i="2" s="1"/>
  <c r="V20" i="2"/>
  <c r="AB20" i="2" s="1"/>
  <c r="W20" i="2"/>
  <c r="X20" i="2"/>
  <c r="Y20" i="2"/>
  <c r="Z20" i="2"/>
  <c r="AC20" i="2" s="1"/>
  <c r="U21" i="2"/>
  <c r="V21" i="2"/>
  <c r="W21" i="2"/>
  <c r="AC21" i="2" s="1"/>
  <c r="X21" i="2"/>
  <c r="Y21" i="2"/>
  <c r="Z21" i="2"/>
  <c r="AB21" i="2"/>
  <c r="U22" i="2"/>
  <c r="V22" i="2"/>
  <c r="AB22" i="2" s="1"/>
  <c r="W22" i="2"/>
  <c r="X22" i="2"/>
  <c r="Y22" i="2"/>
  <c r="Z22" i="2"/>
  <c r="AA22" i="2"/>
  <c r="U23" i="2"/>
  <c r="V23" i="2"/>
  <c r="AB23" i="2" s="1"/>
  <c r="W23" i="2"/>
  <c r="X23" i="2"/>
  <c r="Y23" i="2"/>
  <c r="Z23" i="2"/>
  <c r="AA23" i="2"/>
  <c r="U24" i="2"/>
  <c r="V24" i="2"/>
  <c r="AB24" i="2" s="1"/>
  <c r="W24" i="2"/>
  <c r="X24" i="2"/>
  <c r="Y24" i="2"/>
  <c r="Z24" i="2"/>
  <c r="AC24" i="2"/>
  <c r="U25" i="2"/>
  <c r="V25" i="2"/>
  <c r="W25" i="2"/>
  <c r="X25" i="2"/>
  <c r="Y25" i="2"/>
  <c r="AB25" i="2" s="1"/>
  <c r="Z25" i="2"/>
  <c r="AC25" i="2"/>
  <c r="U26" i="2"/>
  <c r="AA26" i="2" s="1"/>
  <c r="V26" i="2"/>
  <c r="W26" i="2"/>
  <c r="AC26" i="2" s="1"/>
  <c r="X26" i="2"/>
  <c r="Y26" i="2"/>
  <c r="AB26" i="2" s="1"/>
  <c r="Z26" i="2"/>
  <c r="U27" i="2"/>
  <c r="AA27" i="2" s="1"/>
  <c r="V27" i="2"/>
  <c r="W27" i="2"/>
  <c r="X27" i="2"/>
  <c r="Y27" i="2"/>
  <c r="Z27" i="2"/>
  <c r="U28" i="2"/>
  <c r="V28" i="2"/>
  <c r="AB28" i="2" s="1"/>
  <c r="W28" i="2"/>
  <c r="X28" i="2"/>
  <c r="Y28" i="2"/>
  <c r="Z28" i="2"/>
  <c r="AC28" i="2" s="1"/>
  <c r="U29" i="2"/>
  <c r="V29" i="2"/>
  <c r="W29" i="2"/>
  <c r="AC29" i="2" s="1"/>
  <c r="X29" i="2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V31" i="2"/>
  <c r="AB31" i="2" s="1"/>
  <c r="W31" i="2"/>
  <c r="X31" i="2"/>
  <c r="Y31" i="2"/>
  <c r="Z31" i="2"/>
  <c r="AA31" i="2"/>
  <c r="U32" i="2"/>
  <c r="V32" i="2"/>
  <c r="AB32" i="2" s="1"/>
  <c r="W32" i="2"/>
  <c r="X32" i="2"/>
  <c r="Y32" i="2"/>
  <c r="Z32" i="2"/>
  <c r="AC32" i="2"/>
  <c r="U33" i="2"/>
  <c r="AA33" i="2" s="1"/>
  <c r="V33" i="2"/>
  <c r="W33" i="2"/>
  <c r="X33" i="2"/>
  <c r="Y33" i="2"/>
  <c r="AB33" i="2" s="1"/>
  <c r="Z33" i="2"/>
  <c r="AC33" i="2"/>
  <c r="U34" i="2"/>
  <c r="AA34" i="2" s="1"/>
  <c r="V34" i="2"/>
  <c r="W34" i="2"/>
  <c r="X34" i="2"/>
  <c r="Y34" i="2"/>
  <c r="AB34" i="2" s="1"/>
  <c r="Z34" i="2"/>
  <c r="U35" i="2"/>
  <c r="AA35" i="2" s="1"/>
  <c r="V35" i="2"/>
  <c r="W35" i="2"/>
  <c r="X35" i="2"/>
  <c r="Y35" i="2"/>
  <c r="Z35" i="2"/>
  <c r="U36" i="2"/>
  <c r="AA36" i="2" s="1"/>
  <c r="V36" i="2"/>
  <c r="AB36" i="2" s="1"/>
  <c r="W36" i="2"/>
  <c r="X36" i="2"/>
  <c r="Y36" i="2"/>
  <c r="Z36" i="2"/>
  <c r="AC36" i="2" s="1"/>
  <c r="U37" i="2"/>
  <c r="V37" i="2"/>
  <c r="W37" i="2"/>
  <c r="AC37" i="2" s="1"/>
  <c r="X37" i="2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V39" i="2"/>
  <c r="AB39" i="2" s="1"/>
  <c r="W39" i="2"/>
  <c r="X39" i="2"/>
  <c r="Y39" i="2"/>
  <c r="Z39" i="2"/>
  <c r="AA39" i="2"/>
  <c r="U40" i="2"/>
  <c r="V40" i="2"/>
  <c r="W40" i="2"/>
  <c r="X40" i="2"/>
  <c r="Y40" i="2"/>
  <c r="Z40" i="2"/>
  <c r="AC40" i="2"/>
  <c r="U41" i="2"/>
  <c r="AA41" i="2" s="1"/>
  <c r="V41" i="2"/>
  <c r="W41" i="2"/>
  <c r="X41" i="2"/>
  <c r="Y41" i="2"/>
  <c r="AB41" i="2" s="1"/>
  <c r="Z41" i="2"/>
  <c r="AC41" i="2"/>
  <c r="U42" i="2"/>
  <c r="AA42" i="2" s="1"/>
  <c r="V42" i="2"/>
  <c r="W42" i="2"/>
  <c r="X42" i="2"/>
  <c r="Y42" i="2"/>
  <c r="AB42" i="2" s="1"/>
  <c r="Z42" i="2"/>
  <c r="U43" i="2"/>
  <c r="AA43" i="2" s="1"/>
  <c r="V43" i="2"/>
  <c r="W43" i="2"/>
  <c r="X43" i="2"/>
  <c r="Y43" i="2"/>
  <c r="Z43" i="2"/>
  <c r="U44" i="2"/>
  <c r="AA44" i="2" s="1"/>
  <c r="V44" i="2"/>
  <c r="AB44" i="2" s="1"/>
  <c r="W44" i="2"/>
  <c r="X44" i="2"/>
  <c r="Y44" i="2"/>
  <c r="Z44" i="2"/>
  <c r="AC44" i="2" s="1"/>
  <c r="U45" i="2"/>
  <c r="V45" i="2"/>
  <c r="W45" i="2"/>
  <c r="AC45" i="2" s="1"/>
  <c r="X45" i="2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V47" i="2"/>
  <c r="AB47" i="2" s="1"/>
  <c r="W47" i="2"/>
  <c r="AC47" i="2" s="1"/>
  <c r="X47" i="2"/>
  <c r="Y47" i="2"/>
  <c r="Z47" i="2"/>
  <c r="AA47" i="2"/>
  <c r="U48" i="2"/>
  <c r="V48" i="2"/>
  <c r="W48" i="2"/>
  <c r="X48" i="2"/>
  <c r="Y48" i="2"/>
  <c r="Z48" i="2"/>
  <c r="AC48" i="2"/>
  <c r="U49" i="2"/>
  <c r="AA49" i="2" s="1"/>
  <c r="V49" i="2"/>
  <c r="W49" i="2"/>
  <c r="X49" i="2"/>
  <c r="Y49" i="2"/>
  <c r="AB49" i="2" s="1"/>
  <c r="Z49" i="2"/>
  <c r="AC49" i="2"/>
  <c r="U50" i="2"/>
  <c r="AA50" i="2" s="1"/>
  <c r="V50" i="2"/>
  <c r="W50" i="2"/>
  <c r="X50" i="2"/>
  <c r="Y50" i="2"/>
  <c r="AB50" i="2" s="1"/>
  <c r="Z50" i="2"/>
  <c r="U51" i="2"/>
  <c r="AA51" i="2" s="1"/>
  <c r="V51" i="2"/>
  <c r="W51" i="2"/>
  <c r="X51" i="2"/>
  <c r="Y51" i="2"/>
  <c r="Z51" i="2"/>
  <c r="U52" i="2"/>
  <c r="AA52" i="2" s="1"/>
  <c r="V52" i="2"/>
  <c r="AB52" i="2" s="1"/>
  <c r="W52" i="2"/>
  <c r="X52" i="2"/>
  <c r="Y52" i="2"/>
  <c r="Z52" i="2"/>
  <c r="AC52" i="2" s="1"/>
  <c r="U53" i="2"/>
  <c r="V53" i="2"/>
  <c r="W53" i="2"/>
  <c r="AC53" i="2" s="1"/>
  <c r="X53" i="2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V55" i="2"/>
  <c r="AB55" i="2" s="1"/>
  <c r="W55" i="2"/>
  <c r="AC55" i="2" s="1"/>
  <c r="X55" i="2"/>
  <c r="Y55" i="2"/>
  <c r="Z55" i="2"/>
  <c r="AA55" i="2"/>
  <c r="U56" i="2"/>
  <c r="V56" i="2"/>
  <c r="W56" i="2"/>
  <c r="X56" i="2"/>
  <c r="Y56" i="2"/>
  <c r="Z56" i="2"/>
  <c r="AC56" i="2"/>
  <c r="U57" i="2"/>
  <c r="AA57" i="2" s="1"/>
  <c r="V57" i="2"/>
  <c r="W57" i="2"/>
  <c r="X57" i="2"/>
  <c r="Y57" i="2"/>
  <c r="AB57" i="2" s="1"/>
  <c r="Z57" i="2"/>
  <c r="AC57" i="2"/>
  <c r="U58" i="2"/>
  <c r="AA58" i="2" s="1"/>
  <c r="V58" i="2"/>
  <c r="W58" i="2"/>
  <c r="X58" i="2"/>
  <c r="Y58" i="2"/>
  <c r="AB58" i="2" s="1"/>
  <c r="Z58" i="2"/>
  <c r="U59" i="2"/>
  <c r="AA59" i="2" s="1"/>
  <c r="V59" i="2"/>
  <c r="W59" i="2"/>
  <c r="X59" i="2"/>
  <c r="Y59" i="2"/>
  <c r="Z59" i="2"/>
  <c r="U60" i="2"/>
  <c r="AA60" i="2" s="1"/>
  <c r="V60" i="2"/>
  <c r="AB60" i="2" s="1"/>
  <c r="W60" i="2"/>
  <c r="X60" i="2"/>
  <c r="Y60" i="2"/>
  <c r="Z60" i="2"/>
  <c r="AC60" i="2" s="1"/>
  <c r="U61" i="2"/>
  <c r="V61" i="2"/>
  <c r="W61" i="2"/>
  <c r="AC61" i="2" s="1"/>
  <c r="X61" i="2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V63" i="2"/>
  <c r="W63" i="2"/>
  <c r="X63" i="2"/>
  <c r="AA63" i="2" s="1"/>
  <c r="Y63" i="2"/>
  <c r="Z6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AC63" i="2" l="1"/>
  <c r="AC39" i="2"/>
  <c r="AC31" i="2"/>
  <c r="AA25" i="2"/>
  <c r="AC23" i="2"/>
  <c r="AC22" i="2"/>
  <c r="AA17" i="2"/>
  <c r="AC15" i="2"/>
  <c r="AC14" i="2"/>
  <c r="AB12" i="2"/>
  <c r="AA9" i="2"/>
  <c r="AC7" i="2"/>
  <c r="AC6" i="2"/>
  <c r="T62" i="8"/>
  <c r="T54" i="8"/>
  <c r="AB63" i="2"/>
  <c r="AA28" i="2"/>
  <c r="AA61" i="2"/>
  <c r="AC59" i="2"/>
  <c r="AC58" i="2"/>
  <c r="AB56" i="2"/>
  <c r="AA53" i="2"/>
  <c r="AC51" i="2"/>
  <c r="AC50" i="2"/>
  <c r="AB48" i="2"/>
  <c r="AA45" i="2"/>
  <c r="AC43" i="2"/>
  <c r="AC42" i="2"/>
  <c r="AB40" i="2"/>
  <c r="AA37" i="2"/>
  <c r="AC35" i="2"/>
  <c r="AC34" i="2"/>
  <c r="AA29" i="2"/>
  <c r="AC27" i="2"/>
  <c r="AA21" i="2"/>
  <c r="AC19" i="2"/>
  <c r="AC18" i="2"/>
  <c r="AA13" i="2"/>
  <c r="AC11" i="2"/>
  <c r="AC10" i="2"/>
  <c r="AB8" i="2"/>
  <c r="AB59" i="2"/>
  <c r="AA56" i="2"/>
  <c r="AB51" i="2"/>
  <c r="AA48" i="2"/>
  <c r="AB43" i="2"/>
  <c r="AA40" i="2"/>
  <c r="AB35" i="2"/>
  <c r="AA32" i="2"/>
  <c r="AB27" i="2"/>
  <c r="AA24" i="2"/>
  <c r="AB19" i="2"/>
  <c r="AA16" i="2"/>
  <c r="AB11" i="2"/>
  <c r="AA8" i="2"/>
  <c r="T61" i="8"/>
  <c r="T37" i="8"/>
  <c r="T48" i="8"/>
  <c r="T40" i="8"/>
  <c r="T49" i="8"/>
  <c r="T42" i="8"/>
  <c r="T29" i="8"/>
  <c r="T18" i="8"/>
  <c r="T12" i="8"/>
  <c r="T6" i="8"/>
  <c r="T22" i="8"/>
  <c r="T15" i="8"/>
  <c r="T7" i="8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I34" i="2" s="1"/>
  <c r="D26" i="5"/>
  <c r="F26" i="5" s="1"/>
  <c r="I27" i="2" s="1"/>
  <c r="D14" i="5"/>
  <c r="G14" i="5" s="1"/>
  <c r="J15" i="2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I24" i="5" s="1"/>
  <c r="D8" i="5"/>
  <c r="F8" i="5" s="1"/>
  <c r="I9" i="2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H60" i="2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G29" i="5" s="1"/>
  <c r="J30" i="2" s="1"/>
  <c r="D17" i="5"/>
  <c r="E17" i="5" s="1"/>
  <c r="H18" i="2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G12" i="8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I43" i="2" s="1"/>
  <c r="D22" i="5"/>
  <c r="G22" i="5" s="1"/>
  <c r="J23" i="2" s="1"/>
  <c r="D12" i="5"/>
  <c r="G12" i="5" s="1"/>
  <c r="J13" i="2" s="1"/>
  <c r="D6" i="5"/>
  <c r="G6" i="5" s="1"/>
  <c r="J7" i="2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J62" i="2" s="1"/>
  <c r="D57" i="5"/>
  <c r="F57" i="5" s="1"/>
  <c r="I58" i="2" s="1"/>
  <c r="D53" i="5"/>
  <c r="G53" i="5" s="1"/>
  <c r="J54" i="2" s="1"/>
  <c r="D49" i="5"/>
  <c r="E49" i="5" s="1"/>
  <c r="H50" i="2" s="1"/>
  <c r="D45" i="5"/>
  <c r="I45" i="5" s="1"/>
  <c r="D31" i="5"/>
  <c r="G31" i="5" s="1"/>
  <c r="J32" i="2" s="1"/>
  <c r="D27" i="5"/>
  <c r="G27" i="5" s="1"/>
  <c r="J28" i="2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H12" i="2" s="1"/>
  <c r="D9" i="5"/>
  <c r="D7" i="5"/>
  <c r="E7" i="5" s="1"/>
  <c r="H8" i="2" s="1"/>
  <c r="D5" i="5"/>
  <c r="E5" i="5" s="1"/>
  <c r="H6" i="2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I14" i="5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H61" i="2" s="1"/>
  <c r="D58" i="5"/>
  <c r="I58" i="5" s="1"/>
  <c r="D56" i="5"/>
  <c r="E56" i="5" s="1"/>
  <c r="H57" i="2" s="1"/>
  <c r="D54" i="5"/>
  <c r="I54" i="5" s="1"/>
  <c r="D52" i="5"/>
  <c r="E52" i="5" s="1"/>
  <c r="H53" i="2" s="1"/>
  <c r="D50" i="5"/>
  <c r="I50" i="5" s="1"/>
  <c r="D48" i="5"/>
  <c r="E48" i="5" s="1"/>
  <c r="H49" i="2" s="1"/>
  <c r="F47" i="5"/>
  <c r="I48" i="2" s="1"/>
  <c r="D46" i="5"/>
  <c r="I46" i="5" s="1"/>
  <c r="D44" i="5"/>
  <c r="E44" i="5" s="1"/>
  <c r="H45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D28" i="5"/>
  <c r="E26" i="5"/>
  <c r="H27" i="2" s="1"/>
  <c r="D21" i="5"/>
  <c r="D20" i="5"/>
  <c r="D18" i="5"/>
  <c r="D16" i="5"/>
  <c r="F16" i="5" s="1"/>
  <c r="I17" i="2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71" i="4" l="1"/>
  <c r="T71" i="4"/>
  <c r="D16" i="8"/>
  <c r="L16" i="8" s="1"/>
  <c r="E16" i="8"/>
  <c r="M16" i="8" s="1"/>
  <c r="D5" i="8"/>
  <c r="L5" i="8" s="1"/>
  <c r="E5" i="8"/>
  <c r="M5" i="8" s="1"/>
  <c r="E46" i="8"/>
  <c r="M46" i="8" s="1"/>
  <c r="D46" i="8"/>
  <c r="L46" i="8" s="1"/>
  <c r="F51" i="2"/>
  <c r="O51" i="2" s="1"/>
  <c r="E51" i="2"/>
  <c r="N51" i="2" s="1"/>
  <c r="G51" i="2"/>
  <c r="P51" i="2" s="1"/>
  <c r="F59" i="2"/>
  <c r="O59" i="2" s="1"/>
  <c r="E59" i="2"/>
  <c r="N59" i="2" s="1"/>
  <c r="G59" i="2"/>
  <c r="P59" i="2" s="1"/>
  <c r="F15" i="2"/>
  <c r="O15" i="2" s="1"/>
  <c r="G15" i="2"/>
  <c r="P15" i="2" s="1"/>
  <c r="E15" i="2"/>
  <c r="N15" i="2" s="1"/>
  <c r="G40" i="2"/>
  <c r="P40" i="2" s="1"/>
  <c r="E40" i="2"/>
  <c r="N40" i="2" s="1"/>
  <c r="F40" i="2"/>
  <c r="O40" i="2" s="1"/>
  <c r="G16" i="2"/>
  <c r="P16" i="2" s="1"/>
  <c r="E16" i="2"/>
  <c r="N16" i="2" s="1"/>
  <c r="F16" i="2"/>
  <c r="O16" i="2" s="1"/>
  <c r="E46" i="2"/>
  <c r="N46" i="2" s="1"/>
  <c r="G46" i="2"/>
  <c r="P46" i="2" s="1"/>
  <c r="F46" i="2"/>
  <c r="O46" i="2" s="1"/>
  <c r="E977" i="4"/>
  <c r="E5" i="2"/>
  <c r="N5" i="2" s="1"/>
  <c r="F5" i="2"/>
  <c r="O5" i="2" s="1"/>
  <c r="G5" i="2"/>
  <c r="P5" i="2" s="1"/>
  <c r="F41" i="2"/>
  <c r="O41" i="2" s="1"/>
  <c r="G41" i="2"/>
  <c r="P41" i="2" s="1"/>
  <c r="E41" i="2"/>
  <c r="N41" i="2" s="1"/>
  <c r="H964" i="11"/>
  <c r="E866" i="11"/>
  <c r="I612" i="11"/>
  <c r="F47" i="2"/>
  <c r="O47" i="2" s="1"/>
  <c r="E47" i="2"/>
  <c r="N47" i="2" s="1"/>
  <c r="G47" i="2"/>
  <c r="P47" i="2" s="1"/>
  <c r="G20" i="2"/>
  <c r="P20" i="2" s="1"/>
  <c r="E20" i="2"/>
  <c r="N20" i="2" s="1"/>
  <c r="F20" i="2"/>
  <c r="O20" i="2" s="1"/>
  <c r="N848" i="4"/>
  <c r="R848" i="4" s="1"/>
  <c r="Q930" i="4"/>
  <c r="Q984" i="4"/>
  <c r="I564" i="11"/>
  <c r="H910" i="11"/>
  <c r="F904" i="11"/>
  <c r="F965" i="11"/>
  <c r="E929" i="11"/>
  <c r="H963" i="11"/>
  <c r="E32" i="8"/>
  <c r="M32" i="8" s="1"/>
  <c r="D32" i="8"/>
  <c r="L32" i="8" s="1"/>
  <c r="D60" i="8"/>
  <c r="L60" i="8" s="1"/>
  <c r="E60" i="8"/>
  <c r="M60" i="8" s="1"/>
  <c r="D40" i="8"/>
  <c r="L40" i="8" s="1"/>
  <c r="E40" i="8"/>
  <c r="M40" i="8" s="1"/>
  <c r="F55" i="2"/>
  <c r="O55" i="2" s="1"/>
  <c r="G55" i="2"/>
  <c r="P55" i="2" s="1"/>
  <c r="E55" i="2"/>
  <c r="N55" i="2" s="1"/>
  <c r="F63" i="2"/>
  <c r="O63" i="2" s="1"/>
  <c r="G63" i="2"/>
  <c r="P63" i="2" s="1"/>
  <c r="E63" i="2"/>
  <c r="N63" i="2" s="1"/>
  <c r="N951" i="4"/>
  <c r="R951" i="4" s="1"/>
  <c r="Q913" i="4"/>
  <c r="S517" i="4"/>
  <c r="E812" i="4"/>
  <c r="P876" i="4"/>
  <c r="T993" i="4"/>
  <c r="J804" i="11"/>
  <c r="H868" i="11"/>
  <c r="F929" i="11"/>
  <c r="H900" i="11"/>
  <c r="F25" i="2"/>
  <c r="O25" i="2" s="1"/>
  <c r="G25" i="2"/>
  <c r="P25" i="2" s="1"/>
  <c r="E25" i="2"/>
  <c r="N25" i="2" s="1"/>
  <c r="I771" i="11"/>
  <c r="E45" i="8"/>
  <c r="M45" i="8" s="1"/>
  <c r="D45" i="8"/>
  <c r="L45" i="8" s="1"/>
  <c r="D14" i="8"/>
  <c r="L14" i="8" s="1"/>
  <c r="E14" i="8"/>
  <c r="M14" i="8" s="1"/>
  <c r="D38" i="8"/>
  <c r="L38" i="8" s="1"/>
  <c r="E38" i="8"/>
  <c r="M38" i="8" s="1"/>
  <c r="D62" i="8"/>
  <c r="L62" i="8" s="1"/>
  <c r="E62" i="8"/>
  <c r="M62" i="8" s="1"/>
  <c r="E35" i="8"/>
  <c r="M35" i="8" s="1"/>
  <c r="D35" i="8"/>
  <c r="L35" i="8" s="1"/>
  <c r="D30" i="8"/>
  <c r="L30" i="8" s="1"/>
  <c r="E30" i="8"/>
  <c r="M30" i="8" s="1"/>
  <c r="F979" i="4"/>
  <c r="E974" i="11"/>
  <c r="E900" i="11"/>
  <c r="I508" i="11"/>
  <c r="J425" i="11"/>
  <c r="K425" i="11" s="1"/>
  <c r="M425" i="11" s="1"/>
  <c r="F39" i="2"/>
  <c r="O39" i="2" s="1"/>
  <c r="E39" i="2"/>
  <c r="N39" i="2" s="1"/>
  <c r="G39" i="2"/>
  <c r="P39" i="2" s="1"/>
  <c r="N978" i="4"/>
  <c r="Q886" i="4"/>
  <c r="I665" i="11"/>
  <c r="E40" i="5"/>
  <c r="H41" i="2" s="1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H48" i="2" s="1"/>
  <c r="I47" i="5"/>
  <c r="J587" i="11"/>
  <c r="K587" i="11" s="1"/>
  <c r="M587" i="11" s="1"/>
  <c r="I413" i="11"/>
  <c r="D967" i="4"/>
  <c r="E907" i="11"/>
  <c r="I708" i="11"/>
  <c r="F993" i="4"/>
  <c r="E120" i="5"/>
  <c r="E24" i="5"/>
  <c r="H25" i="2" s="1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J5" i="2" s="1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J41" i="2" s="1"/>
  <c r="T896" i="4"/>
  <c r="E14" i="5"/>
  <c r="H15" i="2" s="1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I41" i="2" s="1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J9" i="2" s="1"/>
  <c r="I26" i="5"/>
  <c r="F77" i="5"/>
  <c r="I53" i="5"/>
  <c r="E8" i="5"/>
  <c r="H9" i="2" s="1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I56" i="2" s="1"/>
  <c r="T72" i="4"/>
  <c r="F112" i="5"/>
  <c r="F107" i="5"/>
  <c r="E107" i="5"/>
  <c r="G26" i="5"/>
  <c r="J27" i="2" s="1"/>
  <c r="F29" i="5"/>
  <c r="I30" i="2" s="1"/>
  <c r="F93" i="5"/>
  <c r="S12" i="4"/>
  <c r="U12" i="4" s="1"/>
  <c r="I31" i="5"/>
  <c r="I91" i="5"/>
  <c r="I2" i="5"/>
  <c r="G3" i="2" s="1"/>
  <c r="P3" i="2" s="1"/>
  <c r="E33" i="5"/>
  <c r="H34" i="2" s="1"/>
  <c r="G24" i="5"/>
  <c r="J25" i="2" s="1"/>
  <c r="I59" i="5"/>
  <c r="E2" i="5"/>
  <c r="H3" i="2" s="1"/>
  <c r="I33" i="5"/>
  <c r="F59" i="5"/>
  <c r="I60" i="2" s="1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H44" i="2" s="1"/>
  <c r="I165" i="5"/>
  <c r="F160" i="5"/>
  <c r="G120" i="5"/>
  <c r="G33" i="5"/>
  <c r="J34" i="2" s="1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12" i="8" s="1"/>
  <c r="F22" i="5"/>
  <c r="I23" i="2" s="1"/>
  <c r="F24" i="5"/>
  <c r="I25" i="2" s="1"/>
  <c r="G11" i="9"/>
  <c r="G142" i="9"/>
  <c r="E142" i="9"/>
  <c r="E42" i="5"/>
  <c r="H43" i="2" s="1"/>
  <c r="P963" i="4"/>
  <c r="G19" i="5"/>
  <c r="J20" i="2" s="1"/>
  <c r="T94" i="4"/>
  <c r="E920" i="4"/>
  <c r="F980" i="4"/>
  <c r="P914" i="4"/>
  <c r="T467" i="4"/>
  <c r="I42" i="5"/>
  <c r="T620" i="4"/>
  <c r="G42" i="5"/>
  <c r="J43" i="2" s="1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H7" i="2" s="1"/>
  <c r="F27" i="5"/>
  <c r="I28" i="2" s="1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50" i="8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I7" i="2" s="1"/>
  <c r="F114" i="5"/>
  <c r="T80" i="4"/>
  <c r="G138" i="9"/>
  <c r="G115" i="9"/>
  <c r="I174" i="11"/>
  <c r="G115" i="5"/>
  <c r="E93" i="5"/>
  <c r="F73" i="5"/>
  <c r="F36" i="5"/>
  <c r="I37" i="2" s="1"/>
  <c r="G161" i="5"/>
  <c r="E29" i="5"/>
  <c r="H30" i="2" s="1"/>
  <c r="I29" i="5"/>
  <c r="T112" i="4"/>
  <c r="G82" i="9"/>
  <c r="E158" i="9"/>
  <c r="E23" i="9"/>
  <c r="G24" i="8" s="1"/>
  <c r="F4" i="2"/>
  <c r="O4" i="2" s="1"/>
  <c r="E4" i="2"/>
  <c r="N4" i="2" s="1"/>
  <c r="G4" i="2"/>
  <c r="P4" i="2" s="1"/>
  <c r="E15" i="5"/>
  <c r="H16" i="2" s="1"/>
  <c r="E51" i="5"/>
  <c r="H52" i="2" s="1"/>
  <c r="G173" i="5"/>
  <c r="G87" i="5"/>
  <c r="I134" i="5"/>
  <c r="E4" i="5"/>
  <c r="H5" i="2" s="1"/>
  <c r="I11" i="5"/>
  <c r="E22" i="5"/>
  <c r="H23" i="2" s="1"/>
  <c r="F51" i="5"/>
  <c r="I52" i="2" s="1"/>
  <c r="F61" i="5"/>
  <c r="I62" i="2" s="1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J16" i="2" s="1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I15" i="2" s="1"/>
  <c r="G17" i="5"/>
  <c r="J18" i="2" s="1"/>
  <c r="G128" i="5"/>
  <c r="T102" i="4"/>
  <c r="F4" i="5"/>
  <c r="I5" i="2" s="1"/>
  <c r="G67" i="5"/>
  <c r="G91" i="5"/>
  <c r="F162" i="5"/>
  <c r="F176" i="5"/>
  <c r="I110" i="5"/>
  <c r="S80" i="4"/>
  <c r="U80" i="4" s="1"/>
  <c r="F17" i="5"/>
  <c r="I18" i="2" s="1"/>
  <c r="F45" i="5"/>
  <c r="I46" i="2" s="1"/>
  <c r="F161" i="5"/>
  <c r="G168" i="5"/>
  <c r="E161" i="5"/>
  <c r="G116" i="5"/>
  <c r="I87" i="5"/>
  <c r="I67" i="5"/>
  <c r="I5" i="5"/>
  <c r="F15" i="5"/>
  <c r="I16" i="2" s="1"/>
  <c r="F19" i="5"/>
  <c r="I20" i="2" s="1"/>
  <c r="I22" i="5"/>
  <c r="F31" i="5"/>
  <c r="I32" i="2" s="1"/>
  <c r="E36" i="5"/>
  <c r="H37" i="2" s="1"/>
  <c r="F67" i="5"/>
  <c r="F91" i="5"/>
  <c r="G123" i="5"/>
  <c r="I129" i="5"/>
  <c r="G139" i="5"/>
  <c r="I168" i="5"/>
  <c r="S101" i="4"/>
  <c r="U101" i="4" s="1"/>
  <c r="E177" i="5"/>
  <c r="E75" i="5"/>
  <c r="G55" i="5"/>
  <c r="J56" i="2" s="1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F35" i="8" s="1"/>
  <c r="D108" i="9"/>
  <c r="E34" i="9"/>
  <c r="G35" i="8" s="1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J39" i="2" s="1"/>
  <c r="F134" i="5"/>
  <c r="T51" i="4"/>
  <c r="T9" i="4"/>
  <c r="T97" i="4"/>
  <c r="I12" i="5"/>
  <c r="E38" i="5"/>
  <c r="H39" i="2" s="1"/>
  <c r="F79" i="5"/>
  <c r="I121" i="5"/>
  <c r="E128" i="5"/>
  <c r="I137" i="5"/>
  <c r="I146" i="5"/>
  <c r="S97" i="4"/>
  <c r="V97" i="4" s="1"/>
  <c r="T131" i="4"/>
  <c r="E95" i="5"/>
  <c r="G132" i="5"/>
  <c r="F146" i="5"/>
  <c r="G59" i="5"/>
  <c r="J60" i="2" s="1"/>
  <c r="F38" i="5"/>
  <c r="I39" i="2" s="1"/>
  <c r="T30" i="4"/>
  <c r="T100" i="4"/>
  <c r="F43" i="5"/>
  <c r="I44" i="2" s="1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F17" i="8" s="1"/>
  <c r="G16" i="9"/>
  <c r="J609" i="11"/>
  <c r="I609" i="11"/>
  <c r="H979" i="11"/>
  <c r="E979" i="11"/>
  <c r="H971" i="11"/>
  <c r="F971" i="11"/>
  <c r="E53" i="9"/>
  <c r="G54" i="8" s="1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I22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H38" i="8" s="1"/>
  <c r="E31" i="9"/>
  <c r="G32" i="8" s="1"/>
  <c r="G140" i="9"/>
  <c r="G119" i="9"/>
  <c r="E18" i="9"/>
  <c r="G19" i="8" s="1"/>
  <c r="E105" i="9"/>
  <c r="D45" i="9"/>
  <c r="F46" i="8" s="1"/>
  <c r="E109" i="9"/>
  <c r="E129" i="9"/>
  <c r="E146" i="9"/>
  <c r="J50" i="11"/>
  <c r="K50" i="11" s="1"/>
  <c r="M50" i="11" s="1"/>
  <c r="H51" i="8" s="1"/>
  <c r="I121" i="11"/>
  <c r="E39" i="9"/>
  <c r="G40" i="8" s="1"/>
  <c r="D144" i="9"/>
  <c r="I169" i="11"/>
  <c r="D39" i="9"/>
  <c r="F40" i="8" s="1"/>
  <c r="E45" i="9"/>
  <c r="G46" i="8" s="1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I48" i="8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H55" i="2" s="1"/>
  <c r="E62" i="5"/>
  <c r="H63" i="2" s="1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H27" i="8" s="1"/>
  <c r="G96" i="9"/>
  <c r="D53" i="9"/>
  <c r="F54" i="8" s="1"/>
  <c r="E172" i="9"/>
  <c r="J25" i="11"/>
  <c r="L25" i="11" s="1"/>
  <c r="N25" i="11" s="1"/>
  <c r="I26" i="8" s="1"/>
  <c r="E3" i="9"/>
  <c r="G4" i="8" s="1"/>
  <c r="J107" i="11"/>
  <c r="K107" i="11" s="1"/>
  <c r="M107" i="11" s="1"/>
  <c r="I130" i="11"/>
  <c r="D51" i="9"/>
  <c r="F52" i="8" s="1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I13" i="2" s="1"/>
  <c r="E12" i="5"/>
  <c r="H13" i="2" s="1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H51" i="2" s="1"/>
  <c r="F53" i="5"/>
  <c r="I54" i="2" s="1"/>
  <c r="E58" i="5"/>
  <c r="H59" i="2" s="1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H54" i="2" s="1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I50" i="2" s="1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J50" i="2" s="1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G41" i="5"/>
  <c r="J42" i="2" s="1"/>
  <c r="G57" i="5"/>
  <c r="J58" i="2" s="1"/>
  <c r="E57" i="5"/>
  <c r="H58" i="2" s="1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H47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H20" i="2" s="1"/>
  <c r="E85" i="5"/>
  <c r="E69" i="5"/>
  <c r="E61" i="5"/>
  <c r="H62" i="2" s="1"/>
  <c r="E31" i="5"/>
  <c r="H32" i="2" s="1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H46" i="2" s="1"/>
  <c r="G45" i="5"/>
  <c r="J46" i="2" s="1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6" i="5"/>
  <c r="I57" i="2" s="1"/>
  <c r="G56" i="5"/>
  <c r="J57" i="2" s="1"/>
  <c r="I56" i="5"/>
  <c r="I60" i="5"/>
  <c r="G60" i="5"/>
  <c r="J61" i="2" s="1"/>
  <c r="F60" i="5"/>
  <c r="I61" i="2" s="1"/>
  <c r="G62" i="5"/>
  <c r="J63" i="2" s="1"/>
  <c r="F62" i="5"/>
  <c r="I63" i="2" s="1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G76" i="9"/>
  <c r="I27" i="11"/>
  <c r="J55" i="11"/>
  <c r="L55" i="11" s="1"/>
  <c r="N55" i="11" s="1"/>
  <c r="I56" i="8" s="1"/>
  <c r="E20" i="9"/>
  <c r="G21" i="8" s="1"/>
  <c r="I29" i="11"/>
  <c r="D65" i="9"/>
  <c r="E255" i="5"/>
  <c r="T259" i="4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121" i="9"/>
  <c r="D152" i="9"/>
  <c r="D29" i="9"/>
  <c r="F30" i="8" s="1"/>
  <c r="G109" i="9"/>
  <c r="G66" i="9"/>
  <c r="G166" i="9"/>
  <c r="I43" i="11"/>
  <c r="J178" i="11"/>
  <c r="L178" i="11" s="1"/>
  <c r="N178" i="11" s="1"/>
  <c r="G122" i="9"/>
  <c r="G155" i="9"/>
  <c r="D37" i="9"/>
  <c r="F38" i="8" s="1"/>
  <c r="D69" i="9"/>
  <c r="I49" i="11"/>
  <c r="E61" i="9"/>
  <c r="G62" i="8" s="1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E37" i="9"/>
  <c r="G38" i="8" s="1"/>
  <c r="E69" i="9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F15" i="8" s="1"/>
  <c r="E19" i="9"/>
  <c r="G20" i="8" s="1"/>
  <c r="I66" i="11"/>
  <c r="D156" i="9"/>
  <c r="D90" i="9"/>
  <c r="D116" i="9"/>
  <c r="I64" i="11"/>
  <c r="E140" i="9"/>
  <c r="G129" i="9"/>
  <c r="E35" i="9"/>
  <c r="G36" i="8" s="1"/>
  <c r="I60" i="11"/>
  <c r="E5" i="9"/>
  <c r="G6" i="8" s="1"/>
  <c r="E174" i="9"/>
  <c r="J84" i="11"/>
  <c r="L84" i="11" s="1"/>
  <c r="N84" i="11" s="1"/>
  <c r="D55" i="9"/>
  <c r="F56" i="8" s="1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F16" i="8" s="1"/>
  <c r="E15" i="9"/>
  <c r="G16" i="8" s="1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8" i="8" s="1"/>
  <c r="G7" i="9"/>
  <c r="D71" i="9"/>
  <c r="G71" i="9"/>
  <c r="D154" i="9"/>
  <c r="G154" i="9"/>
  <c r="G17" i="9"/>
  <c r="I47" i="11"/>
  <c r="G162" i="9"/>
  <c r="E44" i="9"/>
  <c r="G45" i="8" s="1"/>
  <c r="E92" i="9"/>
  <c r="E116" i="9"/>
  <c r="J169" i="11"/>
  <c r="L169" i="11" s="1"/>
  <c r="N169" i="11" s="1"/>
  <c r="J32" i="11"/>
  <c r="I153" i="11"/>
  <c r="G33" i="9"/>
  <c r="I21" i="11"/>
  <c r="D13" i="9"/>
  <c r="F14" i="8" s="1"/>
  <c r="E13" i="9"/>
  <c r="G14" i="8" s="1"/>
  <c r="E71" i="9"/>
  <c r="E162" i="9"/>
  <c r="E10" i="9"/>
  <c r="G11" i="8" s="1"/>
  <c r="G10" i="9"/>
  <c r="D149" i="9"/>
  <c r="G149" i="9"/>
  <c r="I117" i="11"/>
  <c r="D92" i="9"/>
  <c r="I51" i="11"/>
  <c r="E133" i="9"/>
  <c r="E149" i="9"/>
  <c r="I140" i="11"/>
  <c r="D44" i="9"/>
  <c r="F45" i="8" s="1"/>
  <c r="J60" i="11"/>
  <c r="G12" i="9"/>
  <c r="D41" i="9"/>
  <c r="F42" i="8" s="1"/>
  <c r="G41" i="9"/>
  <c r="G47" i="9"/>
  <c r="D47" i="9"/>
  <c r="F48" i="8" s="1"/>
  <c r="D95" i="9"/>
  <c r="G95" i="9"/>
  <c r="D111" i="9"/>
  <c r="G111" i="9"/>
  <c r="D128" i="9"/>
  <c r="G128" i="9"/>
  <c r="D148" i="9"/>
  <c r="G148" i="9"/>
  <c r="G160" i="9"/>
  <c r="D160" i="9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G123" i="9"/>
  <c r="D123" i="9"/>
  <c r="G185" i="9"/>
  <c r="I184" i="11"/>
  <c r="D7" i="9"/>
  <c r="F8" i="8" s="1"/>
  <c r="G22" i="9"/>
  <c r="D171" i="9"/>
  <c r="E171" i="9"/>
  <c r="G171" i="9"/>
  <c r="I59" i="11"/>
  <c r="E33" i="9"/>
  <c r="G34" i="8" s="1"/>
  <c r="E41" i="9"/>
  <c r="G42" i="8" s="1"/>
  <c r="E47" i="9"/>
  <c r="G48" i="8" s="1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F26" i="8" s="1"/>
  <c r="E25" i="9"/>
  <c r="G26" i="8" s="1"/>
  <c r="I25" i="11"/>
  <c r="G25" i="9"/>
  <c r="J208" i="11"/>
  <c r="I208" i="11"/>
  <c r="J207" i="11"/>
  <c r="I207" i="11"/>
  <c r="J165" i="11"/>
  <c r="K165" i="11" s="1"/>
  <c r="M165" i="11" s="1"/>
  <c r="G30" i="9"/>
  <c r="D30" i="9"/>
  <c r="F31" i="8" s="1"/>
  <c r="G68" i="9"/>
  <c r="D68" i="9"/>
  <c r="I92" i="11"/>
  <c r="J92" i="11"/>
  <c r="J35" i="11"/>
  <c r="I35" i="11"/>
  <c r="F63" i="11"/>
  <c r="H63" i="11"/>
  <c r="D52" i="9"/>
  <c r="F53" i="8" s="1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F57" i="8" s="1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F33" i="8" s="1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F39" i="8" s="1"/>
  <c r="D135" i="9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E63" i="8" l="1"/>
  <c r="M63" i="8" s="1"/>
  <c r="D63" i="8"/>
  <c r="L63" i="8" s="1"/>
  <c r="D15" i="8"/>
  <c r="L15" i="8" s="1"/>
  <c r="E15" i="8"/>
  <c r="M15" i="8" s="1"/>
  <c r="E55" i="8"/>
  <c r="M55" i="8" s="1"/>
  <c r="D55" i="8"/>
  <c r="L55" i="8" s="1"/>
  <c r="E47" i="8"/>
  <c r="M47" i="8" s="1"/>
  <c r="D47" i="8"/>
  <c r="L47" i="8" s="1"/>
  <c r="E28" i="8"/>
  <c r="M28" i="8" s="1"/>
  <c r="D28" i="8"/>
  <c r="L28" i="8" s="1"/>
  <c r="D42" i="8"/>
  <c r="L42" i="8" s="1"/>
  <c r="E42" i="8"/>
  <c r="M42" i="8" s="1"/>
  <c r="E56" i="8"/>
  <c r="M56" i="8" s="1"/>
  <c r="D56" i="8"/>
  <c r="L56" i="8" s="1"/>
  <c r="D6" i="8"/>
  <c r="L6" i="8" s="1"/>
  <c r="E6" i="8"/>
  <c r="M6" i="8" s="1"/>
  <c r="D50" i="8"/>
  <c r="L50" i="8" s="1"/>
  <c r="E50" i="8"/>
  <c r="M50" i="8" s="1"/>
  <c r="D20" i="8"/>
  <c r="L20" i="8" s="1"/>
  <c r="E20" i="8"/>
  <c r="M20" i="8" s="1"/>
  <c r="D59" i="8"/>
  <c r="L59" i="8" s="1"/>
  <c r="E59" i="8"/>
  <c r="M59" i="8" s="1"/>
  <c r="D43" i="8"/>
  <c r="L43" i="8" s="1"/>
  <c r="E43" i="8"/>
  <c r="M43" i="8" s="1"/>
  <c r="D31" i="8"/>
  <c r="L31" i="8" s="1"/>
  <c r="E31" i="8"/>
  <c r="M31" i="8" s="1"/>
  <c r="D23" i="8"/>
  <c r="L23" i="8" s="1"/>
  <c r="E23" i="8"/>
  <c r="M23" i="8" s="1"/>
  <c r="D44" i="8"/>
  <c r="L44" i="8" s="1"/>
  <c r="E44" i="8"/>
  <c r="M44" i="8" s="1"/>
  <c r="D11" i="8"/>
  <c r="L11" i="8" s="1"/>
  <c r="E11" i="8"/>
  <c r="M11" i="8" s="1"/>
  <c r="E18" i="8"/>
  <c r="M18" i="8" s="1"/>
  <c r="D18" i="8"/>
  <c r="L18" i="8" s="1"/>
  <c r="E36" i="8"/>
  <c r="M36" i="8" s="1"/>
  <c r="D36" i="8"/>
  <c r="L36" i="8" s="1"/>
  <c r="E25" i="8"/>
  <c r="M25" i="8" s="1"/>
  <c r="D25" i="8"/>
  <c r="L25" i="8" s="1"/>
  <c r="E10" i="8"/>
  <c r="M10" i="8" s="1"/>
  <c r="D10" i="8"/>
  <c r="L10" i="8" s="1"/>
  <c r="E61" i="2"/>
  <c r="N61" i="2" s="1"/>
  <c r="F61" i="2"/>
  <c r="O61" i="2" s="1"/>
  <c r="G61" i="2"/>
  <c r="P61" i="2" s="1"/>
  <c r="F33" i="2"/>
  <c r="O33" i="2" s="1"/>
  <c r="G33" i="2"/>
  <c r="P33" i="2" s="1"/>
  <c r="E33" i="2"/>
  <c r="N33" i="2" s="1"/>
  <c r="E26" i="2"/>
  <c r="N26" i="2" s="1"/>
  <c r="G26" i="2"/>
  <c r="P26" i="2" s="1"/>
  <c r="F26" i="2"/>
  <c r="O26" i="2" s="1"/>
  <c r="E8" i="2"/>
  <c r="N8" i="2" s="1"/>
  <c r="F8" i="2"/>
  <c r="O8" i="2" s="1"/>
  <c r="G8" i="2"/>
  <c r="P8" i="2" s="1"/>
  <c r="V986" i="4"/>
  <c r="D61" i="8"/>
  <c r="L61" i="8" s="1"/>
  <c r="E61" i="8"/>
  <c r="M61" i="8" s="1"/>
  <c r="V547" i="4"/>
  <c r="J979" i="11"/>
  <c r="E13" i="2"/>
  <c r="N13" i="2" s="1"/>
  <c r="F13" i="2"/>
  <c r="O13" i="2" s="1"/>
  <c r="G13" i="2"/>
  <c r="P13" i="2" s="1"/>
  <c r="E62" i="2"/>
  <c r="N62" i="2" s="1"/>
  <c r="F62" i="2"/>
  <c r="O62" i="2" s="1"/>
  <c r="G62" i="2"/>
  <c r="P62" i="2" s="1"/>
  <c r="G12" i="2"/>
  <c r="P12" i="2" s="1"/>
  <c r="E12" i="2"/>
  <c r="N12" i="2" s="1"/>
  <c r="F12" i="2"/>
  <c r="O12" i="2" s="1"/>
  <c r="G28" i="2"/>
  <c r="P28" i="2" s="1"/>
  <c r="E28" i="2"/>
  <c r="N28" i="2" s="1"/>
  <c r="F28" i="2"/>
  <c r="O28" i="2" s="1"/>
  <c r="G60" i="2"/>
  <c r="P60" i="2" s="1"/>
  <c r="E60" i="2"/>
  <c r="N60" i="2" s="1"/>
  <c r="F60" i="2"/>
  <c r="O60" i="2" s="1"/>
  <c r="F27" i="2"/>
  <c r="O27" i="2" s="1"/>
  <c r="E27" i="2"/>
  <c r="N27" i="2" s="1"/>
  <c r="G27" i="2"/>
  <c r="P27" i="2" s="1"/>
  <c r="E37" i="8"/>
  <c r="M37" i="8" s="1"/>
  <c r="D37" i="8"/>
  <c r="L37" i="8" s="1"/>
  <c r="D53" i="8"/>
  <c r="L53" i="8" s="1"/>
  <c r="E53" i="8"/>
  <c r="M53" i="8" s="1"/>
  <c r="D52" i="8"/>
  <c r="L52" i="8" s="1"/>
  <c r="E52" i="8"/>
  <c r="M52" i="8" s="1"/>
  <c r="E57" i="2"/>
  <c r="N57" i="2" s="1"/>
  <c r="F57" i="2"/>
  <c r="O57" i="2" s="1"/>
  <c r="G57" i="2"/>
  <c r="P57" i="2" s="1"/>
  <c r="E38" i="2"/>
  <c r="N38" i="2" s="1"/>
  <c r="G38" i="2"/>
  <c r="P38" i="2" s="1"/>
  <c r="F38" i="2"/>
  <c r="O38" i="2" s="1"/>
  <c r="F19" i="2"/>
  <c r="O19" i="2" s="1"/>
  <c r="G19" i="2"/>
  <c r="P19" i="2" s="1"/>
  <c r="E19" i="2"/>
  <c r="N19" i="2" s="1"/>
  <c r="F11" i="2"/>
  <c r="O11" i="2" s="1"/>
  <c r="G11" i="2"/>
  <c r="P11" i="2" s="1"/>
  <c r="E11" i="2"/>
  <c r="N11" i="2" s="1"/>
  <c r="E14" i="2"/>
  <c r="N14" i="2" s="1"/>
  <c r="F14" i="2"/>
  <c r="O14" i="2" s="1"/>
  <c r="G14" i="2"/>
  <c r="P14" i="2" s="1"/>
  <c r="E50" i="2"/>
  <c r="N50" i="2" s="1"/>
  <c r="G50" i="2"/>
  <c r="P50" i="2" s="1"/>
  <c r="F50" i="2"/>
  <c r="O50" i="2" s="1"/>
  <c r="V417" i="4"/>
  <c r="F37" i="2"/>
  <c r="O37" i="2" s="1"/>
  <c r="G37" i="2"/>
  <c r="P37" i="2" s="1"/>
  <c r="E37" i="2"/>
  <c r="N37" i="2" s="1"/>
  <c r="G56" i="2"/>
  <c r="P56" i="2" s="1"/>
  <c r="E56" i="2"/>
  <c r="N56" i="2" s="1"/>
  <c r="F56" i="2"/>
  <c r="O56" i="2" s="1"/>
  <c r="E6" i="2"/>
  <c r="N6" i="2" s="1"/>
  <c r="F6" i="2"/>
  <c r="O6" i="2" s="1"/>
  <c r="G6" i="2"/>
  <c r="P6" i="2" s="1"/>
  <c r="D12" i="8"/>
  <c r="L12" i="8" s="1"/>
  <c r="E12" i="8"/>
  <c r="M12" i="8" s="1"/>
  <c r="G32" i="2"/>
  <c r="P32" i="2" s="1"/>
  <c r="E32" i="2"/>
  <c r="N32" i="2" s="1"/>
  <c r="F32" i="2"/>
  <c r="O32" i="2" s="1"/>
  <c r="D41" i="8"/>
  <c r="L41" i="8" s="1"/>
  <c r="E41" i="8"/>
  <c r="M41" i="8" s="1"/>
  <c r="D9" i="8"/>
  <c r="L9" i="8" s="1"/>
  <c r="E9" i="8"/>
  <c r="M9" i="8" s="1"/>
  <c r="D48" i="8"/>
  <c r="L48" i="8" s="1"/>
  <c r="E48" i="8"/>
  <c r="M48" i="8" s="1"/>
  <c r="D24" i="8"/>
  <c r="L24" i="8" s="1"/>
  <c r="E24" i="8"/>
  <c r="M24" i="8" s="1"/>
  <c r="D58" i="8"/>
  <c r="L58" i="8" s="1"/>
  <c r="E58" i="8"/>
  <c r="M58" i="8" s="1"/>
  <c r="D19" i="8"/>
  <c r="L19" i="8" s="1"/>
  <c r="E19" i="8"/>
  <c r="M19" i="8" s="1"/>
  <c r="D22" i="8"/>
  <c r="L22" i="8" s="1"/>
  <c r="E22" i="8"/>
  <c r="M22" i="8" s="1"/>
  <c r="F45" i="2"/>
  <c r="O45" i="2" s="1"/>
  <c r="G45" i="2"/>
  <c r="P45" i="2" s="1"/>
  <c r="E45" i="2"/>
  <c r="N45" i="2" s="1"/>
  <c r="F21" i="2"/>
  <c r="O21" i="2" s="1"/>
  <c r="G21" i="2"/>
  <c r="P21" i="2" s="1"/>
  <c r="E21" i="2"/>
  <c r="N21" i="2" s="1"/>
  <c r="E53" i="2"/>
  <c r="N53" i="2" s="1"/>
  <c r="F53" i="2"/>
  <c r="O53" i="2" s="1"/>
  <c r="G53" i="2"/>
  <c r="P53" i="2" s="1"/>
  <c r="F29" i="2"/>
  <c r="O29" i="2" s="1"/>
  <c r="G29" i="2"/>
  <c r="P29" i="2" s="1"/>
  <c r="E29" i="2"/>
  <c r="N29" i="2" s="1"/>
  <c r="E22" i="2"/>
  <c r="N22" i="2" s="1"/>
  <c r="G22" i="2"/>
  <c r="P22" i="2" s="1"/>
  <c r="F22" i="2"/>
  <c r="O22" i="2" s="1"/>
  <c r="E58" i="2"/>
  <c r="N58" i="2" s="1"/>
  <c r="F58" i="2"/>
  <c r="O58" i="2" s="1"/>
  <c r="G58" i="2"/>
  <c r="P58" i="2" s="1"/>
  <c r="E10" i="2"/>
  <c r="N10" i="2" s="1"/>
  <c r="F10" i="2"/>
  <c r="O10" i="2" s="1"/>
  <c r="G10" i="2"/>
  <c r="P10" i="2" s="1"/>
  <c r="F23" i="2"/>
  <c r="O23" i="2" s="1"/>
  <c r="E23" i="2"/>
  <c r="N23" i="2" s="1"/>
  <c r="G23" i="2"/>
  <c r="P23" i="2" s="1"/>
  <c r="E30" i="2"/>
  <c r="N30" i="2" s="1"/>
  <c r="G30" i="2"/>
  <c r="P30" i="2" s="1"/>
  <c r="F30" i="2"/>
  <c r="O30" i="2" s="1"/>
  <c r="E7" i="2"/>
  <c r="N7" i="2" s="1"/>
  <c r="F7" i="2"/>
  <c r="O7" i="2" s="1"/>
  <c r="G7" i="2"/>
  <c r="P7" i="2" s="1"/>
  <c r="F43" i="2"/>
  <c r="O43" i="2" s="1"/>
  <c r="E43" i="2"/>
  <c r="N43" i="2" s="1"/>
  <c r="G43" i="2"/>
  <c r="P43" i="2" s="1"/>
  <c r="E34" i="2"/>
  <c r="N34" i="2" s="1"/>
  <c r="G34" i="2"/>
  <c r="P34" i="2" s="1"/>
  <c r="F34" i="2"/>
  <c r="O34" i="2" s="1"/>
  <c r="E54" i="2"/>
  <c r="N54" i="2" s="1"/>
  <c r="F54" i="2"/>
  <c r="O54" i="2" s="1"/>
  <c r="G54" i="2"/>
  <c r="P54" i="2" s="1"/>
  <c r="E9" i="2"/>
  <c r="N9" i="2" s="1"/>
  <c r="F9" i="2"/>
  <c r="O9" i="2" s="1"/>
  <c r="G9" i="2"/>
  <c r="P9" i="2" s="1"/>
  <c r="G48" i="2"/>
  <c r="P48" i="2" s="1"/>
  <c r="E48" i="2"/>
  <c r="N48" i="2" s="1"/>
  <c r="F48" i="2"/>
  <c r="O48" i="2" s="1"/>
  <c r="J929" i="11"/>
  <c r="I929" i="11"/>
  <c r="D13" i="8"/>
  <c r="L13" i="8" s="1"/>
  <c r="E13" i="8"/>
  <c r="M13" i="8" s="1"/>
  <c r="D8" i="8"/>
  <c r="L8" i="8" s="1"/>
  <c r="E8" i="8"/>
  <c r="M8" i="8" s="1"/>
  <c r="D21" i="8"/>
  <c r="L21" i="8" s="1"/>
  <c r="E21" i="8"/>
  <c r="M21" i="8" s="1"/>
  <c r="D51" i="8"/>
  <c r="L51" i="8" s="1"/>
  <c r="E51" i="8"/>
  <c r="M51" i="8" s="1"/>
  <c r="E33" i="8"/>
  <c r="M33" i="8" s="1"/>
  <c r="D33" i="8"/>
  <c r="L33" i="8" s="1"/>
  <c r="D7" i="8"/>
  <c r="L7" i="8" s="1"/>
  <c r="E7" i="8"/>
  <c r="M7" i="8" s="1"/>
  <c r="E27" i="8"/>
  <c r="M27" i="8" s="1"/>
  <c r="D27" i="8"/>
  <c r="L27" i="8" s="1"/>
  <c r="E26" i="8"/>
  <c r="M26" i="8" s="1"/>
  <c r="D26" i="8"/>
  <c r="L26" i="8" s="1"/>
  <c r="E29" i="8"/>
  <c r="M29" i="8" s="1"/>
  <c r="D29" i="8"/>
  <c r="L29" i="8" s="1"/>
  <c r="D49" i="8"/>
  <c r="L49" i="8" s="1"/>
  <c r="E49" i="8"/>
  <c r="M49" i="8" s="1"/>
  <c r="D39" i="8"/>
  <c r="L39" i="8" s="1"/>
  <c r="E39" i="8"/>
  <c r="M39" i="8" s="1"/>
  <c r="D57" i="8"/>
  <c r="L57" i="8" s="1"/>
  <c r="E57" i="8"/>
  <c r="M57" i="8" s="1"/>
  <c r="D34" i="8"/>
  <c r="L34" i="8" s="1"/>
  <c r="E34" i="8"/>
  <c r="M34" i="8" s="1"/>
  <c r="F35" i="2"/>
  <c r="O35" i="2" s="1"/>
  <c r="E35" i="2"/>
  <c r="N35" i="2" s="1"/>
  <c r="G35" i="2"/>
  <c r="P35" i="2" s="1"/>
  <c r="F31" i="2"/>
  <c r="O31" i="2" s="1"/>
  <c r="E31" i="2"/>
  <c r="N31" i="2" s="1"/>
  <c r="G31" i="2"/>
  <c r="P31" i="2" s="1"/>
  <c r="G49" i="2"/>
  <c r="P49" i="2" s="1"/>
  <c r="E49" i="2"/>
  <c r="N49" i="2" s="1"/>
  <c r="F49" i="2"/>
  <c r="O49" i="2" s="1"/>
  <c r="G36" i="2"/>
  <c r="P36" i="2" s="1"/>
  <c r="E36" i="2"/>
  <c r="N36" i="2" s="1"/>
  <c r="F36" i="2"/>
  <c r="O36" i="2" s="1"/>
  <c r="E42" i="2"/>
  <c r="N42" i="2" s="1"/>
  <c r="G42" i="2"/>
  <c r="P42" i="2" s="1"/>
  <c r="F42" i="2"/>
  <c r="O42" i="2" s="1"/>
  <c r="G24" i="2"/>
  <c r="P24" i="2" s="1"/>
  <c r="E24" i="2"/>
  <c r="N24" i="2" s="1"/>
  <c r="F24" i="2"/>
  <c r="O24" i="2" s="1"/>
  <c r="E17" i="2"/>
  <c r="N17" i="2" s="1"/>
  <c r="F17" i="2"/>
  <c r="O17" i="2" s="1"/>
  <c r="G17" i="2"/>
  <c r="P17" i="2" s="1"/>
  <c r="V656" i="4"/>
  <c r="W656" i="4" s="1"/>
  <c r="X656" i="4" s="1"/>
  <c r="D54" i="8"/>
  <c r="L54" i="8" s="1"/>
  <c r="E54" i="8"/>
  <c r="M54" i="8" s="1"/>
  <c r="E17" i="8"/>
  <c r="M17" i="8" s="1"/>
  <c r="D17" i="8"/>
  <c r="L17" i="8" s="1"/>
  <c r="G44" i="2"/>
  <c r="P44" i="2" s="1"/>
  <c r="E44" i="2"/>
  <c r="N44" i="2" s="1"/>
  <c r="F44" i="2"/>
  <c r="O44" i="2" s="1"/>
  <c r="F52" i="2"/>
  <c r="O52" i="2" s="1"/>
  <c r="G52" i="2"/>
  <c r="P52" i="2" s="1"/>
  <c r="E52" i="2"/>
  <c r="N52" i="2" s="1"/>
  <c r="E18" i="2"/>
  <c r="N18" i="2" s="1"/>
  <c r="F18" i="2"/>
  <c r="O18" i="2" s="1"/>
  <c r="G18" i="2"/>
  <c r="P18" i="2" s="1"/>
  <c r="V403" i="4"/>
  <c r="V643" i="4"/>
  <c r="V699" i="4"/>
  <c r="W517" i="4"/>
  <c r="I968" i="11"/>
  <c r="V120" i="4"/>
  <c r="V47" i="4"/>
  <c r="V12" i="4"/>
  <c r="V50" i="4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I38" i="8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H50" i="8" s="1"/>
  <c r="L50" i="11"/>
  <c r="N50" i="11" s="1"/>
  <c r="I51" i="8" s="1"/>
  <c r="L149" i="11"/>
  <c r="N149" i="11" s="1"/>
  <c r="L26" i="11"/>
  <c r="N26" i="11" s="1"/>
  <c r="I27" i="8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I55" i="8" s="1"/>
  <c r="K47" i="11"/>
  <c r="M47" i="11" s="1"/>
  <c r="H48" i="8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I31" i="8" s="1"/>
  <c r="L112" i="11"/>
  <c r="N112" i="11" s="1"/>
  <c r="L29" i="11"/>
  <c r="N29" i="11" s="1"/>
  <c r="I30" i="8" s="1"/>
  <c r="K84" i="11"/>
  <c r="M84" i="11" s="1"/>
  <c r="K25" i="11"/>
  <c r="M25" i="11" s="1"/>
  <c r="H26" i="8" s="1"/>
  <c r="K59" i="11"/>
  <c r="M59" i="11" s="1"/>
  <c r="H60" i="8" s="1"/>
  <c r="K174" i="11"/>
  <c r="M174" i="11" s="1"/>
  <c r="K21" i="11"/>
  <c r="M21" i="11" s="1"/>
  <c r="H22" i="8" s="1"/>
  <c r="I960" i="11"/>
  <c r="I993" i="11"/>
  <c r="J993" i="11"/>
  <c r="I937" i="11"/>
  <c r="I884" i="11"/>
  <c r="J884" i="11"/>
  <c r="J991" i="11"/>
  <c r="I991" i="11"/>
  <c r="L41" i="11"/>
  <c r="N41" i="11" s="1"/>
  <c r="I42" i="8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I29" i="8" s="1"/>
  <c r="L116" i="11"/>
  <c r="N116" i="11" s="1"/>
  <c r="K116" i="11"/>
  <c r="M116" i="11" s="1"/>
  <c r="L121" i="11"/>
  <c r="N121" i="11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I35" i="8" s="1"/>
  <c r="K34" i="11"/>
  <c r="M34" i="11" s="1"/>
  <c r="H35" i="8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K74" i="11"/>
  <c r="M74" i="11" s="1"/>
  <c r="L39" i="11"/>
  <c r="N39" i="11" s="1"/>
  <c r="I40" i="8" s="1"/>
  <c r="K39" i="11"/>
  <c r="M39" i="11" s="1"/>
  <c r="H40" i="8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K123" i="11"/>
  <c r="M123" i="11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H41" i="8" s="1"/>
  <c r="L40" i="11"/>
  <c r="N40" i="11" s="1"/>
  <c r="I41" i="8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H53" i="8" s="1"/>
  <c r="L52" i="11"/>
  <c r="N52" i="11" s="1"/>
  <c r="I53" i="8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I49" i="8" s="1"/>
  <c r="K48" i="11"/>
  <c r="M48" i="11" s="1"/>
  <c r="H49" i="8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H62" i="8" s="1"/>
  <c r="L61" i="11"/>
  <c r="N61" i="11" s="1"/>
  <c r="I62" i="8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H47" i="8" s="1"/>
  <c r="L46" i="11"/>
  <c r="N46" i="11" s="1"/>
  <c r="I47" i="8" s="1"/>
  <c r="L106" i="11"/>
  <c r="N106" i="11" s="1"/>
  <c r="K106" i="11"/>
  <c r="M106" i="11" s="1"/>
  <c r="K158" i="11"/>
  <c r="M158" i="11" s="1"/>
  <c r="L158" i="11"/>
  <c r="N158" i="11" s="1"/>
  <c r="L36" i="11"/>
  <c r="N36" i="11" s="1"/>
  <c r="I37" i="8" s="1"/>
  <c r="K36" i="11"/>
  <c r="M36" i="11" s="1"/>
  <c r="H37" i="8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622" i="4" l="1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I54" i="8" s="1"/>
  <c r="K53" i="11"/>
  <c r="M53" i="11" s="1"/>
  <c r="H54" i="8" s="1"/>
  <c r="L179" i="11"/>
  <c r="N179" i="11" s="1"/>
  <c r="K179" i="11"/>
  <c r="M179" i="11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P170" i="4" s="1"/>
  <c r="AV170" i="4" s="1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M6" i="2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M32" i="2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M28" i="2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L48" i="2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L9" i="2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M19" i="2" s="1"/>
  <c r="Z11" i="4"/>
  <c r="AA11" i="4"/>
  <c r="AD10" i="4"/>
  <c r="AL36" i="4"/>
  <c r="AR36" i="4" s="1"/>
  <c r="D36" i="4" s="1"/>
  <c r="H36" i="4" s="1"/>
  <c r="K37" i="2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M25" i="2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K49" i="2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654" i="4" l="1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O174" i="4" s="1"/>
  <c r="AU174" i="4" s="1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K32" i="2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L6" i="2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L32" i="2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L19" i="2" s="1"/>
  <c r="G31" i="4"/>
  <c r="G91" i="4"/>
  <c r="E89" i="4"/>
  <c r="I89" i="4" s="1"/>
  <c r="F48" i="4"/>
  <c r="J48" i="4" s="1"/>
  <c r="M49" i="2" s="1"/>
  <c r="G96" i="4"/>
  <c r="AM180" i="4"/>
  <c r="AS180" i="4" s="1"/>
  <c r="AP15" i="4"/>
  <c r="AV15" i="4" s="1"/>
  <c r="AQ170" i="4"/>
  <c r="AW170" i="4" s="1"/>
  <c r="E24" i="4"/>
  <c r="I24" i="4" s="1"/>
  <c r="L25" i="2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L23" i="2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L45" i="2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K16" i="2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K25" i="2" s="1"/>
  <c r="G102" i="4"/>
  <c r="AQ23" i="4"/>
  <c r="AW23" i="4" s="1"/>
  <c r="AQ50" i="4"/>
  <c r="AW50" i="4" s="1"/>
  <c r="G24" i="4"/>
  <c r="E36" i="4"/>
  <c r="I36" i="4" s="1"/>
  <c r="L37" i="2" s="1"/>
  <c r="E20" i="4"/>
  <c r="I20" i="4" s="1"/>
  <c r="L21" i="2" s="1"/>
  <c r="D102" i="4"/>
  <c r="H102" i="4" s="1"/>
  <c r="AL43" i="4"/>
  <c r="AR43" i="4" s="1"/>
  <c r="E43" i="4" s="1"/>
  <c r="I43" i="4" s="1"/>
  <c r="L44" i="2" s="1"/>
  <c r="AQ17" i="4"/>
  <c r="AW17" i="4" s="1"/>
  <c r="AL75" i="4"/>
  <c r="AR75" i="4" s="1"/>
  <c r="E75" i="4" s="1"/>
  <c r="I75" i="4" s="1"/>
  <c r="D20" i="4"/>
  <c r="H20" i="4" s="1"/>
  <c r="K21" i="2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K28" i="2" s="1"/>
  <c r="F47" i="4"/>
  <c r="J47" i="4" s="1"/>
  <c r="M48" i="2" s="1"/>
  <c r="AM11" i="4"/>
  <c r="AS11" i="4" s="1"/>
  <c r="AN38" i="4"/>
  <c r="AT38" i="4" s="1"/>
  <c r="AO85" i="4"/>
  <c r="AU85" i="4" s="1"/>
  <c r="E27" i="4"/>
  <c r="I27" i="4" s="1"/>
  <c r="L28" i="2" s="1"/>
  <c r="AM17" i="4"/>
  <c r="AS17" i="4" s="1"/>
  <c r="G5" i="4"/>
  <c r="AQ12" i="4"/>
  <c r="AW12" i="4" s="1"/>
  <c r="AL10" i="4"/>
  <c r="AR10" i="4" s="1"/>
  <c r="E10" i="4" s="1"/>
  <c r="I10" i="4" s="1"/>
  <c r="L11" i="2" s="1"/>
  <c r="D5" i="4"/>
  <c r="H5" i="4" s="1"/>
  <c r="K6" i="2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M23" i="2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K48" i="2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L10" i="2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M21" i="2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M39" i="2" s="1"/>
  <c r="F36" i="4"/>
  <c r="J36" i="4" s="1"/>
  <c r="M37" i="2" s="1"/>
  <c r="F8" i="4"/>
  <c r="J8" i="4" s="1"/>
  <c r="M9" i="2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K9" i="2" s="1"/>
  <c r="E48" i="4"/>
  <c r="I48" i="4" s="1"/>
  <c r="L49" i="2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K36" i="2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L14" i="2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K19" i="2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M22" i="2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L26" i="2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K44" i="2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L51" i="2" s="1"/>
  <c r="G50" i="4"/>
  <c r="D50" i="4"/>
  <c r="H50" i="4" s="1"/>
  <c r="K51" i="2" s="1"/>
  <c r="F50" i="4"/>
  <c r="J50" i="4" s="1"/>
  <c r="M51" i="2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K45" i="2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388" i="4" l="1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K23" i="2" s="1"/>
  <c r="F23" i="4"/>
  <c r="J23" i="4" s="1"/>
  <c r="M24" i="2" s="1"/>
  <c r="E23" i="4"/>
  <c r="I23" i="4" s="1"/>
  <c r="L24" i="2" s="1"/>
  <c r="D10" i="4"/>
  <c r="H10" i="4" s="1"/>
  <c r="K11" i="2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M45" i="2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M26" i="2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F149" i="4"/>
  <c r="J149" i="4" s="1"/>
  <c r="AL64" i="4"/>
  <c r="AR64" i="4" s="1"/>
  <c r="G64" i="4" s="1"/>
  <c r="G118" i="4"/>
  <c r="D55" i="4"/>
  <c r="H55" i="4" s="1"/>
  <c r="K56" i="2" s="1"/>
  <c r="AM137" i="4"/>
  <c r="AS137" i="4" s="1"/>
  <c r="D72" i="4"/>
  <c r="H72" i="4" s="1"/>
  <c r="F118" i="4"/>
  <c r="J118" i="4" s="1"/>
  <c r="E55" i="4"/>
  <c r="I55" i="4" s="1"/>
  <c r="L56" i="2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M14" i="2" s="1"/>
  <c r="G10" i="4"/>
  <c r="AM44" i="4"/>
  <c r="AS44" i="4" s="1"/>
  <c r="AP58" i="4"/>
  <c r="AV58" i="4" s="1"/>
  <c r="F55" i="4"/>
  <c r="J55" i="4" s="1"/>
  <c r="M56" i="2" s="1"/>
  <c r="AL58" i="4"/>
  <c r="AR58" i="4" s="1"/>
  <c r="F58" i="4" s="1"/>
  <c r="J58" i="4" s="1"/>
  <c r="M59" i="2" s="1"/>
  <c r="D23" i="4"/>
  <c r="H23" i="4" s="1"/>
  <c r="K24" i="2" s="1"/>
  <c r="D25" i="4"/>
  <c r="H25" i="4" s="1"/>
  <c r="K26" i="2" s="1"/>
  <c r="F10" i="4"/>
  <c r="J10" i="4" s="1"/>
  <c r="M11" i="2" s="1"/>
  <c r="AO44" i="4"/>
  <c r="AU44" i="4" s="1"/>
  <c r="AQ62" i="4"/>
  <c r="AW62" i="4" s="1"/>
  <c r="AL59" i="4"/>
  <c r="AR59" i="4" s="1"/>
  <c r="F59" i="4" s="1"/>
  <c r="J59" i="4" s="1"/>
  <c r="M60" i="2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L22" i="2" s="1"/>
  <c r="E12" i="4"/>
  <c r="I12" i="4" s="1"/>
  <c r="L13" i="2" s="1"/>
  <c r="F15" i="4"/>
  <c r="J15" i="4" s="1"/>
  <c r="M16" i="2" s="1"/>
  <c r="D79" i="4"/>
  <c r="H79" i="4" s="1"/>
  <c r="E185" i="4"/>
  <c r="I185" i="4" s="1"/>
  <c r="D13" i="4"/>
  <c r="H13" i="4" s="1"/>
  <c r="K14" i="2" s="1"/>
  <c r="E114" i="4"/>
  <c r="I114" i="4" s="1"/>
  <c r="AP130" i="4"/>
  <c r="AV130" i="4" s="1"/>
  <c r="D70" i="4"/>
  <c r="H70" i="4" s="1"/>
  <c r="D21" i="4"/>
  <c r="H21" i="4" s="1"/>
  <c r="K22" i="2" s="1"/>
  <c r="D12" i="4"/>
  <c r="H12" i="4" s="1"/>
  <c r="K13" i="2" s="1"/>
  <c r="E15" i="4"/>
  <c r="I15" i="4" s="1"/>
  <c r="L16" i="2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K60" i="2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M44" i="2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L39" i="2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L36" i="2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K39" i="2" s="1"/>
  <c r="F35" i="4"/>
  <c r="J35" i="4" s="1"/>
  <c r="M36" i="2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K43" i="2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M10" i="2" s="1"/>
  <c r="D9" i="4"/>
  <c r="H9" i="4" s="1"/>
  <c r="K10" i="2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M57" i="2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E64" i="4"/>
  <c r="I64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49" i="4" l="1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L60" i="2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K59" i="2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L59" i="2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L43" i="2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K7" i="2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M7" i="2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M43" i="2" s="1"/>
  <c r="F41" i="4"/>
  <c r="J41" i="4" s="1"/>
  <c r="M42" i="2" s="1"/>
  <c r="E6" i="4"/>
  <c r="I6" i="4" s="1"/>
  <c r="L7" i="2" s="1"/>
  <c r="G42" i="4"/>
  <c r="E34" i="4"/>
  <c r="I34" i="4" s="1"/>
  <c r="L35" i="2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L57" i="2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K57" i="2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K42" i="2" s="1"/>
  <c r="D141" i="4"/>
  <c r="H141" i="4" s="1"/>
  <c r="AM90" i="4"/>
  <c r="AS90" i="4" s="1"/>
  <c r="F186" i="4"/>
  <c r="J186" i="4" s="1"/>
  <c r="E41" i="4"/>
  <c r="I41" i="4" s="1"/>
  <c r="L42" i="2" s="1"/>
  <c r="F141" i="4"/>
  <c r="J141" i="4" s="1"/>
  <c r="AO68" i="4"/>
  <c r="AU68" i="4" s="1"/>
  <c r="AL216" i="4"/>
  <c r="AR216" i="4" s="1"/>
  <c r="F216" i="4" s="1"/>
  <c r="J216" i="4" s="1"/>
  <c r="D34" i="4"/>
  <c r="H34" i="4" s="1"/>
  <c r="K35" i="2" s="1"/>
  <c r="F34" i="4"/>
  <c r="J34" i="4" s="1"/>
  <c r="M35" i="2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197" i="10"/>
  <c r="D193" i="3"/>
  <c r="D167" i="3"/>
  <c r="D318" i="10"/>
  <c r="D222" i="3"/>
  <c r="D140" i="10"/>
  <c r="D149" i="3"/>
  <c r="D404" i="3"/>
  <c r="D656" i="3"/>
  <c r="D190" i="10"/>
  <c r="D141" i="10"/>
  <c r="D621" i="3"/>
  <c r="D245" i="3"/>
  <c r="D179" i="10"/>
  <c r="D189" i="10"/>
  <c r="D185" i="3"/>
  <c r="D215" i="3"/>
  <c r="D372" i="3"/>
  <c r="D602" i="3"/>
  <c r="D260" i="3"/>
  <c r="D358" i="3"/>
  <c r="D341" i="3"/>
  <c r="D138" i="3"/>
  <c r="D442" i="3"/>
  <c r="D230" i="10"/>
  <c r="D162" i="10"/>
  <c r="D228" i="3"/>
  <c r="D18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191" i="3"/>
  <c r="D798" i="10"/>
  <c r="D258" i="10"/>
  <c r="D219" i="3"/>
  <c r="D175" i="10"/>
  <c r="D190" i="3"/>
  <c r="D335" i="3"/>
  <c r="D905" i="10"/>
  <c r="D161" i="10"/>
  <c r="D203" i="3"/>
  <c r="D244" i="10"/>
  <c r="D262" i="3"/>
  <c r="D200" i="10"/>
  <c r="D204" i="10"/>
  <c r="D202" i="3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184" i="10"/>
  <c r="D161" i="3"/>
  <c r="D588" i="10"/>
  <c r="D398" i="3"/>
  <c r="D216" i="10"/>
  <c r="D189" i="3"/>
  <c r="D144" i="3"/>
  <c r="D712" i="10"/>
  <c r="D235" i="3"/>
  <c r="D206" i="10"/>
  <c r="D192" i="3"/>
  <c r="D435" i="10"/>
  <c r="D361" i="10"/>
  <c r="D180" i="10"/>
  <c r="D205" i="3"/>
  <c r="D200" i="3"/>
  <c r="D195" i="3"/>
  <c r="D743" i="10"/>
  <c r="D254" i="3"/>
  <c r="D891" i="3"/>
  <c r="D346" i="3"/>
  <c r="D416" i="3"/>
  <c r="D163" i="3"/>
  <c r="D199" i="10"/>
  <c r="D433" i="10"/>
  <c r="D147" i="3"/>
  <c r="D169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147" i="10"/>
  <c r="D184" i="3"/>
  <c r="D448" i="3"/>
  <c r="D326" i="3"/>
  <c r="D218" i="10"/>
  <c r="D211" i="3"/>
  <c r="D176" i="3"/>
  <c r="D826" i="10"/>
  <c r="D274" i="3"/>
  <c r="D209" i="10"/>
  <c r="D178" i="3"/>
  <c r="D293" i="3"/>
  <c r="D230" i="3"/>
  <c r="D157" i="10"/>
  <c r="D174" i="3"/>
  <c r="D171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195" i="10"/>
  <c r="D168" i="3"/>
  <c r="D816" i="10"/>
  <c r="D273" i="10"/>
  <c r="D214" i="10"/>
  <c r="D155" i="3"/>
  <c r="D285" i="3"/>
  <c r="D310" i="3"/>
  <c r="D217" i="10"/>
  <c r="D208" i="10"/>
  <c r="D213" i="3"/>
  <c r="D221" i="3"/>
  <c r="D375" i="3"/>
  <c r="D173" i="10"/>
  <c r="D181" i="3"/>
  <c r="D217" i="3"/>
  <c r="D856" i="10"/>
  <c r="D522" i="10"/>
  <c r="D697" i="10"/>
  <c r="D240" i="3"/>
  <c r="D228" i="10"/>
  <c r="D202" i="10"/>
  <c r="D382" i="3"/>
  <c r="D166" i="3"/>
  <c r="D160" i="10"/>
  <c r="D787" i="10"/>
  <c r="D181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149" i="10"/>
  <c r="D211" i="10"/>
  <c r="D152" i="3"/>
  <c r="D643" i="3"/>
  <c r="D849" i="10"/>
  <c r="D192" i="10"/>
  <c r="D143" i="3"/>
  <c r="D545" i="3"/>
  <c r="D432" i="3"/>
  <c r="D203" i="10"/>
  <c r="D178" i="10"/>
  <c r="D146" i="3"/>
  <c r="D441" i="3"/>
  <c r="D673" i="3"/>
  <c r="D198" i="10"/>
  <c r="D158" i="3"/>
  <c r="D159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166" i="10"/>
  <c r="D158" i="10"/>
  <c r="D196" i="3"/>
  <c r="D359" i="3"/>
  <c r="D408" i="3"/>
  <c r="D174" i="10"/>
  <c r="D140" i="3"/>
  <c r="D223" i="3"/>
  <c r="D231" i="10"/>
  <c r="D177" i="10"/>
  <c r="D138" i="10"/>
  <c r="D175" i="3"/>
  <c r="D693" i="10"/>
  <c r="D229" i="10"/>
  <c r="D144" i="10"/>
  <c r="D180" i="3"/>
  <c r="D204" i="3"/>
  <c r="D979" i="10"/>
  <c r="D523" i="10"/>
  <c r="D516" i="10"/>
  <c r="D438" i="3"/>
  <c r="D366" i="3"/>
  <c r="D185" i="10"/>
  <c r="D396" i="10"/>
  <c r="D926" i="3"/>
  <c r="D152" i="10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151" i="3"/>
  <c r="D148" i="3"/>
  <c r="D221" i="10"/>
  <c r="D456" i="3"/>
  <c r="D182" i="10"/>
  <c r="D170" i="10"/>
  <c r="D393" i="3"/>
  <c r="D546" i="3"/>
  <c r="D250" i="10"/>
  <c r="D253" i="10"/>
  <c r="D452" i="3"/>
  <c r="D591" i="10"/>
  <c r="D220" i="10"/>
  <c r="D157" i="3"/>
  <c r="D194" i="10"/>
  <c r="D521" i="3"/>
  <c r="D216" i="3"/>
  <c r="D150" i="10"/>
  <c r="D187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145" i="10"/>
  <c r="D210" i="3"/>
  <c r="D332" i="3"/>
  <c r="D224" i="10"/>
  <c r="D168" i="10"/>
  <c r="D153" i="3"/>
  <c r="D809" i="3"/>
  <c r="D248" i="10"/>
  <c r="D151" i="10"/>
  <c r="D142" i="10"/>
  <c r="D197" i="3"/>
  <c r="D596" i="10"/>
  <c r="D453" i="3"/>
  <c r="D212" i="10"/>
  <c r="D156" i="3"/>
  <c r="D150" i="3"/>
  <c r="D794" i="3"/>
  <c r="D920" i="3"/>
  <c r="D351" i="10"/>
  <c r="D466" i="3"/>
  <c r="D437" i="3"/>
  <c r="D611" i="10"/>
  <c r="D186" i="10"/>
  <c r="D160" i="3"/>
  <c r="D215" i="10"/>
  <c r="D2" i="10"/>
  <c r="D43" i="10"/>
  <c r="D105" i="10"/>
  <c r="D91" i="10"/>
  <c r="D48" i="10"/>
  <c r="D29" i="10"/>
  <c r="D135" i="10"/>
  <c r="D79" i="10"/>
  <c r="D44" i="10"/>
  <c r="D18" i="10"/>
  <c r="D28" i="10"/>
  <c r="D99" i="10"/>
  <c r="D96" i="10"/>
  <c r="D30" i="10"/>
  <c r="D25" i="10"/>
  <c r="D129" i="10"/>
  <c r="D59" i="10"/>
  <c r="D120" i="10"/>
  <c r="D75" i="10"/>
  <c r="D112" i="10"/>
  <c r="D76" i="10"/>
  <c r="D123" i="10"/>
  <c r="D87" i="10"/>
  <c r="D73" i="10"/>
  <c r="D118" i="10"/>
  <c r="D100" i="10"/>
  <c r="D115" i="10"/>
  <c r="D78" i="10"/>
  <c r="D66" i="10"/>
  <c r="D136" i="10"/>
  <c r="D86" i="10"/>
  <c r="D33" i="10"/>
  <c r="D128" i="10"/>
  <c r="D40" i="10"/>
  <c r="D13" i="10"/>
  <c r="D85" i="3"/>
  <c r="D14" i="3"/>
  <c r="D60" i="3"/>
  <c r="D22" i="3"/>
  <c r="D126" i="3"/>
  <c r="D29" i="3"/>
  <c r="D53" i="3"/>
  <c r="D37" i="3"/>
  <c r="D42" i="3"/>
  <c r="D130" i="3"/>
  <c r="D63" i="3"/>
  <c r="D96" i="3"/>
  <c r="D6" i="3"/>
  <c r="D91" i="3"/>
  <c r="D34" i="3"/>
  <c r="D78" i="3"/>
  <c r="D80" i="3"/>
  <c r="D94" i="3"/>
  <c r="D39" i="3"/>
  <c r="D93" i="3"/>
  <c r="D33" i="3"/>
  <c r="D128" i="3"/>
  <c r="D8" i="3"/>
  <c r="D15" i="3"/>
  <c r="D110" i="3"/>
  <c r="D46" i="3"/>
  <c r="D25" i="3"/>
  <c r="D59" i="3"/>
  <c r="D32" i="3"/>
  <c r="D70" i="3"/>
  <c r="D7" i="3"/>
  <c r="D105" i="3"/>
  <c r="D79" i="3"/>
  <c r="D247" i="3"/>
  <c r="D214" i="3"/>
  <c r="D165" i="10"/>
  <c r="D191" i="10"/>
  <c r="D343" i="10"/>
  <c r="D489" i="3"/>
  <c r="D431" i="3"/>
  <c r="D291" i="10"/>
  <c r="D259" i="3"/>
  <c r="D496" i="3"/>
  <c r="D209" i="3"/>
  <c r="D171" i="10"/>
  <c r="D224" i="3"/>
  <c r="D651" i="3"/>
  <c r="D164" i="10"/>
  <c r="D723" i="10"/>
  <c r="D760" i="3"/>
  <c r="D286" i="3"/>
  <c r="D774" i="3"/>
  <c r="D987" i="3"/>
  <c r="D537" i="10"/>
  <c r="D617" i="10"/>
  <c r="D357" i="3"/>
  <c r="D825" i="10"/>
  <c r="D252" i="3"/>
  <c r="D967" i="10"/>
  <c r="D162" i="3"/>
  <c r="D208" i="3"/>
  <c r="D929" i="10"/>
  <c r="D811" i="10"/>
  <c r="D334" i="3"/>
  <c r="D597" i="3"/>
  <c r="D256" i="3"/>
  <c r="D167" i="10"/>
  <c r="D431" i="10"/>
  <c r="D186" i="3"/>
  <c r="D239" i="10"/>
  <c r="D895" i="3"/>
  <c r="D164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193" i="10"/>
  <c r="D213" i="10"/>
  <c r="D199" i="3"/>
  <c r="D325" i="10"/>
  <c r="D402" i="3"/>
  <c r="D172" i="10"/>
  <c r="D154" i="3"/>
  <c r="D338" i="3"/>
  <c r="D577" i="10"/>
  <c r="D205" i="10"/>
  <c r="D198" i="3"/>
  <c r="D225" i="3"/>
  <c r="D223" i="10"/>
  <c r="D155" i="10"/>
  <c r="D201" i="10"/>
  <c r="D177" i="3"/>
  <c r="D207" i="3"/>
  <c r="D734" i="3"/>
  <c r="D316" i="10"/>
  <c r="D376" i="3"/>
  <c r="D622" i="10"/>
  <c r="D153" i="10"/>
  <c r="D249" i="10"/>
  <c r="D728" i="10"/>
  <c r="D667" i="10"/>
  <c r="D139" i="3"/>
  <c r="D3" i="3"/>
  <c r="D111" i="10"/>
  <c r="D34" i="10"/>
  <c r="D90" i="10"/>
  <c r="D22" i="10"/>
  <c r="D47" i="10"/>
  <c r="D84" i="10"/>
  <c r="D39" i="10"/>
  <c r="D17" i="10"/>
  <c r="D125" i="10"/>
  <c r="D10" i="10"/>
  <c r="D83" i="10"/>
  <c r="D54" i="10"/>
  <c r="D94" i="10"/>
  <c r="D53" i="10"/>
  <c r="D70" i="10"/>
  <c r="D19" i="10"/>
  <c r="D131" i="10"/>
  <c r="D82" i="10"/>
  <c r="D7" i="10"/>
  <c r="D134" i="10"/>
  <c r="D110" i="10"/>
  <c r="D26" i="10"/>
  <c r="D21" i="10"/>
  <c r="D106" i="10"/>
  <c r="D38" i="10"/>
  <c r="D24" i="10"/>
  <c r="D56" i="10"/>
  <c r="D88" i="10"/>
  <c r="D119" i="10"/>
  <c r="D49" i="10"/>
  <c r="D81" i="10"/>
  <c r="D52" i="10"/>
  <c r="D108" i="10"/>
  <c r="D56" i="3"/>
  <c r="D108" i="3"/>
  <c r="D69" i="3"/>
  <c r="D127" i="3"/>
  <c r="D71" i="3"/>
  <c r="D66" i="3"/>
  <c r="D24" i="3"/>
  <c r="D49" i="3"/>
  <c r="D19" i="3"/>
  <c r="D102" i="3"/>
  <c r="D21" i="3"/>
  <c r="D45" i="3"/>
  <c r="D5" i="3"/>
  <c r="D58" i="3"/>
  <c r="D64" i="3"/>
  <c r="D104" i="3"/>
  <c r="D16" i="3"/>
  <c r="D72" i="3"/>
  <c r="D51" i="3"/>
  <c r="D107" i="3"/>
  <c r="D95" i="3"/>
  <c r="D136" i="3"/>
  <c r="D99" i="3"/>
  <c r="D57" i="3"/>
  <c r="D120" i="3"/>
  <c r="D86" i="3"/>
  <c r="D11" i="3"/>
  <c r="D132" i="3"/>
  <c r="D123" i="3"/>
  <c r="D55" i="3"/>
  <c r="D125" i="3"/>
  <c r="D20" i="3"/>
  <c r="D31" i="3"/>
  <c r="D28" i="3"/>
  <c r="D43" i="3"/>
  <c r="D12" i="3"/>
  <c r="D116" i="3"/>
  <c r="D900" i="3"/>
  <c r="D219" i="10"/>
  <c r="D684" i="3"/>
  <c r="D995" i="3"/>
  <c r="D704" i="10"/>
  <c r="D696" i="10"/>
  <c r="D766" i="10"/>
  <c r="D397" i="3"/>
  <c r="D146" i="10"/>
  <c r="D232" i="3"/>
  <c r="D218" i="3"/>
  <c r="D187" i="10"/>
  <c r="D315" i="3"/>
  <c r="D201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156" i="10"/>
  <c r="D206" i="3"/>
  <c r="D329" i="3"/>
  <c r="D239" i="3"/>
  <c r="D196" i="10"/>
  <c r="D141" i="3"/>
  <c r="D165" i="3"/>
  <c r="D395" i="10"/>
  <c r="D227" i="10"/>
  <c r="D176" i="10"/>
  <c r="D179" i="3"/>
  <c r="D451" i="3"/>
  <c r="D803" i="10"/>
  <c r="D154" i="10"/>
  <c r="D194" i="3"/>
  <c r="D172" i="3"/>
  <c r="D965" i="3"/>
  <c r="D337" i="10"/>
  <c r="D276" i="3"/>
  <c r="D804" i="10"/>
  <c r="D375" i="10"/>
  <c r="D183" i="3"/>
  <c r="D143" i="10"/>
  <c r="D220" i="3"/>
  <c r="D163" i="10"/>
  <c r="D3" i="10"/>
  <c r="D58" i="10"/>
  <c r="D97" i="10"/>
  <c r="D42" i="10"/>
  <c r="D93" i="10"/>
  <c r="D9" i="10"/>
  <c r="D124" i="10"/>
  <c r="D122" i="10"/>
  <c r="D37" i="10"/>
  <c r="D14" i="10"/>
  <c r="D11" i="10"/>
  <c r="D132" i="10"/>
  <c r="D6" i="10"/>
  <c r="D80" i="10"/>
  <c r="D50" i="10"/>
  <c r="D31" i="10"/>
  <c r="D104" i="10"/>
  <c r="D20" i="10"/>
  <c r="D77" i="10"/>
  <c r="D127" i="10"/>
  <c r="D23" i="10"/>
  <c r="D60" i="10"/>
  <c r="D117" i="10"/>
  <c r="D137" i="10"/>
  <c r="D15" i="10"/>
  <c r="D35" i="10"/>
  <c r="D55" i="10"/>
  <c r="D5" i="10"/>
  <c r="D89" i="10"/>
  <c r="D61" i="10"/>
  <c r="D63" i="10"/>
  <c r="D36" i="10"/>
  <c r="D74" i="10"/>
  <c r="D51" i="10"/>
  <c r="D98" i="10"/>
  <c r="D785" i="10"/>
  <c r="D926" i="10"/>
  <c r="D267" i="3"/>
  <c r="D957" i="10"/>
  <c r="D587" i="3"/>
  <c r="D170" i="3"/>
  <c r="D449" i="3"/>
  <c r="D417" i="3"/>
  <c r="D72" i="10"/>
  <c r="D133" i="10"/>
  <c r="D71" i="10"/>
  <c r="D101" i="10"/>
  <c r="D126" i="10"/>
  <c r="D113" i="10"/>
  <c r="D27" i="10"/>
  <c r="D85" i="10"/>
  <c r="D16" i="10"/>
  <c r="D41" i="3"/>
  <c r="D119" i="3"/>
  <c r="D10" i="3"/>
  <c r="D112" i="3"/>
  <c r="D114" i="3"/>
  <c r="D81" i="3"/>
  <c r="D134" i="3"/>
  <c r="D13" i="3"/>
  <c r="D135" i="3"/>
  <c r="D9" i="3"/>
  <c r="D4" i="3"/>
  <c r="D52" i="3"/>
  <c r="D48" i="3"/>
  <c r="D30" i="3"/>
  <c r="D17" i="3"/>
  <c r="D115" i="3"/>
  <c r="D61" i="3"/>
  <c r="D118" i="3"/>
  <c r="D92" i="3"/>
  <c r="D100" i="3"/>
  <c r="D73" i="3"/>
  <c r="D27" i="3"/>
  <c r="D169" i="3"/>
  <c r="D173" i="3"/>
  <c r="D345" i="3"/>
  <c r="D2" i="3"/>
  <c r="D116" i="10"/>
  <c r="D57" i="10"/>
  <c r="D92" i="10"/>
  <c r="D109" i="10"/>
  <c r="D103" i="3"/>
  <c r="D137" i="3"/>
  <c r="D40" i="3"/>
  <c r="D44" i="3"/>
  <c r="D109" i="3"/>
  <c r="D83" i="3"/>
  <c r="D50" i="3"/>
  <c r="D90" i="3"/>
  <c r="D444" i="3"/>
  <c r="D225" i="10"/>
  <c r="D436" i="10"/>
  <c r="D828" i="10"/>
  <c r="D390" i="3"/>
  <c r="D182" i="3"/>
  <c r="D554" i="10"/>
  <c r="D454" i="3"/>
  <c r="D8" i="10"/>
  <c r="D62" i="10"/>
  <c r="D68" i="10"/>
  <c r="D12" i="10"/>
  <c r="D102" i="10"/>
  <c r="D32" i="10"/>
  <c r="D64" i="10"/>
  <c r="D103" i="10"/>
  <c r="D54" i="3"/>
  <c r="D89" i="3"/>
  <c r="D117" i="3"/>
  <c r="D124" i="3"/>
  <c r="D74" i="3"/>
  <c r="D62" i="3"/>
  <c r="D101" i="3"/>
  <c r="D129" i="3"/>
  <c r="D76" i="3"/>
  <c r="D111" i="3"/>
  <c r="D113" i="3"/>
  <c r="D88" i="3"/>
  <c r="D82" i="3"/>
  <c r="D47" i="3"/>
  <c r="D98" i="3"/>
  <c r="D67" i="3"/>
  <c r="D121" i="3"/>
  <c r="D106" i="3"/>
  <c r="D77" i="3"/>
  <c r="D87" i="3"/>
  <c r="D122" i="3"/>
  <c r="D84" i="3"/>
  <c r="D870" i="3"/>
  <c r="D142" i="3"/>
  <c r="D159" i="10"/>
  <c r="D963" i="3"/>
  <c r="D67" i="10"/>
  <c r="D41" i="10"/>
  <c r="D45" i="10"/>
  <c r="D46" i="10"/>
  <c r="D133" i="3"/>
  <c r="D131" i="3"/>
  <c r="D18" i="3"/>
  <c r="D35" i="3"/>
  <c r="D36" i="3"/>
  <c r="D75" i="3"/>
  <c r="D26" i="3"/>
  <c r="D65" i="3"/>
  <c r="D756" i="3"/>
  <c r="D188" i="10"/>
  <c r="D139" i="10"/>
  <c r="D183" i="10"/>
  <c r="D148" i="10"/>
  <c r="D325" i="3"/>
  <c r="D231" i="3"/>
  <c r="D145" i="3"/>
  <c r="D130" i="10"/>
  <c r="D107" i="10"/>
  <c r="D69" i="10"/>
  <c r="D65" i="10"/>
  <c r="D4" i="10"/>
  <c r="D121" i="10"/>
  <c r="D95" i="10"/>
  <c r="D114" i="10"/>
  <c r="D68" i="3"/>
  <c r="D38" i="3"/>
  <c r="D23" i="3"/>
  <c r="D97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J5" i="8"/>
  <c r="K5" i="8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J47" i="8"/>
  <c r="K47" i="8"/>
  <c r="J46" i="8"/>
  <c r="K46" i="8"/>
  <c r="K42" i="8"/>
  <c r="J42" i="8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K33" i="8"/>
  <c r="J33" i="8"/>
  <c r="K13" i="8"/>
  <c r="J13" i="8"/>
  <c r="J63" i="8"/>
  <c r="K63" i="8"/>
  <c r="J9" i="8"/>
  <c r="K9" i="8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J58" i="8"/>
  <c r="K58" i="8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J17" i="8"/>
  <c r="K17" i="8"/>
  <c r="K28" i="8"/>
  <c r="J28" i="8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J52" i="8"/>
  <c r="K52" i="8"/>
  <c r="J37" i="8"/>
  <c r="K37" i="8"/>
  <c r="J62" i="8"/>
  <c r="K62" i="8"/>
  <c r="J6" i="8"/>
  <c r="K6" i="8"/>
  <c r="J56" i="8"/>
  <c r="K56" i="8"/>
  <c r="J36" i="8"/>
  <c r="K36" i="8"/>
  <c r="J16" i="8"/>
  <c r="K16" i="8"/>
  <c r="K61" i="8"/>
  <c r="J61" i="8"/>
  <c r="J24" i="8"/>
  <c r="K24" i="8"/>
  <c r="K21" i="8"/>
  <c r="J21" i="8"/>
  <c r="K32" i="8"/>
  <c r="J32" i="8"/>
  <c r="J51" i="8"/>
  <c r="K51" i="8"/>
  <c r="K7" i="8"/>
  <c r="J7" i="8"/>
  <c r="J12" i="8"/>
  <c r="K12" i="8"/>
  <c r="K15" i="8"/>
  <c r="J15" i="8"/>
  <c r="J38" i="8"/>
  <c r="K38" i="8"/>
  <c r="J10" i="8"/>
  <c r="K10" i="8"/>
  <c r="J43" i="8"/>
  <c r="K43" i="8"/>
  <c r="J59" i="8"/>
  <c r="K59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J53" i="8"/>
  <c r="K53" i="8"/>
  <c r="J50" i="8"/>
  <c r="K50" i="8"/>
  <c r="J57" i="8"/>
  <c r="K57" i="8"/>
  <c r="J25" i="8"/>
  <c r="K25" i="8"/>
  <c r="J39" i="8"/>
  <c r="K39" i="8"/>
  <c r="K22" i="8"/>
  <c r="J22" i="8"/>
  <c r="J27" i="8"/>
  <c r="K27" i="8"/>
  <c r="J8" i="8"/>
  <c r="K8" i="8"/>
  <c r="J20" i="8"/>
  <c r="K20" i="8"/>
  <c r="J54" i="8"/>
  <c r="K54" i="8"/>
  <c r="J55" i="8"/>
  <c r="K55" i="8"/>
  <c r="J11" i="8"/>
  <c r="K11" i="8"/>
  <c r="J18" i="8"/>
  <c r="K18" i="8"/>
  <c r="J40" i="8"/>
  <c r="K40" i="8"/>
  <c r="J48" i="8"/>
  <c r="K48" i="8"/>
  <c r="J23" i="8"/>
  <c r="K23" i="8"/>
  <c r="J35" i="8"/>
  <c r="K35" i="8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K14" i="8"/>
  <c r="J14" i="8"/>
  <c r="K41" i="8"/>
  <c r="J41" i="8"/>
  <c r="J34" i="8"/>
  <c r="K34" i="8"/>
  <c r="J60" i="8"/>
  <c r="K60" i="8"/>
  <c r="J26" i="8"/>
  <c r="K26" i="8"/>
  <c r="J31" i="8"/>
  <c r="K31" i="8"/>
  <c r="K29" i="8"/>
  <c r="J29" i="8"/>
  <c r="J19" i="8"/>
  <c r="K19" i="8"/>
  <c r="J45" i="8"/>
  <c r="K45" i="8"/>
  <c r="J30" i="8"/>
  <c r="K30" i="8"/>
  <c r="K49" i="8"/>
  <c r="J49" i="8"/>
  <c r="J44" i="8"/>
  <c r="K44" i="8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<sst xmlns="http://schemas.openxmlformats.org/spreadsheetml/2006/main" count="706" uniqueCount="202">
  <si>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</si>
  <si>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</si>
  <si>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</si>
  <si>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</si>
  <si>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</si>
  <si>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</si>
  <si>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</si>
  <si>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</si>
  <si>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</si>
  <si>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</si>
  <si>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</si>
  <si>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</si>
  <si>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</si>
  <si>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</si>
  <si>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</si>
  <si>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</si>
  <si>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</si>
  <si>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</si>
  <si>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</si>
  <si>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</si>
  <si>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</si>
  <si>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</si>
  <si>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</si>
  <si>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</si>
  <si>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</si>
  <si>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</si>
  <si>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</si>
  <si>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</si>
  <si>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</si>
  <si>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</si>
  <si>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</si>
  <si>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</si>
  <si>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</si>
  <si>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</si>
  <si>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</si>
  <si>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</si>
  <si>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</si>
  <si>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</si>
  <si>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</si>
  <si>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</si>
  <si>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</si>
  <si>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</si>
  <si>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</si>
  <si>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</si>
  <si>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</si>
  <si>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</si>
  <si>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</si>
  <si>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</si>
  <si>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</si>
  <si>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</si>
  <si>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</si>
  <si>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</si>
  <si>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</si>
  <si>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</si>
  <si>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</si>
  <si>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</si>
  <si>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</si>
  <si>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</si>
  <si>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</si>
  <si>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</si>
  <si>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</si>
  <si>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</si>
  <si>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</si>
  <si>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</si>
  <si>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</si>
  <si>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</si>
  <si>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</si>
  <si>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</si>
  <si>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</si>
  <si>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Norwich</t>
  </si>
  <si>
    <t>Leicester</t>
  </si>
  <si>
    <t>Nice</t>
  </si>
  <si>
    <t>Rennes</t>
  </si>
  <si>
    <t>St Etienne</t>
  </si>
  <si>
    <t>Tottenham</t>
  </si>
  <si>
    <t>Nantes</t>
  </si>
  <si>
    <t>Vallecano</t>
  </si>
  <si>
    <t>Barcelona</t>
  </si>
  <si>
    <t>Arsenal</t>
  </si>
  <si>
    <t>E0</t>
  </si>
  <si>
    <t>F1</t>
  </si>
  <si>
    <t>SP1</t>
  </si>
  <si>
    <t>Everton</t>
  </si>
  <si>
    <t>Man City</t>
  </si>
  <si>
    <t>Aston Villa</t>
  </si>
  <si>
    <t>Wolves</t>
  </si>
  <si>
    <t>Leeds</t>
  </si>
  <si>
    <t>Elche</t>
  </si>
  <si>
    <t>Osasuna</t>
  </si>
  <si>
    <t>Granada</t>
  </si>
  <si>
    <t>Celta</t>
  </si>
  <si>
    <t>Sociedad</t>
  </si>
  <si>
    <t>Mallorca</t>
  </si>
  <si>
    <t>Getafe</t>
  </si>
  <si>
    <t>Betis</t>
  </si>
  <si>
    <t>Sevilla</t>
  </si>
  <si>
    <t>Cadiz</t>
  </si>
  <si>
    <t>Alaves</t>
  </si>
  <si>
    <t>Villarreal</t>
  </si>
  <si>
    <t>Real Madrid</t>
  </si>
  <si>
    <t>Espanol</t>
  </si>
  <si>
    <t>Valencia</t>
  </si>
  <si>
    <t>Levante</t>
  </si>
  <si>
    <t>Ath Bilbao</t>
  </si>
  <si>
    <t>Ath Madrid</t>
  </si>
  <si>
    <t>Sociedad B</t>
  </si>
  <si>
    <t>Almeria</t>
  </si>
  <si>
    <t>Bordeaux</t>
  </si>
  <si>
    <t>Lorient</t>
  </si>
  <si>
    <t>Lyon</t>
  </si>
  <si>
    <t>Metz</t>
  </si>
  <si>
    <t>Angers</t>
  </si>
  <si>
    <t>Monaco</t>
  </si>
  <si>
    <t>Brest</t>
  </si>
  <si>
    <t>Montpellier</t>
  </si>
  <si>
    <t>Paris SG</t>
  </si>
  <si>
    <t>Lille</t>
  </si>
  <si>
    <t>Marseille</t>
  </si>
  <si>
    <t>Reims</t>
  </si>
  <si>
    <t>Strasbourg</t>
  </si>
  <si>
    <t>Clermont</t>
  </si>
  <si>
    <t>Troyes</t>
  </si>
  <si>
    <t>Lens</t>
  </si>
  <si>
    <t>Empoli</t>
  </si>
  <si>
    <t>Salernitana</t>
  </si>
  <si>
    <t>Udinese</t>
  </si>
  <si>
    <t>Spezia</t>
  </si>
  <si>
    <t>Verona</t>
  </si>
  <si>
    <t>Torino</t>
  </si>
  <si>
    <t>Roma</t>
  </si>
  <si>
    <t>Venezia</t>
  </si>
  <si>
    <t>Amorebieta</t>
  </si>
  <si>
    <t>Huesca</t>
  </si>
  <si>
    <t>Burgos</t>
  </si>
  <si>
    <t>Cartagena</t>
  </si>
  <si>
    <t>Lugo</t>
  </si>
  <si>
    <t>Fuenlabrada</t>
  </si>
  <si>
    <t>Valladolid</t>
  </si>
  <si>
    <t>Ponferradina</t>
  </si>
  <si>
    <t>Leganes</t>
  </si>
  <si>
    <t>Eibar</t>
  </si>
  <si>
    <t>Kayserispor</t>
  </si>
  <si>
    <t>Yeni Malatyaspor</t>
  </si>
  <si>
    <t>Burnley</t>
  </si>
  <si>
    <t>Crystal Palace</t>
  </si>
  <si>
    <t>Brighton</t>
  </si>
  <si>
    <t>West Ham</t>
  </si>
  <si>
    <t>Brentford</t>
  </si>
  <si>
    <t>Bologna</t>
  </si>
  <si>
    <t>Sassuolo</t>
  </si>
  <si>
    <t>Napoli</t>
  </si>
  <si>
    <t>Genoa</t>
  </si>
  <si>
    <t>Milan</t>
  </si>
  <si>
    <t>Atalanta</t>
  </si>
  <si>
    <t>Cagliari</t>
  </si>
  <si>
    <t>Inter</t>
  </si>
  <si>
    <t>Alcorcon</t>
  </si>
  <si>
    <t>Las Palmas</t>
  </si>
  <si>
    <t>Mirandes</t>
  </si>
  <si>
    <t>Ibiza</t>
  </si>
  <si>
    <t>Sp Gijon</t>
  </si>
  <si>
    <t>Girona</t>
  </si>
  <si>
    <t>Tenerife</t>
  </si>
  <si>
    <t>Malaga</t>
  </si>
  <si>
    <t>Goztep</t>
  </si>
  <si>
    <t>Besiktas</t>
  </si>
  <si>
    <t>Trabzonspor</t>
  </si>
  <si>
    <t>Altay</t>
  </si>
  <si>
    <t>Alanyaspor</t>
  </si>
  <si>
    <t>Gaziantep</t>
  </si>
  <si>
    <t>Fenerbahce</t>
  </si>
  <si>
    <t>Karagumruk</t>
  </si>
  <si>
    <t>Giresunspor</t>
  </si>
  <si>
    <t>Buyuksehyr</t>
  </si>
  <si>
    <t>Kasimpasa</t>
  </si>
  <si>
    <t>Antalyaspor</t>
  </si>
  <si>
    <t>Konyaspor</t>
  </si>
  <si>
    <t>Hatayspor</t>
  </si>
  <si>
    <t>Newcastle</t>
  </si>
  <si>
    <t>Sampdoria</t>
  </si>
  <si>
    <t>Fiorentina</t>
  </si>
  <si>
    <t>Juventus</t>
  </si>
  <si>
    <t>Lazio</t>
  </si>
  <si>
    <t>Oviedo</t>
  </si>
  <si>
    <t>Zaragoza</t>
  </si>
  <si>
    <t>Galatasaray</t>
  </si>
  <si>
    <t>Ad. Demirspor</t>
  </si>
  <si>
    <t>Rizespor</t>
  </si>
  <si>
    <t>Sivasspor</t>
  </si>
  <si>
    <t>SP2</t>
  </si>
  <si>
    <t>I1</t>
  </si>
  <si>
    <t>T1</t>
  </si>
  <si>
    <t>Southampton</t>
  </si>
  <si>
    <t>Liverpool</t>
  </si>
  <si>
    <t>Chelsea</t>
  </si>
  <si>
    <t>Man United</t>
  </si>
  <si>
    <t>20/05/2022</t>
  </si>
  <si>
    <t>21/05/2022</t>
  </si>
  <si>
    <t>22/05/2022</t>
  </si>
  <si>
    <t>27/05/2022</t>
  </si>
  <si>
    <t>28/05/2022</t>
  </si>
  <si>
    <t>29/05/2022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</si>
</sst>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1.0466798766453527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1.0642552563963332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1.0567919280515341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1.0484438729518561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1.0510869493716231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1.0636236687327365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1.0481397396121741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1.0563848669654847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1.0604868713067181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1.0493967898153296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1.0488545698370915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1.047073470420135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1.052267086616911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1.0562131576327949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1.1144624331102098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1.0549077074635693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1.0513686083765104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1.1072789601200739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1.0509444270006065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1.0513326278789881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1.0487772084693074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1.0629896251208502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1.0653550983353486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1.0586391570182949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1.0654607442883226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1.0717032521441066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1.0696244407207609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1.062721007324505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1.0700036736716445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1.0569383568656741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1.0557800700829107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1.0624658649673062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1.0502085589023142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1.0561833732708965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1.0736963881418249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1.0518374708906593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1.0511989710920113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1.0533564937435893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1.0424343751332963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1.0715316850742669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1.0499964535568072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1.0488545698370915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1.0755802342973508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1.0675484023737911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1.0729375085123927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1.0658193208676463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1.1203479606720321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1.0604868713067181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1.0529232824658912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1.0535792336879053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1.0538424813225786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1.0460060256260135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1.0538644213740753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1.0424343751332963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1.0609541449825806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1.0499964535568072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1.0499964535568072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1.0449864577049268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1.0538424813225786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1.061692142988214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1.0484438729518561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1.0510869493716231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1.047073470420135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1.0629813436677837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1.0671049906442842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1.0666566032202576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1.0639347872686713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1.0570274463634663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1.0607092988079927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1.0584605946196426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1.0653550983353486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1.0696235692694445</v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1.0217504910356217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7.1656929569581198</v>
      </c>
      <c r="I2" s="6">
        <f>IF('Log_working_3-way'!$D2="","",'True_Odds_Calculator_3-way'!O3/'True_Odds_Calculator_3-way'!B3-1)</f>
        <v>6.0641410714764596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2.2950824411305026E-2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1.0303932805671756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31.836063236076733</v>
      </c>
      <c r="I3" s="6">
        <f>IF('Log_working_3-way'!$D3="","",'True_Odds_Calculator_3-way'!O4/'True_Odds_Calculator_3-way'!B4-1)</f>
        <v>4.0176761093806501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2.9418627986316226E-2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1.0301651442242465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26.164712397275412</v>
      </c>
      <c r="I4" s="6">
        <f>IF('Log_working_3-way'!$D4="","",'True_Odds_Calculator_3-way'!O5/'True_Odds_Calculator_3-way'!B5-1)</f>
        <v>4.8578723176298979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3.0555250504099574E-2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1.0280336587363947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23.79331502951662</v>
      </c>
      <c r="I5" s="6">
        <f>IF('Log_working_3-way'!$D5="","",'True_Odds_Calculator_3-way'!O6/'True_Odds_Calculator_3-way'!B6-1)</f>
        <v>7.1191914398841387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2.8809630128526331E-2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1.0259007231847292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16.771393962082119</v>
      </c>
      <c r="I6" s="6">
        <f>IF('Log_working_3-way'!$D6="","",'True_Odds_Calculator_3-way'!O7/'True_Odds_Calculator_3-way'!B7-1)</f>
        <v>6.108038333000497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2.7653700921027591E-2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1.0288257155077831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26.492652974442635</v>
      </c>
      <c r="I7" s="6">
        <f>IF('Log_working_3-way'!$D7="","",'True_Odds_Calculator_3-way'!O8/'True_Odds_Calculator_3-way'!B8-1)</f>
        <v>4.3544288320698081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2.9123869255629931E-2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1.0277290222566597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22.587978806311309</v>
      </c>
      <c r="I8" s="6">
        <f>IF('Log_working_3-way'!$D8="","",'True_Odds_Calculator_3-way'!O9/'True_Odds_Calculator_3-way'!B9-1)</f>
        <v>5.1364423791651879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2.8767403745743714E-2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1.0289202039894931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24.808056077405624</v>
      </c>
      <c r="I9" s="6">
        <f>IF('Log_working_3-way'!$D9="","",'True_Odds_Calculator_3-way'!O10/'True_Odds_Calculator_3-way'!B10-1)</f>
        <v>4.3522889998084491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2.9535310501879408E-2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1.0299829994070218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5.1289283883780605</v>
      </c>
      <c r="I10" s="6">
        <f>IF('Log_working_3-way'!$D10="","",'True_Odds_Calculator_3-way'!O11/'True_Odds_Calculator_3-way'!B11-1)</f>
        <v>4.3749302280007649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3.0028659923659218E-2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1.0279553039120037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7.5563465985558373</v>
      </c>
      <c r="I11" s="6">
        <f>IF('Log_working_3-way'!$D11="","",'True_Odds_Calculator_3-way'!O12/'True_Odds_Calculator_3-way'!B12-1)</f>
        <v>4.9243147498941502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2.9086378495307486E-2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1.029029742975812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4.5354211139670895</v>
      </c>
      <c r="I12" s="6">
        <f>IF('Log_working_3-way'!$D12="","",'True_Odds_Calculator_3-way'!O13/'True_Odds_Calculator_3-way'!B13-1)</f>
        <v>4.781106877984393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2.9014010942957746E-2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1.0264689724124598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20.243898933962175</v>
      </c>
      <c r="I13" s="6">
        <f>IF('Log_working_3-way'!$D13="","",'True_Odds_Calculator_3-way'!O14/'True_Odds_Calculator_3-way'!B14-1)</f>
        <v>6.2627250409069539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2.7870085181095572E-2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1.0270837867554292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22.602818901153597</v>
      </c>
      <c r="I14" s="6">
        <f>IF('Log_working_3-way'!$D14="","",'True_Odds_Calculator_3-way'!O15/'True_Odds_Calculator_3-way'!B15-1)</f>
        <v>6.5050043526052352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2.8120573979088181E-2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1.0255226208586548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13.070990204056377</v>
      </c>
      <c r="I15" s="6">
        <f>IF('Log_working_3-way'!$D15="","",'True_Odds_Calculator_3-way'!O16/'True_Odds_Calculator_3-way'!B16-1)</f>
        <v>6.3862313702340874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2.7457442441952029E-2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1.0625807153835498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66.003099350808725</v>
      </c>
      <c r="I16" s="6">
        <f>IF('Log_working_3-way'!$D16="","",'True_Odds_Calculator_3-way'!O17/'True_Odds_Calculator_3-way'!B17-1)</f>
        <v>0.2776674519097857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3.6436300966520285E-2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1.029142129801607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4.5077641454739181</v>
      </c>
      <c r="I17" s="6">
        <f>IF('Log_working_3-way'!$D17="","",'True_Odds_Calculator_3-way'!O18/'True_Odds_Calculator_3-way'!B18-1)</f>
        <v>5.1027857567578048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2.9262345051818572E-2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1.0261644921997353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16.765834359720827</v>
      </c>
      <c r="I18" s="6">
        <f>IF('Log_working_3-way'!$D18="","",'True_Odds_Calculator_3-way'!O19/'True_Odds_Calculator_3-way'!B19-1)</f>
        <v>6.632747422112951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2.7975292681174935E-2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1.0642182197617271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63.651822103740372</v>
      </c>
      <c r="I19" s="6">
        <f>IF('Log_working_3-way'!$D19="","",'True_Odds_Calculator_3-way'!O20/'True_Odds_Calculator_3-way'!B20-1)</f>
        <v>0.64428676183018774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3.9201032109938971E-2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1.029802357598647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28.978949543996258</v>
      </c>
      <c r="I20" s="6">
        <f>IF('Log_working_3-way'!$D20="","",'True_Odds_Calculator_3-way'!O21/'True_Odds_Calculator_3-way'!B21-1)</f>
        <v>5.1319030152362224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2.9528986183080752E-2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1.0314602959685188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29.268523232889667</v>
      </c>
      <c r="I21" s="6">
        <f>IF('Log_working_3-way'!$D21="","",'True_Odds_Calculator_3-way'!O22/'True_Odds_Calculator_3-way'!B22-1)</f>
        <v>4.6312019329656993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3.1104554780263083E-2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1.0256274501604099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11.500110639754588</v>
      </c>
      <c r="I22" s="6">
        <f>IF('Log_working_3-way'!$D22="","",'True_Odds_Calculator_3-way'!O23/'True_Odds_Calculator_3-way'!B23-1)</f>
        <v>7.7747306974464276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2.7726929405301082E-2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1.0372135051915219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10.924610397565209</v>
      </c>
      <c r="I23" s="6">
        <f>IF('Log_working_3-way'!$D23="","",'True_Odds_Calculator_3-way'!O24/'True_Odds_Calculator_3-way'!B24-1)</f>
        <v>6.4212297548303958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3.9726519407886407E-2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1.0377108436891898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5.3902441296369554</v>
      </c>
      <c r="I24" s="6">
        <f>IF('Log_working_3-way'!$D24="","",'True_Odds_Calculator_3-way'!O25/'True_Odds_Calculator_3-way'!B25-1)</f>
        <v>8.5132007461341104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3.9487087194086223E-2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1.0357075812139256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10.692805792799007</v>
      </c>
      <c r="I25" s="6">
        <f>IF('Log_working_3-way'!$D25="","",'True_Odds_Calculator_3-way'!O26/'True_Odds_Calculator_3-way'!B26-1)</f>
        <v>7.0917850900824302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3.8287128212897148E-2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1.0439461775376575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29.615819952543003</v>
      </c>
      <c r="I26" s="6">
        <f>IF('Log_working_3-way'!$D26="","",'True_Odds_Calculator_3-way'!O27/'True_Odds_Calculator_3-way'!B27-1)</f>
        <v>7.2972579869655689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4.2575637003362976E-2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1.0643005702439317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61.520745948881974</v>
      </c>
      <c r="I27" s="6">
        <f>IF('Log_working_3-way'!$D27="","",'True_Odds_Calculator_3-way'!O28/'True_Odds_Calculator_3-way'!B28-1)</f>
        <v>1.4688706795231585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4.0237434924341953E-2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1.0394931482944947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24.814218113933222</v>
      </c>
      <c r="I28" s="6">
        <f>IF('Log_working_3-way'!$D28="","",'True_Odds_Calculator_3-way'!O29/'True_Odds_Calculator_3-way'!B29-1)</f>
        <v>7.8296952298062301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3.9983398800192305E-2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1.0572841700184863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46.387427966470852</v>
      </c>
      <c r="I29" s="6">
        <f>IF('Log_working_3-way'!$D29="","",'True_Odds_Calculator_3-way'!O30/'True_Odds_Calculator_3-way'!B30-1)</f>
        <v>3.0288574709001512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4.6550462517446878E-2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1.0411730803415844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3.7905628990735813</v>
      </c>
      <c r="I30" s="6">
        <f>IF('Log_working_3-way'!$D30="","",'True_Odds_Calculator_3-way'!O31/'True_Odds_Calculator_3-way'!B31-1)</f>
        <v>4.6369277893149654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4.0057679997773432E-2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1.0394732707159442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23.765394752202116</v>
      </c>
      <c r="I31" s="6">
        <f>IF('Log_working_3-way'!$D31="","",'True_Odds_Calculator_3-way'!O32/'True_Odds_Calculator_3-way'!B32-1)</f>
        <v>6.8909056981322978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4.0452583206579629E-2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1.0494351708296275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39.396304901257011</v>
      </c>
      <c r="I32" s="6">
        <f>IF('Log_working_3-way'!$D32="","",'True_Odds_Calculator_3-way'!O33/'True_Odds_Calculator_3-way'!B33-1)</f>
        <v>4.2544508390777738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4.3799097077785731E-2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1.0259498252305272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9.2613401930243278</v>
      </c>
      <c r="I33" s="6">
        <f>IF('Log_working_3-way'!$D33="","",'True_Odds_Calculator_3-way'!O34/'True_Odds_Calculator_3-way'!B34-1)</f>
        <v>4.7907898635994055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2.7293360029990055E-2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1.0293847558679765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27.076092584937012</v>
      </c>
      <c r="I34" s="6">
        <f>IF('Log_working_3-way'!$D34="","",'True_Odds_Calculator_3-way'!O35/'True_Odds_Calculator_3-way'!B35-1)</f>
        <v>5.9071679933758645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2.9526300494042257E-2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1.0290615660723965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24.538049634435176</v>
      </c>
      <c r="I35" s="6">
        <f>IF('Log_working_3-way'!$D35="","",'True_Odds_Calculator_3-way'!O36/'True_Odds_Calculator_3-way'!B36-1)</f>
        <v>4.9792519955753525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2.977667493796532E-2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1.0639702306529235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-0.2428586726648847</v>
      </c>
      <c r="I36" s="6">
        <f>IF('Log_working_3-way'!$D36="","",'True_Odds_Calculator_3-way'!O37/'True_Odds_Calculator_3-way'!B37-1)</f>
        <v>0.8346264555165106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3.9860821674392533E-2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1.0432240577871255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50.573104706191053</v>
      </c>
      <c r="I37" s="6">
        <f>IF('Log_working_3-way'!$D37="","",'True_Odds_Calculator_3-way'!O38/'True_Odds_Calculator_3-way'!B38-1)</f>
        <v>2.6781520704585264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3.3083889403520583E-2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1.0257610064705072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16.182369636596359</v>
      </c>
      <c r="I38" s="6">
        <f>IF('Log_working_3-way'!$D38="","",'True_Odds_Calculator_3-way'!O39/'True_Odds_Calculator_3-way'!B39-1)</f>
        <v>5.3989358691345446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2.7455516619603326E-2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1.0260602352527073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16.175422319050153</v>
      </c>
      <c r="I39" s="6">
        <f>IF('Log_working_3-way'!$D39="","",'True_Odds_Calculator_3-way'!O40/'True_Odds_Calculator_3-way'!B40-1)</f>
        <v>6.1451048526397178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2.7871113954327731E-2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1.0267201269663799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17.869535464878933</v>
      </c>
      <c r="I40" s="6">
        <f>IF('Log_working_3-way'!$D40="","",'True_Odds_Calculator_3-way'!O41/'True_Odds_Calculator_3-way'!B41-1)</f>
        <v>6.8922110451193328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2.8459222291821407E-2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1.0695283023425921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70.795829362248895</v>
      </c>
      <c r="I41" s="6">
        <f>IF('Log_working_3-way'!$D41="","",'True_Odds_Calculator_3-way'!O42/'True_Odds_Calculator_3-way'!B42-1)</f>
        <v>0.38561394083462486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3.5105949620425569E-2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1.026156101505826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8.8060737339447606</v>
      </c>
      <c r="I42" s="6">
        <f>IF('Log_working_3-way'!$D42="","",'True_Odds_Calculator_3-way'!O43/'True_Odds_Calculator_3-way'!B43-1)</f>
        <v>5.7738853548128226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2.774113163295211E-2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1.0294811240216546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26.474599058313199</v>
      </c>
      <c r="I43" s="6">
        <f>IF('Log_working_3-way'!$D43="","",'True_Odds_Calculator_3-way'!O44/'True_Odds_Calculator_3-way'!B44-1)</f>
        <v>4.693075700256327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2.9800119925672997E-2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1.0706456793342005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72.116182226560781</v>
      </c>
      <c r="I44" s="6">
        <f>IF('Log_working_3-way'!$D44="","",'True_Odds_Calculator_3-way'!O45/'True_Odds_Calculator_3-way'!B45-1)</f>
        <v>0.34150966764233948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3.416732694517477E-2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1.0686129318631181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72.176443428764699</v>
      </c>
      <c r="I45" s="6">
        <f>IF('Log_working_3-way'!$D45="","",'True_Odds_Calculator_3-way'!O46/'True_Odds_Calculator_3-way'!B46-1)</f>
        <v>0.26690518401600904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3.3315684483726127E-2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1.0556936862980257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-0.23139880385716338</v>
      </c>
      <c r="I46" s="6">
        <f>IF('Log_working_3-way'!$D46="","",'True_Odds_Calculator_3-way'!O47/'True_Odds_Calculator_3-way'!B47-1)</f>
        <v>1.4840538595198352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3.7200932748574944E-2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1.0363876598706228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1.7177849395508509</v>
      </c>
      <c r="I47" s="6">
        <f>IF('Log_working_3-way'!$D47="","",'True_Odds_Calculator_3-way'!O48/'True_Odds_Calculator_3-way'!B48-1)</f>
        <v>3.4991221969770878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3.2372078334649945E-2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1.0776463217500321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74.691158981969949</v>
      </c>
      <c r="I48" s="6">
        <f>IF('Log_working_3-way'!$D48="","",'True_Odds_Calculator_3-way'!O49/'True_Odds_Calculator_3-way'!B49-1)</f>
        <v>0.11267983505034862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3.4660710586220445E-2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1.037005858580418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1.0728803373090838</v>
      </c>
      <c r="I49" s="6">
        <f>IF('Log_working_3-way'!$D49="","",'True_Odds_Calculator_3-way'!O50/'True_Odds_Calculator_3-way'!B50-1)</f>
        <v>2.8792380123683152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3.1130337258671759E-2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1.0322834274745516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32.963346555642119</v>
      </c>
      <c r="I50" s="6">
        <f>IF('Log_working_3-way'!$D50="","",'True_Odds_Calculator_3-way'!O51/'True_Odds_Calculator_3-way'!B51-1)</f>
        <v>4.14996677024196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3.0898990098521928E-2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1.0318338431428091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3.1593816320728445</v>
      </c>
      <c r="I51" s="6">
        <f>IF('Log_working_3-way'!$D51="","",'True_Odds_Calculator_3-way'!O52/'True_Odds_Calculator_3-way'!B52-1)</f>
        <v>4.3721133927454225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3.0568749238826021E-2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1.0249706295923657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8.9381252957697743</v>
      </c>
      <c r="I52" s="6">
        <f>IF('Log_working_3-way'!$D52="","",'True_Odds_Calculator_3-way'!O53/'True_Odds_Calculator_3-way'!B53-1)</f>
        <v>10.341171092281433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2.7086112519385086E-2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1.0272202968798911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4.3872584876787455</v>
      </c>
      <c r="I53" s="6">
        <f>IF('Log_working_3-way'!$D53="","",'True_Odds_Calculator_3-way'!O54/'True_Odds_Calculator_3-way'!B54-1)</f>
        <v>6.0316912673211736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2.7671531372218006E-2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1.0367249217030312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45.15658113764551</v>
      </c>
      <c r="I54" s="6">
        <f>IF('Log_working_3-way'!$D54="","",'True_Odds_Calculator_3-way'!O55/'True_Odds_Calculator_3-way'!B55-1)</f>
        <v>3.2830755173495731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3.0458160275604662E-2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1.027005382532499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7.3599188402718134</v>
      </c>
      <c r="I55" s="6">
        <f>IF('Log_working_3-way'!$D55="","",'True_Odds_Calculator_3-way'!O56/'True_Odds_Calculator_3-way'!B56-1)</f>
        <v>7.120048470260004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2.8701044433843137E-2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1.0280851169881642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19.626936798535869</v>
      </c>
      <c r="I56" s="6">
        <f>IF('Log_working_3-way'!$D56="","",'True_Odds_Calculator_3-way'!O57/'True_Odds_Calculator_3-way'!B57-1)</f>
        <v>5.1318011344805399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2.9546091954910203E-2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1.0253886580058544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13.509200085656724</v>
      </c>
      <c r="I57" s="6">
        <f>IF('Log_working_3-way'!$D57="","",'True_Odds_Calculator_3-way'!O58/'True_Odds_Calculator_3-way'!B58-1)</f>
        <v>7.8301245731051186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2.7441259799263262E-2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1.026120247404801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12.242131794045529</v>
      </c>
      <c r="I58" s="6">
        <f>IF('Log_working_3-way'!$D58="","",'True_Odds_Calculator_3-way'!O59/'True_Odds_Calculator_3-way'!B59-1)</f>
        <v>7.8764743027765132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2.8261350805135255E-2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1.0308630325082786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28.616278094104974</v>
      </c>
      <c r="I59" s="6">
        <f>IF('Log_working_3-way'!$D59="","",'True_Odds_Calculator_3-way'!O60/'True_Odds_Calculator_3-way'!B60-1)</f>
        <v>5.2820664856423365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3.0652760586393768E-2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1.0259296922892982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8.9975058898075133</v>
      </c>
      <c r="I60" s="6">
        <f>IF('Log_working_3-way'!$D60="","",'True_Odds_Calculator_3-way'!O61/'True_Odds_Calculator_3-way'!B61-1)</f>
        <v>5.8111000065607259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2.7540961169279843E-2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1.037797652117542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45.760148624701969</v>
      </c>
      <c r="I61" s="6">
        <f>IF('Log_working_3-way'!$D61="","",'True_Odds_Calculator_3-way'!O62/'True_Odds_Calculator_3-way'!B62-1)</f>
        <v>2.5178900385734964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3.1333519254456377E-2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1.0257426071087048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20.663938956243612</v>
      </c>
      <c r="I62" s="6">
        <f>IF('Log_working_3-way'!$D62="","",'True_Odds_Calculator_3-way'!O63/'True_Odds_Calculator_3-way'!B63-1)</f>
        <v>6.0359584377486764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2.7048268798020469E-2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1.0294660865345466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28.655227309356579</v>
      </c>
      <c r="I63" s="6">
        <f>IF('Log_working_3-way'!$D63="","",'True_Odds_Calculator_3-way'!O64/'True_Odds_Calculator_3-way'!B64-1)</f>
        <v>4.6410794128717132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2.9299099870764289E-2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1.0247727371739035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15.361397700900092</v>
      </c>
      <c r="I64" s="6">
        <f>IF('Log_working_3-way'!$D64="","",'True_Odds_Calculator_3-way'!O65/'True_Odds_Calculator_3-way'!B65-1)</f>
        <v>6.5161433142036085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2.6596894199006016E-2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1.0381930949650227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19.605651694668104</v>
      </c>
      <c r="I65" s="6">
        <f>IF('Log_working_3-way'!$D65="","",'True_Odds_Calculator_3-way'!O66/'True_Odds_Calculator_3-way'!B66-1)</f>
        <v>7.0771038476491093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4.0174357265811533E-2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1.0357481040181615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15.31053237161715</v>
      </c>
      <c r="I66" s="6">
        <f>IF('Log_working_3-way'!$D66="","",'True_Odds_Calculator_3-way'!O67/'True_Odds_Calculator_3-way'!B67-1)</f>
        <v>7.4804887426288964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3.8291542089696318E-2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1.0612545919135015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-5.0902749436656514E-3</v>
      </c>
      <c r="I67" s="6">
        <f>IF('Log_working_3-way'!$D67="","",'True_Odds_Calculator_3-way'!O68/'True_Odds_Calculator_3-way'!B68-1)</f>
        <v>3.4001146638550326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4.6560098303912278E-2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1.0398680991741573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3.4052562170161833</v>
      </c>
      <c r="I68" s="6">
        <f>IF('Log_working_3-way'!$D68="","",'True_Odds_Calculator_3-way'!O69/'True_Odds_Calculator_3-way'!B69-1)</f>
        <v>10.191020549020285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4.0866583844162419E-2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1.0473433436899029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2.2125255975370459</v>
      </c>
      <c r="I69" s="6">
        <f>IF('Log_working_3-way'!$D69="","",'True_Odds_Calculator_3-way'!O70/'True_Odds_Calculator_3-way'!B70-1)</f>
        <v>5.0459665225332317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4.4162562118193804E-2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1.0484071257930974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38.37845931713575</v>
      </c>
      <c r="I70" s="6">
        <f>IF('Log_working_3-way'!$D70="","",'True_Odds_Calculator_3-way'!O71/'True_Odds_Calculator_3-way'!B71-1)</f>
        <v>4.1113088551425188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4.3499109863657237E-2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1.0470679498834392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1.2265988877812251</v>
      </c>
      <c r="I71" s="6">
        <f>IF('Log_working_3-way'!$D71="","",'True_Odds_Calculator_3-way'!O72/'True_Odds_Calculator_3-way'!B72-1)</f>
        <v>7.1921416758337706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4.3639080418538256E-2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1.0454677109866293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36.501830674016283</v>
      </c>
      <c r="I72" s="6">
        <f>IF('Log_working_3-way'!$D72="","",'True_Odds_Calculator_3-way'!O73/'True_Odds_Calculator_3-way'!B73-1)</f>
        <v>4.7391267702537476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4.1615817093031637E-2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1.0633252329698373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52.175222151658581</v>
      </c>
      <c r="I73" s="6">
        <f>IF('Log_working_3-way'!$D73="","",'True_Odds_Calculator_3-way'!O74/'True_Odds_Calculator_3-way'!B74-1)</f>
        <v>2.1679201096054141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4.7324083402923822E-2</v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3.46</v>
      </c>
      <c r="B2" s="4">
        <f>IF('True_Odds_Calculator_3-way'!B3="","",'True_Odds_Calculator_3-way'!B3)</f>
        <v>3.72</v>
      </c>
      <c r="C2" s="4">
        <f>IF('True_Odds_Calculator_3-way'!C3="","",'True_Odds_Calculator_3-way'!C3)</f>
        <v>2.15</v>
      </c>
      <c r="D2" s="9">
        <f>(K2/(AR2+K2-(AR2*K2)))</f>
        <v>0.28178670122563049</v>
      </c>
      <c r="E2" s="9">
        <f>(L2/(AR2+L2-(AR2*L2)))</f>
        <v>0.26190576886075428</v>
      </c>
      <c r="F2" s="9">
        <f>(M2/(AR2+M2-(AR2*M2)))</f>
        <v>0.45630752991361551</v>
      </c>
      <c r="G2" s="9">
        <f>AR2</f>
        <v>1.0360908596756764</v>
      </c>
      <c r="H2" s="9">
        <f>IF(A2="","",1/D2)</f>
        <v>3.5487835148021634</v>
      </c>
      <c r="I2" s="9">
        <f>IF(B2="","",1/E2)</f>
        <v>3.8181671383178406</v>
      </c>
      <c r="J2" s="9">
        <f>IF(C2="","",1/F2)</f>
        <v>2.1915044886270274</v>
      </c>
      <c r="K2" s="11">
        <f>1/A2</f>
        <v>0.28901734104046245</v>
      </c>
      <c r="L2" s="11">
        <f>1/B2</f>
        <v>0.26881720430107525</v>
      </c>
      <c r="M2" s="11">
        <f>1/C2</f>
        <v>0.46511627906976744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-0.27806373558707609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0.22874215663742525</v>
      </c>
      <c r="Q2" s="11">
        <f>2*'OddsRatio_working_3-way'!K2*'OddsRatio_working_3-way'!L2*'OddsRatio_working_3-way'!M2</f>
        <v>7.2272403360955847E-2</v>
      </c>
      <c r="R2" s="11">
        <f>O2/N2</f>
        <v>0</v>
      </c>
      <c r="S2" s="11">
        <f>P2/N2</f>
        <v>-0.82262491422868156</v>
      </c>
      <c r="T2" s="11">
        <f>Q2/N2</f>
        <v>-0.25991308506435434</v>
      </c>
      <c r="U2" s="11">
        <f>'OddsRatio_working_3-way'!S2-'OddsRatio_working_3-way'!R2^2/3</f>
        <v>-0.82262491422868156</v>
      </c>
      <c r="V2" s="11">
        <f>'OddsRatio_working_3-way'!S2*'OddsRatio_working_3-way'!R2/3-2*'OddsRatio_working_3-way'!R2^3/27-'OddsRatio_working_3-way'!T2</f>
        <v>0.25991308506435434</v>
      </c>
      <c r="W2" s="11">
        <f>'OddsRatio_working_3-way'!V2^2+4*'OddsRatio_working_3-way'!U2^3/27</f>
        <v>-1.4916291160180895E-2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0.14358891230510382</v>
      </c>
      <c r="Y2" s="11">
        <f>IF('OddsRatio_working_3-way'!W2&gt;=0,IF('OddsRatio_working_3-way'!V2+SQRT('OddsRatio_working_3-way'!W2)&gt;0,0,PI()),ACOS('OddsRatio_working_3-way'!V2/(2*'OddsRatio_working_3-way'!X2)))</f>
        <v>0.43927617386174633</v>
      </c>
      <c r="Z2" s="11">
        <f>'OddsRatio_working_3-way'!X2^(1/3)*COS('OddsRatio_working_3-way'!Y2/3)</f>
        <v>0.51804542983783819</v>
      </c>
      <c r="AA2" s="11">
        <f>'OddsRatio_working_3-way'!X2^(1/3)*COS(('OddsRatio_working_3-way'!Y2+2*PI())/3)</f>
        <v>-0.32518862778398444</v>
      </c>
      <c r="AB2" s="11">
        <f>'OddsRatio_working_3-way'!X2^(1/3)*COS(('OddsRatio_working_3-way'!Y2+4*PI())/3)</f>
        <v>-0.19285680205385397</v>
      </c>
      <c r="AC2" s="11">
        <f>'OddsRatio_working_3-way'!X2^(1/3)*SIN('OddsRatio_working_3-way'!Y2/3)</f>
        <v>7.6401815207645718E-2</v>
      </c>
      <c r="AD2" s="11">
        <f>'OddsRatio_working_3-way'!X2^(1/3)*SIN(('OddsRatio_working_3-way'!Y2+2*PI())/3)</f>
        <v>0.41043959495017424</v>
      </c>
      <c r="AE2" s="11">
        <f>'OddsRatio_working_3-way'!X2^(1/3)*SIN(('OddsRatio_working_3-way'!Y2+4*PI())/3)</f>
        <v>-0.48684141015781968</v>
      </c>
      <c r="AF2" s="11">
        <f>-'OddsRatio_working_3-way'!U2/(3*'OddsRatio_working_3-way'!X2^(1/3))*COS(('OddsRatio_working_3-way'!Y2)/3)</f>
        <v>0.51804542983783819</v>
      </c>
      <c r="AG2" s="11">
        <f>-'OddsRatio_working_3-way'!U2/(3*'OddsRatio_working_3-way'!X2^(1/3))*COS(('OddsRatio_working_3-way'!Y2+2*PI())/3)</f>
        <v>-0.32518862778398444</v>
      </c>
      <c r="AH2" s="11">
        <f>-'OddsRatio_working_3-way'!U2/(3*'OddsRatio_working_3-way'!X2^(1/3))*COS(('OddsRatio_working_3-way'!Y2+4*PI())/3)</f>
        <v>-0.19285680205385397</v>
      </c>
      <c r="AI2" s="11">
        <f>'OddsRatio_working_3-way'!U2/(3*'OddsRatio_working_3-way'!X2^(1/3))*SIN(('OddsRatio_working_3-way'!Y2)/3)</f>
        <v>-7.6401815207645718E-2</v>
      </c>
      <c r="AJ2" s="11">
        <f>'OddsRatio_working_3-way'!U2/(3*'OddsRatio_working_3-way'!X2^(1/3))*SIN(('OddsRatio_working_3-way'!Y2+2*PI())/3)</f>
        <v>-0.41043959495017424</v>
      </c>
      <c r="AK2" s="11">
        <f>'OddsRatio_working_3-way'!U2/(3*'OddsRatio_working_3-way'!X2^(1/3))*SIN(('OddsRatio_working_3-way'!Y2+4*PI())/3)</f>
        <v>0.48684141015781968</v>
      </c>
      <c r="AL2" s="11">
        <f>'OddsRatio_working_3-way'!Z2+'OddsRatio_working_3-way'!AF2</f>
        <v>1.0360908596756764</v>
      </c>
      <c r="AM2" s="11">
        <f>'OddsRatio_working_3-way'!AA2+'OddsRatio_working_3-way'!AG2</f>
        <v>-0.65037725556796888</v>
      </c>
      <c r="AN2" s="11">
        <f>'OddsRatio_working_3-way'!AB2+'OddsRatio_working_3-way'!AH2</f>
        <v>-0.38571360410770794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1.0360908596756764</v>
      </c>
      <c r="AS2" s="11">
        <f>IF(('OddsRatio_working_3-way'!X2=0),IF(Q2&gt;0,-Q2^(1/3),(-Q2)^(1/3)),'OddsRatio_working_3-way'!AM2-'OddsRatio_working_3-way'!R2/3)</f>
        <v>-0.65037725556796888</v>
      </c>
      <c r="AT2" s="11">
        <f>IF(('OddsRatio_working_3-way'!X2=0),IF(Q2&gt;0,-Q2^(1/3),(-Q2)^(1/3)),'OddsRatio_working_3-way'!AN2-'OddsRatio_working_3-way'!R2/3)</f>
        <v>-0.38571360410770794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1.72</v>
      </c>
      <c r="B3" s="4">
        <f>IF('True_Odds_Calculator_3-way'!B4="","",'True_Odds_Calculator_3-way'!B4)</f>
        <v>4.4000000000000004</v>
      </c>
      <c r="C3" s="4">
        <f>IF('True_Odds_Calculator_3-way'!C4="","",'True_Odds_Calculator_3-way'!C4)</f>
        <v>4.53</v>
      </c>
      <c r="D3" s="9">
        <f t="shared" ref="D3" si="0">(K3/(AR3+K3-(AR3*K3)))</f>
        <v>0.5691538635349237</v>
      </c>
      <c r="E3" s="9">
        <f t="shared" ref="E3" si="1">(L3/(AR3+L3-(AR3*L3)))</f>
        <v>0.2185938305807574</v>
      </c>
      <c r="F3" s="9">
        <f t="shared" ref="F3" si="2">(M3/(AR3+M3-(AR3*M3)))</f>
        <v>0.21225230588431895</v>
      </c>
      <c r="G3" s="9">
        <f t="shared" ref="G3" si="3">AR3</f>
        <v>1.0513807427054958</v>
      </c>
      <c r="H3" s="9">
        <f t="shared" ref="H3" si="4">IF(A3="","",1/D3)</f>
        <v>1.756994134747957</v>
      </c>
      <c r="I3" s="9">
        <f t="shared" ref="I3" si="5">IF(B3="","",1/E3)</f>
        <v>4.5746945251986864</v>
      </c>
      <c r="J3" s="9">
        <f t="shared" ref="J3" si="6">IF(C3="","",1/F3)</f>
        <v>4.7113740217504008</v>
      </c>
      <c r="K3" s="11">
        <f t="shared" ref="K3" si="7">1/A3</f>
        <v>0.58139534883720934</v>
      </c>
      <c r="L3" s="11">
        <f t="shared" ref="L3" si="8">1/B3</f>
        <v>0.22727272727272727</v>
      </c>
      <c r="M3" s="11">
        <f t="shared" ref="M3" si="9">1/C3</f>
        <v>0.22075055187637968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-0.25206166080954318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0.22314240510759842</v>
      </c>
      <c r="Q3" s="11">
        <f>2*'OddsRatio_working_3-way'!K3*'OddsRatio_working_3-way'!L3*'OddsRatio_working_3-way'!M3</f>
        <v>5.8337883688261011E-2</v>
      </c>
      <c r="R3" s="11">
        <f t="shared" ref="R3" si="10">O3/N3</f>
        <v>0</v>
      </c>
      <c r="S3" s="11">
        <f t="shared" ref="S3" si="11">P3/N3</f>
        <v>-0.88526912181303119</v>
      </c>
      <c r="T3" s="11">
        <f t="shared" ref="T3" si="12">Q3/N3</f>
        <v>-0.23144290766353751</v>
      </c>
      <c r="U3" s="11">
        <f>'OddsRatio_working_3-way'!S3-'OddsRatio_working_3-way'!R3^2/3</f>
        <v>-0.88526912181303119</v>
      </c>
      <c r="V3" s="11">
        <f>'OddsRatio_working_3-way'!S3*'OddsRatio_working_3-way'!R3/3-2*'OddsRatio_working_3-way'!R3^3/27-'OddsRatio_working_3-way'!T3</f>
        <v>0.23144290766353751</v>
      </c>
      <c r="W3" s="11">
        <f>'OddsRatio_working_3-way'!V3^2+4*'OddsRatio_working_3-way'!U3^3/27</f>
        <v>-4.9217390286027472E-2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0.16029910308060072</v>
      </c>
      <c r="Y3" s="11">
        <f>IF('OddsRatio_working_3-way'!W3&gt;=0,IF('OddsRatio_working_3-way'!V3+SQRT('OddsRatio_working_3-way'!W3)&gt;0,0,PI()),ACOS('OddsRatio_working_3-way'!V3/(2*'OddsRatio_working_3-way'!X3)))</f>
        <v>0.76423844548017961</v>
      </c>
      <c r="Z3" s="11">
        <f>'OddsRatio_working_3-way'!X3^(1/3)*COS('OddsRatio_working_3-way'!Y3/3)</f>
        <v>0.52569037135274788</v>
      </c>
      <c r="AA3" s="11">
        <f>'OddsRatio_working_3-way'!X3^(1/3)*COS(('OddsRatio_working_3-way'!Y3+2*PI())/3)</f>
        <v>-0.38139688559465973</v>
      </c>
      <c r="AB3" s="11">
        <f>'OddsRatio_working_3-way'!X3^(1/3)*COS(('OddsRatio_working_3-way'!Y3+4*PI())/3)</f>
        <v>-0.14429348575808837</v>
      </c>
      <c r="AC3" s="11">
        <f>'OddsRatio_working_3-way'!X3^(1/3)*SIN('OddsRatio_working_3-way'!Y3/3)</f>
        <v>0.13689171172141998</v>
      </c>
      <c r="AD3" s="11">
        <f>'OddsRatio_working_3-way'!X3^(1/3)*SIN(('OddsRatio_working_3-way'!Y3+2*PI())/3)</f>
        <v>0.38681536025564506</v>
      </c>
      <c r="AE3" s="11">
        <f>'OddsRatio_working_3-way'!X3^(1/3)*SIN(('OddsRatio_working_3-way'!Y3+4*PI())/3)</f>
        <v>-0.52370707197706501</v>
      </c>
      <c r="AF3" s="11">
        <f>-'OddsRatio_working_3-way'!U3/(3*'OddsRatio_working_3-way'!X3^(1/3))*COS(('OddsRatio_working_3-way'!Y3)/3)</f>
        <v>0.52569037135274788</v>
      </c>
      <c r="AG3" s="11">
        <f>-'OddsRatio_working_3-way'!U3/(3*'OddsRatio_working_3-way'!X3^(1/3))*COS(('OddsRatio_working_3-way'!Y3+2*PI())/3)</f>
        <v>-0.38139688559465973</v>
      </c>
      <c r="AH3" s="11">
        <f>-'OddsRatio_working_3-way'!U3/(3*'OddsRatio_working_3-way'!X3^(1/3))*COS(('OddsRatio_working_3-way'!Y3+4*PI())/3)</f>
        <v>-0.14429348575808837</v>
      </c>
      <c r="AI3" s="11">
        <f>'OddsRatio_working_3-way'!U3/(3*'OddsRatio_working_3-way'!X3^(1/3))*SIN(('OddsRatio_working_3-way'!Y3)/3)</f>
        <v>-0.13689171172141998</v>
      </c>
      <c r="AJ3" s="11">
        <f>'OddsRatio_working_3-way'!U3/(3*'OddsRatio_working_3-way'!X3^(1/3))*SIN(('OddsRatio_working_3-way'!Y3+2*PI())/3)</f>
        <v>-0.38681536025564506</v>
      </c>
      <c r="AK3" s="11">
        <f>'OddsRatio_working_3-way'!U3/(3*'OddsRatio_working_3-way'!X3^(1/3))*SIN(('OddsRatio_working_3-way'!Y3+4*PI())/3)</f>
        <v>0.52370707197706501</v>
      </c>
      <c r="AL3" s="11">
        <f>'OddsRatio_working_3-way'!Z3+'OddsRatio_working_3-way'!AF3</f>
        <v>1.0513807427054958</v>
      </c>
      <c r="AM3" s="11">
        <f>'OddsRatio_working_3-way'!AA3+'OddsRatio_working_3-way'!AG3</f>
        <v>-0.76279377118931946</v>
      </c>
      <c r="AN3" s="11">
        <f>'OddsRatio_working_3-way'!AB3+'OddsRatio_working_3-way'!AH3</f>
        <v>-0.28858697151617674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1.0513807427054958</v>
      </c>
      <c r="AS3" s="11">
        <f>IF(('OddsRatio_working_3-way'!X3=0),IF(Q3&gt;0,-Q3^(1/3),(-Q3)^(1/3)),'OddsRatio_working_3-way'!AM3-'OddsRatio_working_3-way'!R3/3)</f>
        <v>-0.76279377118931946</v>
      </c>
      <c r="AT3" s="11">
        <f>IF(('OddsRatio_working_3-way'!X3=0),IF(Q3&gt;0,-Q3^(1/3),(-Q3)^(1/3)),'OddsRatio_working_3-way'!AN3-'OddsRatio_working_3-way'!R3/3)</f>
        <v>-0.28858697151617674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1.89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3.91</v>
      </c>
      <c r="D4" s="9">
        <f t="shared" ref="D4:D67" si="13">(K4/(AR4+K4-(AR4*K4)))</f>
        <v>0.51681652487550644</v>
      </c>
      <c r="E4" s="9">
        <f t="shared" ref="E4:E67" si="14">(L4/(AR4+L4-(AR4*L4)))</f>
        <v>0.23668874868722842</v>
      </c>
      <c r="F4" s="9">
        <f t="shared" ref="F4:F67" si="15">(M4/(AR4+M4-(AR4*M4)))</f>
        <v>0.24649472643726517</v>
      </c>
      <c r="G4" s="9">
        <f t="shared" ref="G4:G67" si="16">AR4</f>
        <v>1.0504748879102392</v>
      </c>
      <c r="H4" s="9">
        <f t="shared" ref="H4:H67" si="17">IF(A4="","",1/D4)</f>
        <v>1.9349226502401127</v>
      </c>
      <c r="I4" s="9">
        <f t="shared" ref="I4:I67" si="18">IF(B4="","",1/E4)</f>
        <v>4.2249579058844358</v>
      </c>
      <c r="J4" s="9">
        <f t="shared" ref="J4:J67" si="19">IF(C4="","",1/F4)</f>
        <v>4.0568819238187954</v>
      </c>
      <c r="K4" s="11">
        <f t="shared" ref="K4:K67" si="20">1/A4</f>
        <v>0.52910052910052918</v>
      </c>
      <c r="L4" s="11">
        <f t="shared" ref="L4:L67" si="21">1/B4</f>
        <v>0.24570024570024568</v>
      </c>
      <c r="M4" s="11">
        <f t="shared" ref="M4:M67" si="22">1/C4</f>
        <v>0.25575447570332482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-0.26435553034018511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0.22841455066519006</v>
      </c>
      <c r="Q4" s="11">
        <f>2*'OddsRatio_working_3-way'!K4*'OddsRatio_working_3-way'!L4*'OddsRatio_working_3-way'!M4</f>
        <v>6.6496230179094631E-2</v>
      </c>
      <c r="R4" s="11">
        <f t="shared" ref="R4:R67" si="23">O4/N4</f>
        <v>0</v>
      </c>
      <c r="S4" s="11">
        <f t="shared" ref="S4:S67" si="24">P4/N4</f>
        <v>-0.86404301953227725</v>
      </c>
      <c r="T4" s="11">
        <f t="shared" ref="T4:T67" si="25">Q4/N4</f>
        <v>-0.2515409081607794</v>
      </c>
      <c r="U4" s="11">
        <f>'OddsRatio_working_3-way'!S4-'OddsRatio_working_3-way'!R4^2/3</f>
        <v>-0.86404301953227725</v>
      </c>
      <c r="V4" s="11">
        <f>'OddsRatio_working_3-way'!S4*'OddsRatio_working_3-way'!R4/3-2*'OddsRatio_working_3-way'!R4^3/27-'OddsRatio_working_3-way'!T4</f>
        <v>0.2515409081607794</v>
      </c>
      <c r="W4" s="11">
        <f>'OddsRatio_working_3-way'!V4^2+4*'OddsRatio_working_3-way'!U4^3/27</f>
        <v>-3.2292933080664124E-2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0.15456856210029724</v>
      </c>
      <c r="Y4" s="11">
        <f>IF('OddsRatio_working_3-way'!W4&gt;=0,IF('OddsRatio_working_3-way'!V4+SQRT('OddsRatio_working_3-way'!W4)&gt;0,0,PI()),ACOS('OddsRatio_working_3-way'!V4/(2*'OddsRatio_working_3-way'!X4)))</f>
        <v>0.62032916102654723</v>
      </c>
      <c r="Z4" s="11">
        <f>'OddsRatio_working_3-way'!X4^(1/3)*COS('OddsRatio_working_3-way'!Y4/3)</f>
        <v>0.52523744395511962</v>
      </c>
      <c r="AA4" s="11">
        <f>'OddsRatio_working_3-way'!X4^(1/3)*COS(('OddsRatio_working_3-way'!Y4+2*PI())/3)</f>
        <v>-0.35803871717609664</v>
      </c>
      <c r="AB4" s="11">
        <f>'OddsRatio_working_3-way'!X4^(1/3)*COS(('OddsRatio_working_3-way'!Y4+4*PI())/3)</f>
        <v>-0.167198726779023</v>
      </c>
      <c r="AC4" s="11">
        <f>'OddsRatio_working_3-way'!X4^(1/3)*SIN('OddsRatio_working_3-way'!Y4/3)</f>
        <v>0.11018151982789604</v>
      </c>
      <c r="AD4" s="11">
        <f>'OddsRatio_working_3-way'!X4^(1/3)*SIN(('OddsRatio_working_3-way'!Y4+2*PI())/3)</f>
        <v>0.39977820956999077</v>
      </c>
      <c r="AE4" s="11">
        <f>'OddsRatio_working_3-way'!X4^(1/3)*SIN(('OddsRatio_working_3-way'!Y4+4*PI())/3)</f>
        <v>-0.50995972939788692</v>
      </c>
      <c r="AF4" s="11">
        <f>-'OddsRatio_working_3-way'!U4/(3*'OddsRatio_working_3-way'!X4^(1/3))*COS(('OddsRatio_working_3-way'!Y4)/3)</f>
        <v>0.52523744395511962</v>
      </c>
      <c r="AG4" s="11">
        <f>-'OddsRatio_working_3-way'!U4/(3*'OddsRatio_working_3-way'!X4^(1/3))*COS(('OddsRatio_working_3-way'!Y4+2*PI())/3)</f>
        <v>-0.35803871717609664</v>
      </c>
      <c r="AH4" s="11">
        <f>-'OddsRatio_working_3-way'!U4/(3*'OddsRatio_working_3-way'!X4^(1/3))*COS(('OddsRatio_working_3-way'!Y4+4*PI())/3)</f>
        <v>-0.167198726779023</v>
      </c>
      <c r="AI4" s="11">
        <f>'OddsRatio_working_3-way'!U4/(3*'OddsRatio_working_3-way'!X4^(1/3))*SIN(('OddsRatio_working_3-way'!Y4)/3)</f>
        <v>-0.11018151982789604</v>
      </c>
      <c r="AJ4" s="11">
        <f>'OddsRatio_working_3-way'!U4/(3*'OddsRatio_working_3-way'!X4^(1/3))*SIN(('OddsRatio_working_3-way'!Y4+2*PI())/3)</f>
        <v>-0.39977820956999077</v>
      </c>
      <c r="AK4" s="11">
        <f>'OddsRatio_working_3-way'!U4/(3*'OddsRatio_working_3-way'!X4^(1/3))*SIN(('OddsRatio_working_3-way'!Y4+4*PI())/3)</f>
        <v>0.50995972939788692</v>
      </c>
      <c r="AL4" s="11">
        <f>'OddsRatio_working_3-way'!Z4+'OddsRatio_working_3-way'!AF4</f>
        <v>1.0504748879102392</v>
      </c>
      <c r="AM4" s="11">
        <f>'OddsRatio_working_3-way'!AA4+'OddsRatio_working_3-way'!AG4</f>
        <v>-0.71607743435219329</v>
      </c>
      <c r="AN4" s="11">
        <f>'OddsRatio_working_3-way'!AB4+'OddsRatio_working_3-way'!AH4</f>
        <v>-0.33439745355804601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1.0504748879102392</v>
      </c>
      <c r="AS4" s="11">
        <f>IF(('OddsRatio_working_3-way'!X4=0),IF(Q4&gt;0,-Q4^(1/3),(-Q4)^(1/3)),'OddsRatio_working_3-way'!AM4-'OddsRatio_working_3-way'!R4/3)</f>
        <v>-0.71607743435219329</v>
      </c>
      <c r="AT4" s="11">
        <f>IF(('OddsRatio_working_3-way'!X4=0),IF(Q4&gt;0,-Q4^(1/3),(-Q4)^(1/3)),'OddsRatio_working_3-way'!AN4-'OddsRatio_working_3-way'!R4/3)</f>
        <v>-0.33439745355804601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1.98</v>
      </c>
      <c r="B5" s="4">
        <f>IF('True_Odds_Calculator_3-way'!B6="","",'True_Odds_Calculator_3-way'!B6)</f>
        <v>3.46</v>
      </c>
      <c r="C5" s="4">
        <f>IF('True_Odds_Calculator_3-way'!C6="","",'True_Odds_Calculator_3-way'!C6)</f>
        <v>4.26</v>
      </c>
      <c r="D5" s="9">
        <f t="shared" si="13"/>
        <v>0.49363560830612258</v>
      </c>
      <c r="E5" s="9">
        <f t="shared" si="14"/>
        <v>0.27972562594969125</v>
      </c>
      <c r="F5" s="9">
        <f t="shared" si="15"/>
        <v>0.22663876574418607</v>
      </c>
      <c r="G5" s="9">
        <f t="shared" si="16"/>
        <v>1.0467201923384728</v>
      </c>
      <c r="H5" s="9">
        <f t="shared" si="17"/>
        <v>2.025785788491703</v>
      </c>
      <c r="I5" s="9">
        <f t="shared" si="18"/>
        <v>3.5749316731526428</v>
      </c>
      <c r="J5" s="9">
        <f t="shared" si="19"/>
        <v>4.4123078270234224</v>
      </c>
      <c r="K5" s="11">
        <f t="shared" si="20"/>
        <v>0.50505050505050508</v>
      </c>
      <c r="L5" s="11">
        <f t="shared" si="21"/>
        <v>0.28901734104046245</v>
      </c>
      <c r="M5" s="11">
        <f t="shared" si="22"/>
        <v>0.23474178403755869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-0.26929475492530108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0.22957464136329236</v>
      </c>
      <c r="Q5" s="11">
        <f>2*'OddsRatio_working_3-way'!K5*'OddsRatio_working_3-way'!L5*'OddsRatio_working_3-way'!M5</f>
        <v>6.8529743690535036E-2</v>
      </c>
      <c r="R5" s="11">
        <f t="shared" si="23"/>
        <v>0</v>
      </c>
      <c r="S5" s="11">
        <f t="shared" si="24"/>
        <v>-0.85250320388517564</v>
      </c>
      <c r="T5" s="11">
        <f t="shared" si="25"/>
        <v>-0.25447856832393306</v>
      </c>
      <c r="U5" s="11">
        <f>'OddsRatio_working_3-way'!S5-'OddsRatio_working_3-way'!R5^2/3</f>
        <v>-0.85250320388517564</v>
      </c>
      <c r="V5" s="11">
        <f>'OddsRatio_working_3-way'!S5*'OddsRatio_working_3-way'!R5/3-2*'OddsRatio_working_3-way'!R5^3/27-'OddsRatio_working_3-way'!T5</f>
        <v>0.25447856832393306</v>
      </c>
      <c r="W5" s="11">
        <f>'OddsRatio_working_3-way'!V5^2+4*'OddsRatio_working_3-way'!U5^3/27</f>
        <v>-2.7028315816687187E-2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0.15148238969669531</v>
      </c>
      <c r="Y5" s="11">
        <f>IF('OddsRatio_working_3-way'!W5&gt;=0,IF('OddsRatio_working_3-way'!V5+SQRT('OddsRatio_working_3-way'!W5)&gt;0,0,PI()),ACOS('OddsRatio_working_3-way'!V5/(2*'OddsRatio_working_3-way'!X5)))</f>
        <v>0.57358516535845261</v>
      </c>
      <c r="Z5" s="11">
        <f>'OddsRatio_working_3-way'!X5^(1/3)*COS('OddsRatio_working_3-way'!Y5/3)</f>
        <v>0.5233600961692364</v>
      </c>
      <c r="AA5" s="11">
        <f>'OddsRatio_working_3-way'!X5^(1/3)*COS(('OddsRatio_working_3-way'!Y5+2*PI())/3)</f>
        <v>-0.34940950878391608</v>
      </c>
      <c r="AB5" s="11">
        <f>'OddsRatio_working_3-way'!X5^(1/3)*COS(('OddsRatio_working_3-way'!Y5+4*PI())/3)</f>
        <v>-0.17395058738532043</v>
      </c>
      <c r="AC5" s="11">
        <f>'OddsRatio_working_3-way'!X5^(1/3)*SIN('OddsRatio_working_3-way'!Y5/3)</f>
        <v>0.10130125550120063</v>
      </c>
      <c r="AD5" s="11">
        <f>'OddsRatio_working_3-way'!X5^(1/3)*SIN(('OddsRatio_working_3-way'!Y5+2*PI())/3)</f>
        <v>0.40259251085902525</v>
      </c>
      <c r="AE5" s="11">
        <f>'OddsRatio_working_3-way'!X5^(1/3)*SIN(('OddsRatio_working_3-way'!Y5+4*PI())/3)</f>
        <v>-0.50389376636022598</v>
      </c>
      <c r="AF5" s="11">
        <f>-'OddsRatio_working_3-way'!U5/(3*'OddsRatio_working_3-way'!X5^(1/3))*COS(('OddsRatio_working_3-way'!Y5)/3)</f>
        <v>0.52336009616923629</v>
      </c>
      <c r="AG5" s="11">
        <f>-'OddsRatio_working_3-way'!U5/(3*'OddsRatio_working_3-way'!X5^(1/3))*COS(('OddsRatio_working_3-way'!Y5+2*PI())/3)</f>
        <v>-0.34940950878391602</v>
      </c>
      <c r="AH5" s="11">
        <f>-'OddsRatio_working_3-way'!U5/(3*'OddsRatio_working_3-way'!X5^(1/3))*COS(('OddsRatio_working_3-way'!Y5+4*PI())/3)</f>
        <v>-0.1739505873853204</v>
      </c>
      <c r="AI5" s="11">
        <f>'OddsRatio_working_3-way'!U5/(3*'OddsRatio_working_3-way'!X5^(1/3))*SIN(('OddsRatio_working_3-way'!Y5)/3)</f>
        <v>-0.1013012555012006</v>
      </c>
      <c r="AJ5" s="11">
        <f>'OddsRatio_working_3-way'!U5/(3*'OddsRatio_working_3-way'!X5^(1/3))*SIN(('OddsRatio_working_3-way'!Y5+2*PI())/3)</f>
        <v>-0.40259251085902514</v>
      </c>
      <c r="AK5" s="11">
        <f>'OddsRatio_working_3-way'!U5/(3*'OddsRatio_working_3-way'!X5^(1/3))*SIN(('OddsRatio_working_3-way'!Y5+4*PI())/3)</f>
        <v>0.50389376636022587</v>
      </c>
      <c r="AL5" s="11">
        <f>'OddsRatio_working_3-way'!Z5+'OddsRatio_working_3-way'!AF5</f>
        <v>1.0467201923384728</v>
      </c>
      <c r="AM5" s="11">
        <f>'OddsRatio_working_3-way'!AA5+'OddsRatio_working_3-way'!AG5</f>
        <v>-0.69881901756783216</v>
      </c>
      <c r="AN5" s="11">
        <f>'OddsRatio_working_3-way'!AB5+'OddsRatio_working_3-way'!AH5</f>
        <v>-0.34790117477064086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1.0467201923384728</v>
      </c>
      <c r="AS5" s="11">
        <f>IF(('OddsRatio_working_3-way'!X5=0),IF(Q5&gt;0,-Q5^(1/3),(-Q5)^(1/3)),'OddsRatio_working_3-way'!AM5-'OddsRatio_working_3-way'!R5/3)</f>
        <v>-0.69881901756783216</v>
      </c>
      <c r="AT5" s="11">
        <f>IF(('OddsRatio_working_3-way'!X5=0),IF(Q5&gt;0,-Q5^(1/3),(-Q5)^(1/3)),'OddsRatio_working_3-way'!AN5-'OddsRatio_working_3-way'!R5/3)</f>
        <v>-0.34790117477064086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2.34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3.03</v>
      </c>
      <c r="D6" s="9">
        <f t="shared" si="13"/>
        <v>0.41711022808616149</v>
      </c>
      <c r="E6" s="9">
        <f t="shared" si="14"/>
        <v>0.26207146807176679</v>
      </c>
      <c r="F6" s="9">
        <f t="shared" si="15"/>
        <v>0.32081830384207188</v>
      </c>
      <c r="G6" s="9">
        <f t="shared" si="16"/>
        <v>1.0428714948942088</v>
      </c>
      <c r="H6" s="9">
        <f t="shared" si="17"/>
        <v>2.3974478031582391</v>
      </c>
      <c r="I6" s="9">
        <f t="shared" si="18"/>
        <v>3.8157530362143643</v>
      </c>
      <c r="J6" s="9">
        <f t="shared" si="19"/>
        <v>3.1170291346352439</v>
      </c>
      <c r="K6" s="11">
        <f t="shared" si="20"/>
        <v>0.42735042735042739</v>
      </c>
      <c r="L6" s="11">
        <f t="shared" si="21"/>
        <v>0.27027027027027023</v>
      </c>
      <c r="M6" s="11">
        <f t="shared" si="22"/>
        <v>0.33003300330033003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-0.27996541857928003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0.23138141950023139</v>
      </c>
      <c r="Q6" s="11">
        <f>2*'OddsRatio_working_3-way'!K6*'OddsRatio_working_3-way'!L6*'OddsRatio_working_3-way'!M6</f>
        <v>7.6237700000076236E-2</v>
      </c>
      <c r="R6" s="11">
        <f t="shared" si="23"/>
        <v>0</v>
      </c>
      <c r="S6" s="11">
        <f t="shared" si="24"/>
        <v>-0.82646428503350766</v>
      </c>
      <c r="T6" s="11">
        <f t="shared" si="25"/>
        <v>-0.27231113180675703</v>
      </c>
      <c r="U6" s="11">
        <f>'OddsRatio_working_3-way'!S6-'OddsRatio_working_3-way'!R6^2/3</f>
        <v>-0.82646428503350766</v>
      </c>
      <c r="V6" s="11">
        <f>'OddsRatio_working_3-way'!S6*'OddsRatio_working_3-way'!R6/3-2*'OddsRatio_working_3-way'!R6^3/27-'OddsRatio_working_3-way'!T6</f>
        <v>0.27231113180675703</v>
      </c>
      <c r="W6" s="11">
        <f>'OddsRatio_working_3-way'!V6^2+4*'OddsRatio_working_3-way'!U6^3/27</f>
        <v>-9.4778803631294789E-3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0.14459532571024425</v>
      </c>
      <c r="Y6" s="11">
        <f>IF('OddsRatio_working_3-way'!W6&gt;=0,IF('OddsRatio_working_3-way'!V6+SQRT('OddsRatio_working_3-way'!W6)&gt;0,0,PI()),ACOS('OddsRatio_working_3-way'!V6/(2*'OddsRatio_working_3-way'!X6)))</f>
        <v>0.34335098921630647</v>
      </c>
      <c r="Z6" s="11">
        <f>'OddsRatio_working_3-way'!X6^(1/3)*COS('OddsRatio_working_3-way'!Y6/3)</f>
        <v>0.52143574744710453</v>
      </c>
      <c r="AA6" s="11">
        <f>'OddsRatio_working_3-way'!X6^(1/3)*COS(('OddsRatio_working_3-way'!Y6+2*PI())/3)</f>
        <v>-0.31262781710231696</v>
      </c>
      <c r="AB6" s="11">
        <f>'OddsRatio_working_3-way'!X6^(1/3)*COS(('OddsRatio_working_3-way'!Y6+4*PI())/3)</f>
        <v>-0.20880793034478745</v>
      </c>
      <c r="AC6" s="11">
        <f>'OddsRatio_working_3-way'!X6^(1/3)*SIN('OddsRatio_working_3-way'!Y6/3)</f>
        <v>5.9940439566696133E-2</v>
      </c>
      <c r="AD6" s="11">
        <f>'OddsRatio_working_3-way'!X6^(1/3)*SIN(('OddsRatio_working_3-way'!Y6+2*PI())/3)</f>
        <v>0.42160638394717126</v>
      </c>
      <c r="AE6" s="11">
        <f>'OddsRatio_working_3-way'!X6^(1/3)*SIN(('OddsRatio_working_3-way'!Y6+4*PI())/3)</f>
        <v>-0.48154682351386735</v>
      </c>
      <c r="AF6" s="11">
        <f>-'OddsRatio_working_3-way'!U6/(3*'OddsRatio_working_3-way'!X6^(1/3))*COS(('OddsRatio_working_3-way'!Y6)/3)</f>
        <v>0.5214357474471043</v>
      </c>
      <c r="AG6" s="11">
        <f>-'OddsRatio_working_3-way'!U6/(3*'OddsRatio_working_3-way'!X6^(1/3))*COS(('OddsRatio_working_3-way'!Y6+2*PI())/3)</f>
        <v>-0.3126278171023168</v>
      </c>
      <c r="AH6" s="11">
        <f>-'OddsRatio_working_3-way'!U6/(3*'OddsRatio_working_3-way'!X6^(1/3))*COS(('OddsRatio_working_3-way'!Y6+4*PI())/3)</f>
        <v>-0.20880793034478737</v>
      </c>
      <c r="AI6" s="11">
        <f>'OddsRatio_working_3-way'!U6/(3*'OddsRatio_working_3-way'!X6^(1/3))*SIN(('OddsRatio_working_3-way'!Y6)/3)</f>
        <v>-5.9940439566696112E-2</v>
      </c>
      <c r="AJ6" s="11">
        <f>'OddsRatio_working_3-way'!U6/(3*'OddsRatio_working_3-way'!X6^(1/3))*SIN(('OddsRatio_working_3-way'!Y6+2*PI())/3)</f>
        <v>-0.42160638394717109</v>
      </c>
      <c r="AK6" s="11">
        <f>'OddsRatio_working_3-way'!U6/(3*'OddsRatio_working_3-way'!X6^(1/3))*SIN(('OddsRatio_working_3-way'!Y6+4*PI())/3)</f>
        <v>0.48154682351386713</v>
      </c>
      <c r="AL6" s="11">
        <f>'OddsRatio_working_3-way'!Z6+'OddsRatio_working_3-way'!AF6</f>
        <v>1.0428714948942088</v>
      </c>
      <c r="AM6" s="11">
        <f>'OddsRatio_working_3-way'!AA6+'OddsRatio_working_3-way'!AG6</f>
        <v>-0.62525563420463381</v>
      </c>
      <c r="AN6" s="11">
        <f>'OddsRatio_working_3-way'!AB6+'OddsRatio_working_3-way'!AH6</f>
        <v>-0.41761586068957479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1.0428714948942088</v>
      </c>
      <c r="AS6" s="11">
        <f>IF(('OddsRatio_working_3-way'!X6=0),IF(Q6&gt;0,-Q6^(1/3),(-Q6)^(1/3)),'OddsRatio_working_3-way'!AM6-'OddsRatio_working_3-way'!R6/3)</f>
        <v>-0.62525563420463381</v>
      </c>
      <c r="AT6" s="11">
        <f>IF(('OddsRatio_working_3-way'!X6=0),IF(Q6&gt;0,-Q6^(1/3),(-Q6)^(1/3)),'OddsRatio_working_3-way'!AN6-'OddsRatio_working_3-way'!R6/3)</f>
        <v>-0.41761586068957479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1.88</v>
      </c>
      <c r="B7" s="4">
        <f>IF('True_Odds_Calculator_3-way'!B8="","",'True_Odds_Calculator_3-way'!B8)</f>
        <v>4.26</v>
      </c>
      <c r="C7" s="4">
        <f>IF('True_Odds_Calculator_3-way'!C8="","",'True_Odds_Calculator_3-way'!C8)</f>
        <v>3.81</v>
      </c>
      <c r="D7" s="9">
        <f t="shared" si="13"/>
        <v>0.52016778045029399</v>
      </c>
      <c r="E7" s="9">
        <f t="shared" si="14"/>
        <v>0.22638352734079856</v>
      </c>
      <c r="F7" s="9">
        <f t="shared" si="15"/>
        <v>0.25344869220890714</v>
      </c>
      <c r="G7" s="9">
        <f t="shared" si="16"/>
        <v>1.0482461743015292</v>
      </c>
      <c r="H7" s="9">
        <f t="shared" si="17"/>
        <v>1.9224566333853461</v>
      </c>
      <c r="I7" s="9">
        <f t="shared" si="18"/>
        <v>4.4172825282229855</v>
      </c>
      <c r="J7" s="9">
        <f t="shared" si="19"/>
        <v>3.9455717497872977</v>
      </c>
      <c r="K7" s="11">
        <f t="shared" si="20"/>
        <v>0.53191489361702127</v>
      </c>
      <c r="L7" s="11">
        <f t="shared" si="21"/>
        <v>0.23474178403755869</v>
      </c>
      <c r="M7" s="11">
        <f t="shared" si="22"/>
        <v>0.26246719160104987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-0.26418865756853793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0.22776782809251031</v>
      </c>
      <c r="Q7" s="11">
        <f>2*'OddsRatio_working_3-way'!K7*'OddsRatio_working_3-way'!L7*'OddsRatio_working_3-way'!M7</f>
        <v>6.554469873165765E-2</v>
      </c>
      <c r="R7" s="11">
        <f t="shared" si="23"/>
        <v>0</v>
      </c>
      <c r="S7" s="11">
        <f t="shared" si="24"/>
        <v>-0.86214082840941408</v>
      </c>
      <c r="T7" s="11">
        <f t="shared" si="25"/>
        <v>-0.24809808011781703</v>
      </c>
      <c r="U7" s="11">
        <f>'OddsRatio_working_3-way'!S7-'OddsRatio_working_3-way'!R7^2/3</f>
        <v>-0.86214082840941408</v>
      </c>
      <c r="V7" s="11">
        <f>'OddsRatio_working_3-way'!S7*'OddsRatio_working_3-way'!R7/3-2*'OddsRatio_working_3-way'!R7^3/27-'OddsRatio_working_3-way'!T7</f>
        <v>0.24809808011781703</v>
      </c>
      <c r="W7" s="11">
        <f>'OddsRatio_working_3-way'!V7^2+4*'OddsRatio_working_3-way'!U7^3/27</f>
        <v>-3.3383328479473451E-2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0.15405841898255693</v>
      </c>
      <c r="Y7" s="11">
        <f>IF('OddsRatio_working_3-way'!W7&gt;=0,IF('OddsRatio_working_3-way'!V7+SQRT('OddsRatio_working_3-way'!W7)&gt;0,0,PI()),ACOS('OddsRatio_working_3-way'!V7/(2*'OddsRatio_working_3-way'!X7)))</f>
        <v>0.63477052218402075</v>
      </c>
      <c r="Z7" s="11">
        <f>'OddsRatio_working_3-way'!X7^(1/3)*COS('OddsRatio_working_3-way'!Y7/3)</f>
        <v>0.52412308715076461</v>
      </c>
      <c r="AA7" s="11">
        <f>'OddsRatio_working_3-way'!X7^(1/3)*COS(('OddsRatio_working_3-way'!Y7+2*PI())/3)</f>
        <v>-0.35956256530858011</v>
      </c>
      <c r="AB7" s="11">
        <f>'OddsRatio_working_3-way'!X7^(1/3)*COS(('OddsRatio_working_3-way'!Y7+4*PI())/3)</f>
        <v>-0.16456052184218464</v>
      </c>
      <c r="AC7" s="11">
        <f>'OddsRatio_working_3-way'!X7^(1/3)*SIN('OddsRatio_working_3-way'!Y7/3)</f>
        <v>0.11258448228785055</v>
      </c>
      <c r="AD7" s="11">
        <f>'OddsRatio_working_3-way'!X7^(1/3)*SIN(('OddsRatio_working_3-way'!Y7+2*PI())/3)</f>
        <v>0.39761166703856216</v>
      </c>
      <c r="AE7" s="11">
        <f>'OddsRatio_working_3-way'!X7^(1/3)*SIN(('OddsRatio_working_3-way'!Y7+4*PI())/3)</f>
        <v>-0.51019614932641277</v>
      </c>
      <c r="AF7" s="11">
        <f>-'OddsRatio_working_3-way'!U7/(3*'OddsRatio_working_3-way'!X7^(1/3))*COS(('OddsRatio_working_3-way'!Y7)/3)</f>
        <v>0.52412308715076461</v>
      </c>
      <c r="AG7" s="11">
        <f>-'OddsRatio_working_3-way'!U7/(3*'OddsRatio_working_3-way'!X7^(1/3))*COS(('OddsRatio_working_3-way'!Y7+2*PI())/3)</f>
        <v>-0.35956256530858011</v>
      </c>
      <c r="AH7" s="11">
        <f>-'OddsRatio_working_3-way'!U7/(3*'OddsRatio_working_3-way'!X7^(1/3))*COS(('OddsRatio_working_3-way'!Y7+4*PI())/3)</f>
        <v>-0.16456052184218464</v>
      </c>
      <c r="AI7" s="11">
        <f>'OddsRatio_working_3-way'!U7/(3*'OddsRatio_working_3-way'!X7^(1/3))*SIN(('OddsRatio_working_3-way'!Y7)/3)</f>
        <v>-0.11258448228785055</v>
      </c>
      <c r="AJ7" s="11">
        <f>'OddsRatio_working_3-way'!U7/(3*'OddsRatio_working_3-way'!X7^(1/3))*SIN(('OddsRatio_working_3-way'!Y7+2*PI())/3)</f>
        <v>-0.39761166703856216</v>
      </c>
      <c r="AK7" s="11">
        <f>'OddsRatio_working_3-way'!U7/(3*'OddsRatio_working_3-way'!X7^(1/3))*SIN(('OddsRatio_working_3-way'!Y7+4*PI())/3)</f>
        <v>0.51019614932641277</v>
      </c>
      <c r="AL7" s="11">
        <f>'OddsRatio_working_3-way'!Z7+'OddsRatio_working_3-way'!AF7</f>
        <v>1.0482461743015292</v>
      </c>
      <c r="AM7" s="11">
        <f>'OddsRatio_working_3-way'!AA7+'OddsRatio_working_3-way'!AG7</f>
        <v>-0.71912513061716021</v>
      </c>
      <c r="AN7" s="11">
        <f>'OddsRatio_working_3-way'!AB7+'OddsRatio_working_3-way'!AH7</f>
        <v>-0.32912104368436929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1.0482461743015292</v>
      </c>
      <c r="AS7" s="11">
        <f>IF(('OddsRatio_working_3-way'!X7=0),IF(Q7&gt;0,-Q7^(1/3),(-Q7)^(1/3)),'OddsRatio_working_3-way'!AM7-'OddsRatio_working_3-way'!R7/3)</f>
        <v>-0.71912513061716021</v>
      </c>
      <c r="AT7" s="11">
        <f>IF(('OddsRatio_working_3-way'!X7=0),IF(Q7&gt;0,-Q7^(1/3),(-Q7)^(1/3)),'OddsRatio_working_3-way'!AN7-'OddsRatio_working_3-way'!R7/3)</f>
        <v>-0.32912104368436929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2.0299999999999998</v>
      </c>
      <c r="B8" s="4">
        <f>IF('True_Odds_Calculator_3-way'!B9="","",'True_Odds_Calculator_3-way'!B9)</f>
        <v>3.98</v>
      </c>
      <c r="C8" s="4">
        <f>IF('True_Odds_Calculator_3-way'!C9="","",'True_Odds_Calculator_3-way'!C9)</f>
        <v>3.51</v>
      </c>
      <c r="D8" s="9">
        <f t="shared" si="13"/>
        <v>0.48133882219243102</v>
      </c>
      <c r="E8" s="9">
        <f t="shared" si="14"/>
        <v>0.24286351831747147</v>
      </c>
      <c r="F8" s="9">
        <f t="shared" si="15"/>
        <v>0.27579765949009766</v>
      </c>
      <c r="G8" s="9">
        <f t="shared" si="16"/>
        <v>1.0461540153090627</v>
      </c>
      <c r="H8" s="9">
        <f t="shared" si="17"/>
        <v>2.0775386357683345</v>
      </c>
      <c r="I8" s="9">
        <f t="shared" si="18"/>
        <v>4.1175389656210069</v>
      </c>
      <c r="J8" s="9">
        <f t="shared" si="19"/>
        <v>3.6258465784257474</v>
      </c>
      <c r="K8" s="11">
        <f t="shared" si="20"/>
        <v>0.49261083743842371</v>
      </c>
      <c r="L8" s="11">
        <f t="shared" si="21"/>
        <v>0.25125628140703515</v>
      </c>
      <c r="M8" s="11">
        <f t="shared" si="22"/>
        <v>0.28490028490028491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-0.27166956278028886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0.22991185701287939</v>
      </c>
      <c r="Q8" s="11">
        <f>2*'OddsRatio_working_3-way'!K8*'OddsRatio_working_3-way'!L8*'OddsRatio_working_3-way'!M8</f>
        <v>7.0525109513153189E-2</v>
      </c>
      <c r="R8" s="11">
        <f t="shared" si="23"/>
        <v>0</v>
      </c>
      <c r="S8" s="11">
        <f t="shared" si="24"/>
        <v>-0.84629229222420932</v>
      </c>
      <c r="T8" s="11">
        <f t="shared" si="25"/>
        <v>-0.25959886264546295</v>
      </c>
      <c r="U8" s="11">
        <f>'OddsRatio_working_3-way'!S8-'OddsRatio_working_3-way'!R8^2/3</f>
        <v>-0.84629229222420932</v>
      </c>
      <c r="V8" s="11">
        <f>'OddsRatio_working_3-way'!S8*'OddsRatio_working_3-way'!R8/3-2*'OddsRatio_working_3-way'!R8^3/27-'OddsRatio_working_3-way'!T8</f>
        <v>0.25959886264546295</v>
      </c>
      <c r="W8" s="11">
        <f>'OddsRatio_working_3-way'!V8^2+4*'OddsRatio_working_3-way'!U8^3/27</f>
        <v>-2.2404511627697563E-2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0.14982997122948691</v>
      </c>
      <c r="Y8" s="11">
        <f>IF('OddsRatio_working_3-way'!W8&gt;=0,IF('OddsRatio_working_3-way'!V8+SQRT('OddsRatio_working_3-way'!W8)&gt;0,0,PI()),ACOS('OddsRatio_working_3-way'!V8/(2*'OddsRatio_working_3-way'!X8)))</f>
        <v>0.52302624316882507</v>
      </c>
      <c r="Z8" s="11">
        <f>'OddsRatio_working_3-way'!X8^(1/3)*COS('OddsRatio_working_3-way'!Y8/3)</f>
        <v>0.52307700765453136</v>
      </c>
      <c r="AA8" s="11">
        <f>'OddsRatio_working_3-way'!X8^(1/3)*COS(('OddsRatio_working_3-way'!Y8+2*PI())/3)</f>
        <v>-0.34132513242779161</v>
      </c>
      <c r="AB8" s="11">
        <f>'OddsRatio_working_3-way'!X8^(1/3)*COS(('OddsRatio_working_3-way'!Y8+4*PI())/3)</f>
        <v>-0.18175187522673969</v>
      </c>
      <c r="AC8" s="11">
        <f>'OddsRatio_working_3-way'!X8^(1/3)*SIN('OddsRatio_working_3-way'!Y8/3)</f>
        <v>9.2129663000492676E-2</v>
      </c>
      <c r="AD8" s="11">
        <f>'OddsRatio_working_3-way'!X8^(1/3)*SIN(('OddsRatio_working_3-way'!Y8+2*PI())/3)</f>
        <v>0.40693314526412516</v>
      </c>
      <c r="AE8" s="11">
        <f>'OddsRatio_working_3-way'!X8^(1/3)*SIN(('OddsRatio_working_3-way'!Y8+4*PI())/3)</f>
        <v>-0.4990628082646178</v>
      </c>
      <c r="AF8" s="11">
        <f>-'OddsRatio_working_3-way'!U8/(3*'OddsRatio_working_3-way'!X8^(1/3))*COS(('OddsRatio_working_3-way'!Y8)/3)</f>
        <v>0.52307700765453136</v>
      </c>
      <c r="AG8" s="11">
        <f>-'OddsRatio_working_3-way'!U8/(3*'OddsRatio_working_3-way'!X8^(1/3))*COS(('OddsRatio_working_3-way'!Y8+2*PI())/3)</f>
        <v>-0.34132513242779161</v>
      </c>
      <c r="AH8" s="11">
        <f>-'OddsRatio_working_3-way'!U8/(3*'OddsRatio_working_3-way'!X8^(1/3))*COS(('OddsRatio_working_3-way'!Y8+4*PI())/3)</f>
        <v>-0.18175187522673969</v>
      </c>
      <c r="AI8" s="11">
        <f>'OddsRatio_working_3-way'!U8/(3*'OddsRatio_working_3-way'!X8^(1/3))*SIN(('OddsRatio_working_3-way'!Y8)/3)</f>
        <v>-9.2129663000492676E-2</v>
      </c>
      <c r="AJ8" s="11">
        <f>'OddsRatio_working_3-way'!U8/(3*'OddsRatio_working_3-way'!X8^(1/3))*SIN(('OddsRatio_working_3-way'!Y8+2*PI())/3)</f>
        <v>-0.40693314526412516</v>
      </c>
      <c r="AK8" s="11">
        <f>'OddsRatio_working_3-way'!U8/(3*'OddsRatio_working_3-way'!X8^(1/3))*SIN(('OddsRatio_working_3-way'!Y8+4*PI())/3)</f>
        <v>0.4990628082646178</v>
      </c>
      <c r="AL8" s="11">
        <f>'OddsRatio_working_3-way'!Z8+'OddsRatio_working_3-way'!AF8</f>
        <v>1.0461540153090627</v>
      </c>
      <c r="AM8" s="11">
        <f>'OddsRatio_working_3-way'!AA8+'OddsRatio_working_3-way'!AG8</f>
        <v>-0.68265026485558322</v>
      </c>
      <c r="AN8" s="11">
        <f>'OddsRatio_working_3-way'!AB8+'OddsRatio_working_3-way'!AH8</f>
        <v>-0.36350375045347938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1.0461540153090627</v>
      </c>
      <c r="AS8" s="11">
        <f>IF(('OddsRatio_working_3-way'!X8=0),IF(Q8&gt;0,-Q8^(1/3),(-Q8)^(1/3)),'OddsRatio_working_3-way'!AM8-'OddsRatio_working_3-way'!R8/3)</f>
        <v>-0.68265026485558322</v>
      </c>
      <c r="AT8" s="11">
        <f>IF(('OddsRatio_working_3-way'!X8=0),IF(Q8&gt;0,-Q8^(1/3),(-Q8)^(1/3)),'OddsRatio_working_3-way'!AN8-'OddsRatio_working_3-way'!R8/3)</f>
        <v>-0.36350375045347938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1.94</v>
      </c>
      <c r="B9" s="4">
        <f>IF('True_Odds_Calculator_3-way'!B10="","",'True_Odds_Calculator_3-way'!B10)</f>
        <v>4.26</v>
      </c>
      <c r="C9" s="4">
        <f>IF('True_Odds_Calculator_3-way'!C10="","",'True_Odds_Calculator_3-way'!C10)</f>
        <v>3.58</v>
      </c>
      <c r="D9" s="9">
        <f t="shared" si="13"/>
        <v>0.5036825515571014</v>
      </c>
      <c r="E9" s="9">
        <f t="shared" si="14"/>
        <v>0.22637889093247968</v>
      </c>
      <c r="F9" s="9">
        <f t="shared" si="15"/>
        <v>0.2699385575104189</v>
      </c>
      <c r="G9" s="9">
        <f t="shared" si="16"/>
        <v>1.0482739256011211</v>
      </c>
      <c r="H9" s="9">
        <f t="shared" si="17"/>
        <v>1.9853774900650538</v>
      </c>
      <c r="I9" s="9">
        <f t="shared" si="18"/>
        <v>4.4173729974596547</v>
      </c>
      <c r="J9" s="9">
        <f t="shared" si="19"/>
        <v>3.7045467280508926</v>
      </c>
      <c r="K9" s="11">
        <f t="shared" si="20"/>
        <v>0.51546391752577325</v>
      </c>
      <c r="L9" s="11">
        <f t="shared" si="21"/>
        <v>0.23474178403755869</v>
      </c>
      <c r="M9" s="11">
        <f t="shared" si="22"/>
        <v>0.27932960893854747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-0.26722113479123888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0.22915816618306856</v>
      </c>
      <c r="Q9" s="11">
        <f>2*'OddsRatio_working_3-way'!K9*'OddsRatio_working_3-way'!L9*'OddsRatio_working_3-way'!M9</f>
        <v>6.759827911004973E-2</v>
      </c>
      <c r="R9" s="11">
        <f t="shared" si="23"/>
        <v>0</v>
      </c>
      <c r="S9" s="11">
        <f t="shared" si="24"/>
        <v>-0.85756003679160242</v>
      </c>
      <c r="T9" s="11">
        <f t="shared" si="25"/>
        <v>-0.25296756247539898</v>
      </c>
      <c r="U9" s="11">
        <f>'OddsRatio_working_3-way'!S9-'OddsRatio_working_3-way'!R9^2/3</f>
        <v>-0.85756003679160242</v>
      </c>
      <c r="V9" s="11">
        <f>'OddsRatio_working_3-way'!S9*'OddsRatio_working_3-way'!R9/3-2*'OddsRatio_working_3-way'!R9^3/27-'OddsRatio_working_3-way'!T9</f>
        <v>0.25296756247539898</v>
      </c>
      <c r="W9" s="11">
        <f>'OddsRatio_working_3-way'!V9^2+4*'OddsRatio_working_3-way'!U9^3/27</f>
        <v>-2.9438161214049657E-2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0.15283221918070364</v>
      </c>
      <c r="Y9" s="11">
        <f>IF('OddsRatio_working_3-way'!W9&gt;=0,IF('OddsRatio_working_3-way'!V9+SQRT('OddsRatio_working_3-way'!W9)&gt;0,0,PI()),ACOS('OddsRatio_working_3-way'!V9/(2*'OddsRatio_working_3-way'!X9)))</f>
        <v>0.59597977113100531</v>
      </c>
      <c r="Z9" s="11">
        <f>'OddsRatio_working_3-way'!X9^(1/3)*COS('OddsRatio_working_3-way'!Y9/3)</f>
        <v>0.52413696280056066</v>
      </c>
      <c r="AA9" s="11">
        <f>'OddsRatio_working_3-way'!X9^(1/3)*COS(('OddsRatio_working_3-way'!Y9+2*PI())/3)</f>
        <v>-0.35344868914546684</v>
      </c>
      <c r="AB9" s="11">
        <f>'OddsRatio_working_3-way'!X9^(1/3)*COS(('OddsRatio_working_3-way'!Y9+4*PI())/3)</f>
        <v>-0.17068827365509351</v>
      </c>
      <c r="AC9" s="11">
        <f>'OddsRatio_working_3-way'!X9^(1/3)*SIN('OddsRatio_working_3-way'!Y9/3)</f>
        <v>0.10551677508057486</v>
      </c>
      <c r="AD9" s="11">
        <f>'OddsRatio_working_3-way'!X9^(1/3)*SIN(('OddsRatio_working_3-way'!Y9+2*PI())/3)</f>
        <v>0.40115753730741754</v>
      </c>
      <c r="AE9" s="11">
        <f>'OddsRatio_working_3-way'!X9^(1/3)*SIN(('OddsRatio_working_3-way'!Y9+4*PI())/3)</f>
        <v>-0.50667431238799232</v>
      </c>
      <c r="AF9" s="11">
        <f>-'OddsRatio_working_3-way'!U9/(3*'OddsRatio_working_3-way'!X9^(1/3))*COS(('OddsRatio_working_3-way'!Y9)/3)</f>
        <v>0.52413696280056055</v>
      </c>
      <c r="AG9" s="11">
        <f>-'OddsRatio_working_3-way'!U9/(3*'OddsRatio_working_3-way'!X9^(1/3))*COS(('OddsRatio_working_3-way'!Y9+2*PI())/3)</f>
        <v>-0.35344868914546679</v>
      </c>
      <c r="AH9" s="11">
        <f>-'OddsRatio_working_3-way'!U9/(3*'OddsRatio_working_3-way'!X9^(1/3))*COS(('OddsRatio_working_3-way'!Y9+4*PI())/3)</f>
        <v>-0.17068827365509348</v>
      </c>
      <c r="AI9" s="11">
        <f>'OddsRatio_working_3-way'!U9/(3*'OddsRatio_working_3-way'!X9^(1/3))*SIN(('OddsRatio_working_3-way'!Y9)/3)</f>
        <v>-0.10551677508057483</v>
      </c>
      <c r="AJ9" s="11">
        <f>'OddsRatio_working_3-way'!U9/(3*'OddsRatio_working_3-way'!X9^(1/3))*SIN(('OddsRatio_working_3-way'!Y9+2*PI())/3)</f>
        <v>-0.40115753730741743</v>
      </c>
      <c r="AK9" s="11">
        <f>'OddsRatio_working_3-way'!U9/(3*'OddsRatio_working_3-way'!X9^(1/3))*SIN(('OddsRatio_working_3-way'!Y9+4*PI())/3)</f>
        <v>0.50667431238799221</v>
      </c>
      <c r="AL9" s="11">
        <f>'OddsRatio_working_3-way'!Z9+'OddsRatio_working_3-way'!AF9</f>
        <v>1.0482739256011211</v>
      </c>
      <c r="AM9" s="11">
        <f>'OddsRatio_working_3-way'!AA9+'OddsRatio_working_3-way'!AG9</f>
        <v>-0.70689737829093358</v>
      </c>
      <c r="AN9" s="11">
        <f>'OddsRatio_working_3-way'!AB9+'OddsRatio_working_3-way'!AH9</f>
        <v>-0.34137654731018696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1.0482739256011211</v>
      </c>
      <c r="AS9" s="11">
        <f>IF(('OddsRatio_working_3-way'!X9=0),IF(Q9&gt;0,-Q9^(1/3),(-Q9)^(1/3)),'OddsRatio_working_3-way'!AM9-'OddsRatio_working_3-way'!R9/3)</f>
        <v>-0.70689737829093358</v>
      </c>
      <c r="AT9" s="11">
        <f>IF(('OddsRatio_working_3-way'!X9=0),IF(Q9&gt;0,-Q9^(1/3),(-Q9)^(1/3)),'OddsRatio_working_3-way'!AN9-'OddsRatio_working_3-way'!R9/3)</f>
        <v>-0.34137654731018696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3.98</v>
      </c>
      <c r="B10" s="4">
        <f>IF('True_Odds_Calculator_3-way'!B11="","",'True_Odds_Calculator_3-way'!B11)</f>
        <v>4.25</v>
      </c>
      <c r="C10" s="4">
        <f>IF('True_Odds_Calculator_3-way'!C11="","",'True_Odds_Calculator_3-way'!C11)</f>
        <v>1.84</v>
      </c>
      <c r="D10" s="9">
        <f t="shared" si="13"/>
        <v>0.24213869091602583</v>
      </c>
      <c r="E10" s="9">
        <f t="shared" si="14"/>
        <v>0.22658047753491187</v>
      </c>
      <c r="F10" s="9">
        <f t="shared" si="15"/>
        <v>0.53128083154906225</v>
      </c>
      <c r="G10" s="9">
        <f t="shared" si="16"/>
        <v>1.0502901232737405</v>
      </c>
      <c r="H10" s="9">
        <f t="shared" si="17"/>
        <v>4.1298645673557468</v>
      </c>
      <c r="I10" s="9">
        <f t="shared" si="18"/>
        <v>4.4134429006396569</v>
      </c>
      <c r="J10" s="9">
        <f t="shared" si="19"/>
        <v>1.8822437035499424</v>
      </c>
      <c r="K10" s="11">
        <f t="shared" si="20"/>
        <v>0.25125628140703515</v>
      </c>
      <c r="L10" s="11">
        <f t="shared" si="21"/>
        <v>0.23529411764705882</v>
      </c>
      <c r="M10" s="11">
        <f t="shared" si="22"/>
        <v>0.54347826086956519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-0.2613900705573905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0.22715881196262638</v>
      </c>
      <c r="Q10" s="11">
        <f>2*'OddsRatio_working_3-way'!K10*'OddsRatio_working_3-way'!L10*'OddsRatio_working_3-way'!M10</f>
        <v>6.4259918518423303E-2</v>
      </c>
      <c r="R10" s="11">
        <f t="shared" si="23"/>
        <v>0</v>
      </c>
      <c r="S10" s="11">
        <f t="shared" si="24"/>
        <v>-0.86904147306831869</v>
      </c>
      <c r="T10" s="11">
        <f t="shared" si="25"/>
        <v>-0.24583917201366864</v>
      </c>
      <c r="U10" s="11">
        <f>'OddsRatio_working_3-way'!S10-'OddsRatio_working_3-way'!R10^2/3</f>
        <v>-0.86904147306831869</v>
      </c>
      <c r="V10" s="11">
        <f>'OddsRatio_working_3-way'!S10*'OddsRatio_working_3-way'!R10/3-2*'OddsRatio_working_3-way'!R10^3/27-'OddsRatio_working_3-way'!T10</f>
        <v>0.24583917201366864</v>
      </c>
      <c r="W10" s="11">
        <f>'OddsRatio_working_3-way'!V10^2+4*'OddsRatio_working_3-way'!U10^3/27</f>
        <v>-3.6797008172579818E-2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0.15591175923334485</v>
      </c>
      <c r="Y10" s="11">
        <f>IF('OddsRatio_working_3-way'!W10&gt;=0,IF('OddsRatio_working_3-way'!V10+SQRT('OddsRatio_working_3-way'!W10)&gt;0,0,PI()),ACOS('OddsRatio_working_3-way'!V10/(2*'OddsRatio_working_3-way'!X10)))</f>
        <v>0.66260559912189987</v>
      </c>
      <c r="Z10" s="11">
        <f>'OddsRatio_working_3-way'!X10^(1/3)*COS('OddsRatio_working_3-way'!Y10/3)</f>
        <v>0.52514506163687036</v>
      </c>
      <c r="AA10" s="11">
        <f>'OddsRatio_working_3-way'!X10^(1/3)*COS(('OddsRatio_working_3-way'!Y10+2*PI())/3)</f>
        <v>-0.36468700797953812</v>
      </c>
      <c r="AB10" s="11">
        <f>'OddsRatio_working_3-way'!X10^(1/3)*COS(('OddsRatio_working_3-way'!Y10+4*PI())/3)</f>
        <v>-0.1604580536573324</v>
      </c>
      <c r="AC10" s="11">
        <f>'OddsRatio_working_3-way'!X10^(1/3)*SIN('OddsRatio_working_3-way'!Y10/3)</f>
        <v>0.11791164175424149</v>
      </c>
      <c r="AD10" s="11">
        <f>'OddsRatio_working_3-way'!X10^(1/3)*SIN(('OddsRatio_working_3-way'!Y10+2*PI())/3)</f>
        <v>0.39583314317235396</v>
      </c>
      <c r="AE10" s="11">
        <f>'OddsRatio_working_3-way'!X10^(1/3)*SIN(('OddsRatio_working_3-way'!Y10+4*PI())/3)</f>
        <v>-0.51374478492659525</v>
      </c>
      <c r="AF10" s="11">
        <f>-'OddsRatio_working_3-way'!U10/(3*'OddsRatio_working_3-way'!X10^(1/3))*COS(('OddsRatio_working_3-way'!Y10)/3)</f>
        <v>0.52514506163687014</v>
      </c>
      <c r="AG10" s="11">
        <f>-'OddsRatio_working_3-way'!U10/(3*'OddsRatio_working_3-way'!X10^(1/3))*COS(('OddsRatio_working_3-way'!Y10+2*PI())/3)</f>
        <v>-0.36468700797953796</v>
      </c>
      <c r="AH10" s="11">
        <f>-'OddsRatio_working_3-way'!U10/(3*'OddsRatio_working_3-way'!X10^(1/3))*COS(('OddsRatio_working_3-way'!Y10+4*PI())/3)</f>
        <v>-0.16045805365733232</v>
      </c>
      <c r="AI10" s="11">
        <f>'OddsRatio_working_3-way'!U10/(3*'OddsRatio_working_3-way'!X10^(1/3))*SIN(('OddsRatio_working_3-way'!Y10)/3)</f>
        <v>-0.11791164175424143</v>
      </c>
      <c r="AJ10" s="11">
        <f>'OddsRatio_working_3-way'!U10/(3*'OddsRatio_working_3-way'!X10^(1/3))*SIN(('OddsRatio_working_3-way'!Y10+2*PI())/3)</f>
        <v>-0.3958331431723538</v>
      </c>
      <c r="AK10" s="11">
        <f>'OddsRatio_working_3-way'!U10/(3*'OddsRatio_working_3-way'!X10^(1/3))*SIN(('OddsRatio_working_3-way'!Y10+4*PI())/3)</f>
        <v>0.51374478492659503</v>
      </c>
      <c r="AL10" s="11">
        <f>'OddsRatio_working_3-way'!Z10+'OddsRatio_working_3-way'!AF10</f>
        <v>1.0502901232737405</v>
      </c>
      <c r="AM10" s="11">
        <f>'OddsRatio_working_3-way'!AA10+'OddsRatio_working_3-way'!AG10</f>
        <v>-0.72937401595907603</v>
      </c>
      <c r="AN10" s="11">
        <f>'OddsRatio_working_3-way'!AB10+'OddsRatio_working_3-way'!AH10</f>
        <v>-0.32091610731466469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1.0502901232737405</v>
      </c>
      <c r="AS10" s="11">
        <f>IF(('OddsRatio_working_3-way'!X10=0),IF(Q10&gt;0,-Q10^(1/3),(-Q10)^(1/3)),'OddsRatio_working_3-way'!AM10-'OddsRatio_working_3-way'!R10/3)</f>
        <v>-0.72937401595907603</v>
      </c>
      <c r="AT10" s="11">
        <f>IF(('OddsRatio_working_3-way'!X10=0),IF(Q10&gt;0,-Q10^(1/3),(-Q10)^(1/3)),'OddsRatio_working_3-way'!AN10-'OddsRatio_working_3-way'!R10/3)</f>
        <v>-0.32091610731466469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3.37</v>
      </c>
      <c r="B11" s="4">
        <f>IF('True_Odds_Calculator_3-way'!B12="","",'True_Odds_Calculator_3-way'!B12)</f>
        <v>4.05</v>
      </c>
      <c r="C11" s="4">
        <f>IF('True_Odds_Calculator_3-way'!C12="","",'True_Odds_Calculator_3-way'!C12)</f>
        <v>2.06</v>
      </c>
      <c r="D11" s="9">
        <f t="shared" si="13"/>
        <v>0.28734192346367504</v>
      </c>
      <c r="E11" s="9">
        <f t="shared" si="14"/>
        <v>0.23856181997235718</v>
      </c>
      <c r="F11" s="9">
        <f t="shared" si="15"/>
        <v>0.47409625656396764</v>
      </c>
      <c r="G11" s="9">
        <f t="shared" si="16"/>
        <v>1.0464870796721499</v>
      </c>
      <c r="H11" s="9">
        <f t="shared" si="17"/>
        <v>3.4801743788229955</v>
      </c>
      <c r="I11" s="9">
        <f t="shared" si="18"/>
        <v>4.1917855930000565</v>
      </c>
      <c r="J11" s="9">
        <f t="shared" si="19"/>
        <v>2.1092763044524792</v>
      </c>
      <c r="K11" s="11">
        <f t="shared" si="20"/>
        <v>0.29673590504451036</v>
      </c>
      <c r="L11" s="11">
        <f t="shared" si="21"/>
        <v>0.24691358024691359</v>
      </c>
      <c r="M11" s="11">
        <f t="shared" si="22"/>
        <v>0.4854368932038835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-0.27252221251241726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0.23047448935495957</v>
      </c>
      <c r="Q11" s="11">
        <f>2*'OddsRatio_working_3-way'!K11*'OddsRatio_working_3-way'!L11*'OddsRatio_working_3-way'!M11</f>
        <v>7.1134101652765278E-2</v>
      </c>
      <c r="R11" s="11">
        <f t="shared" si="23"/>
        <v>0</v>
      </c>
      <c r="S11" s="11">
        <f t="shared" si="24"/>
        <v>-0.84570900562631446</v>
      </c>
      <c r="T11" s="11">
        <f t="shared" si="25"/>
        <v>-0.26102129803281304</v>
      </c>
      <c r="U11" s="11">
        <f>'OddsRatio_working_3-way'!S11-'OddsRatio_working_3-way'!R11^2/3</f>
        <v>-0.84570900562631446</v>
      </c>
      <c r="V11" s="11">
        <f>'OddsRatio_working_3-way'!S11*'OddsRatio_working_3-way'!R11/3-2*'OddsRatio_working_3-way'!R11^3/27-'OddsRatio_working_3-way'!T11</f>
        <v>0.26102129803281304</v>
      </c>
      <c r="W11" s="11">
        <f>'OddsRatio_working_3-way'!V11^2+4*'OddsRatio_working_3-way'!U11^3/27</f>
        <v>-2.1478421662147834E-2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0.14967509786942051</v>
      </c>
      <c r="Y11" s="11">
        <f>IF('OddsRatio_working_3-way'!W11&gt;=0,IF('OddsRatio_working_3-way'!V11+SQRT('OddsRatio_working_3-way'!W11)&gt;0,0,PI()),ACOS('OddsRatio_working_3-way'!V11/(2*'OddsRatio_working_3-way'!X11)))</f>
        <v>0.51160538588607118</v>
      </c>
      <c r="Z11" s="11">
        <f>'OddsRatio_working_3-way'!X11^(1/3)*COS('OddsRatio_working_3-way'!Y11/3)</f>
        <v>0.52324353983607497</v>
      </c>
      <c r="AA11" s="11">
        <f>'OddsRatio_working_3-way'!X11^(1/3)*COS(('OddsRatio_working_3-way'!Y11+2*PI())/3)</f>
        <v>-0.33965637712175828</v>
      </c>
      <c r="AB11" s="11">
        <f>'OddsRatio_working_3-way'!X11^(1/3)*COS(('OddsRatio_working_3-way'!Y11+4*PI())/3)</f>
        <v>-0.18358716271431652</v>
      </c>
      <c r="AC11" s="11">
        <f>'OddsRatio_working_3-way'!X11^(1/3)*SIN('OddsRatio_working_3-way'!Y11/3)</f>
        <v>9.0106602950349959E-2</v>
      </c>
      <c r="AD11" s="11">
        <f>'OddsRatio_working_3-way'!X11^(1/3)*SIN(('OddsRatio_working_3-way'!Y11+2*PI())/3)</f>
        <v>0.4080888963889609</v>
      </c>
      <c r="AE11" s="11">
        <f>'OddsRatio_working_3-way'!X11^(1/3)*SIN(('OddsRatio_working_3-way'!Y11+4*PI())/3)</f>
        <v>-0.49819549933931079</v>
      </c>
      <c r="AF11" s="11">
        <f>-'OddsRatio_working_3-way'!U11/(3*'OddsRatio_working_3-way'!X11^(1/3))*COS(('OddsRatio_working_3-way'!Y11)/3)</f>
        <v>0.52324353983607497</v>
      </c>
      <c r="AG11" s="11">
        <f>-'OddsRatio_working_3-way'!U11/(3*'OddsRatio_working_3-way'!X11^(1/3))*COS(('OddsRatio_working_3-way'!Y11+2*PI())/3)</f>
        <v>-0.33965637712175828</v>
      </c>
      <c r="AH11" s="11">
        <f>-'OddsRatio_working_3-way'!U11/(3*'OddsRatio_working_3-way'!X11^(1/3))*COS(('OddsRatio_working_3-way'!Y11+4*PI())/3)</f>
        <v>-0.18358716271431652</v>
      </c>
      <c r="AI11" s="11">
        <f>'OddsRatio_working_3-way'!U11/(3*'OddsRatio_working_3-way'!X11^(1/3))*SIN(('OddsRatio_working_3-way'!Y11)/3)</f>
        <v>-9.0106602950349959E-2</v>
      </c>
      <c r="AJ11" s="11">
        <f>'OddsRatio_working_3-way'!U11/(3*'OddsRatio_working_3-way'!X11^(1/3))*SIN(('OddsRatio_working_3-way'!Y11+2*PI())/3)</f>
        <v>-0.4080888963889609</v>
      </c>
      <c r="AK11" s="11">
        <f>'OddsRatio_working_3-way'!U11/(3*'OddsRatio_working_3-way'!X11^(1/3))*SIN(('OddsRatio_working_3-way'!Y11+4*PI())/3)</f>
        <v>0.49819549933931079</v>
      </c>
      <c r="AL11" s="11">
        <f>'OddsRatio_working_3-way'!Z11+'OddsRatio_working_3-way'!AF11</f>
        <v>1.0464870796721499</v>
      </c>
      <c r="AM11" s="11">
        <f>'OddsRatio_working_3-way'!AA11+'OddsRatio_working_3-way'!AG11</f>
        <v>-0.67931275424351656</v>
      </c>
      <c r="AN11" s="11">
        <f>'OddsRatio_working_3-way'!AB11+'OddsRatio_working_3-way'!AH11</f>
        <v>-0.36717432542863304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1.0464870796721499</v>
      </c>
      <c r="AS11" s="11">
        <f>IF(('OddsRatio_working_3-way'!X11=0),IF(Q11&gt;0,-Q11^(1/3),(-Q11)^(1/3)),'OddsRatio_working_3-way'!AM11-'OddsRatio_working_3-way'!R11/3)</f>
        <v>-0.67931275424351656</v>
      </c>
      <c r="AT11" s="11">
        <f>IF(('OddsRatio_working_3-way'!X11=0),IF(Q11&gt;0,-Q11^(1/3),(-Q11)^(1/3)),'OddsRatio_working_3-way'!AN11-'OddsRatio_working_3-way'!R11/3)</f>
        <v>-0.36717432542863304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4.1900000000000004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1.83</v>
      </c>
      <c r="D12" s="9">
        <f t="shared" si="13"/>
        <v>0.23012788259557984</v>
      </c>
      <c r="E12" s="9">
        <f t="shared" si="14"/>
        <v>0.23523736278113638</v>
      </c>
      <c r="F12" s="9">
        <f t="shared" si="15"/>
        <v>0.53463475462328369</v>
      </c>
      <c r="G12" s="9">
        <f t="shared" si="16"/>
        <v>1.0487178651923466</v>
      </c>
      <c r="H12" s="9">
        <f t="shared" si="17"/>
        <v>4.3454099899635867</v>
      </c>
      <c r="I12" s="9">
        <f t="shared" si="18"/>
        <v>4.2510253820962731</v>
      </c>
      <c r="J12" s="9">
        <f t="shared" si="19"/>
        <v>1.8704358281096478</v>
      </c>
      <c r="K12" s="11">
        <f t="shared" si="20"/>
        <v>0.2386634844868735</v>
      </c>
      <c r="L12" s="11">
        <f t="shared" si="21"/>
        <v>0.24390243902439027</v>
      </c>
      <c r="M12" s="11">
        <f t="shared" si="22"/>
        <v>0.54644808743169393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-0.26108474669002713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0.22648060902926023</v>
      </c>
      <c r="Q12" s="11">
        <f>2*'OddsRatio_working_3-way'!K12*'OddsRatio_working_3-way'!L12*'OddsRatio_working_3-way'!M12</f>
        <v>6.3618148603724778E-2</v>
      </c>
      <c r="R12" s="11">
        <f t="shared" si="23"/>
        <v>0</v>
      </c>
      <c r="S12" s="11">
        <f t="shared" si="24"/>
        <v>-0.86746013277500789</v>
      </c>
      <c r="T12" s="11">
        <f t="shared" si="25"/>
        <v>-0.24366857662219321</v>
      </c>
      <c r="U12" s="11">
        <f>'OddsRatio_working_3-way'!S12-'OddsRatio_working_3-way'!R12^2/3</f>
        <v>-0.86746013277500789</v>
      </c>
      <c r="V12" s="11">
        <f>'OddsRatio_working_3-way'!S12*'OddsRatio_working_3-way'!R12/3-2*'OddsRatio_working_3-way'!R12^3/27-'OddsRatio_working_3-way'!T12</f>
        <v>0.24366857662219321</v>
      </c>
      <c r="W12" s="11">
        <f>'OddsRatio_working_3-way'!V12^2+4*'OddsRatio_working_3-way'!U12^3/27</f>
        <v>-3.7329705362962484E-2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0.15548639859811542</v>
      </c>
      <c r="Y12" s="11">
        <f>IF('OddsRatio_working_3-way'!W12&gt;=0,IF('OddsRatio_working_3-way'!V12+SQRT('OddsRatio_working_3-way'!W12)&gt;0,0,PI()),ACOS('OddsRatio_working_3-way'!V12/(2*'OddsRatio_working_3-way'!X12)))</f>
        <v>0.67040712145246473</v>
      </c>
      <c r="Z12" s="11">
        <f>'OddsRatio_working_3-way'!X12^(1/3)*COS('OddsRatio_working_3-way'!Y12/3)</f>
        <v>0.52435893259617339</v>
      </c>
      <c r="AA12" s="11">
        <f>'OddsRatio_working_3-way'!X12^(1/3)*COS(('OddsRatio_working_3-way'!Y12+2*PI())/3)</f>
        <v>-0.36538225477157349</v>
      </c>
      <c r="AB12" s="11">
        <f>'OddsRatio_working_3-way'!X12^(1/3)*COS(('OddsRatio_working_3-way'!Y12+4*PI())/3)</f>
        <v>-0.15897667782460004</v>
      </c>
      <c r="AC12" s="11">
        <f>'OddsRatio_working_3-way'!X12^(1/3)*SIN('OddsRatio_working_3-way'!Y12/3)</f>
        <v>0.11916831541257514</v>
      </c>
      <c r="AD12" s="11">
        <f>'OddsRatio_working_3-way'!X12^(1/3)*SIN(('OddsRatio_working_3-way'!Y12+2*PI())/3)</f>
        <v>0.39452399862329068</v>
      </c>
      <c r="AE12" s="11">
        <f>'OddsRatio_working_3-way'!X12^(1/3)*SIN(('OddsRatio_working_3-way'!Y12+4*PI())/3)</f>
        <v>-0.5136923140358659</v>
      </c>
      <c r="AF12" s="11">
        <f>-'OddsRatio_working_3-way'!U12/(3*'OddsRatio_working_3-way'!X12^(1/3))*COS(('OddsRatio_working_3-way'!Y12)/3)</f>
        <v>0.52435893259617328</v>
      </c>
      <c r="AG12" s="11">
        <f>-'OddsRatio_working_3-way'!U12/(3*'OddsRatio_working_3-way'!X12^(1/3))*COS(('OddsRatio_working_3-way'!Y12+2*PI())/3)</f>
        <v>-0.36538225477157338</v>
      </c>
      <c r="AH12" s="11">
        <f>-'OddsRatio_working_3-way'!U12/(3*'OddsRatio_working_3-way'!X12^(1/3))*COS(('OddsRatio_working_3-way'!Y12+4*PI())/3)</f>
        <v>-0.15897667782460001</v>
      </c>
      <c r="AI12" s="11">
        <f>'OddsRatio_working_3-way'!U12/(3*'OddsRatio_working_3-way'!X12^(1/3))*SIN(('OddsRatio_working_3-way'!Y12)/3)</f>
        <v>-0.11916831541257511</v>
      </c>
      <c r="AJ12" s="11">
        <f>'OddsRatio_working_3-way'!U12/(3*'OddsRatio_working_3-way'!X12^(1/3))*SIN(('OddsRatio_working_3-way'!Y12+2*PI())/3)</f>
        <v>-0.39452399862329063</v>
      </c>
      <c r="AK12" s="11">
        <f>'OddsRatio_working_3-way'!U12/(3*'OddsRatio_working_3-way'!X12^(1/3))*SIN(('OddsRatio_working_3-way'!Y12+4*PI())/3)</f>
        <v>0.51369231403586579</v>
      </c>
      <c r="AL12" s="11">
        <f>'OddsRatio_working_3-way'!Z12+'OddsRatio_working_3-way'!AF12</f>
        <v>1.0487178651923466</v>
      </c>
      <c r="AM12" s="11">
        <f>'OddsRatio_working_3-way'!AA12+'OddsRatio_working_3-way'!AG12</f>
        <v>-0.73076450954314687</v>
      </c>
      <c r="AN12" s="11">
        <f>'OddsRatio_working_3-way'!AB12+'OddsRatio_working_3-way'!AH12</f>
        <v>-0.31795335564920002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1.0487178651923466</v>
      </c>
      <c r="AS12" s="11">
        <f>IF(('OddsRatio_working_3-way'!X12=0),IF(Q12&gt;0,-Q12^(1/3),(-Q12)^(1/3)),'OddsRatio_working_3-way'!AM12-'OddsRatio_working_3-way'!R12/3)</f>
        <v>-0.73076450954314687</v>
      </c>
      <c r="AT12" s="11">
        <f>IF(('OddsRatio_working_3-way'!X12=0),IF(Q12&gt;0,-Q12^(1/3),(-Q12)^(1/3)),'OddsRatio_working_3-way'!AN12-'OddsRatio_working_3-way'!R12/3)</f>
        <v>-0.31795335564920002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2.14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3.48</v>
      </c>
      <c r="D13" s="9">
        <f t="shared" si="13"/>
        <v>0.45660111147958637</v>
      </c>
      <c r="E13" s="9">
        <f t="shared" si="14"/>
        <v>0.2647681520752172</v>
      </c>
      <c r="F13" s="9">
        <f t="shared" si="15"/>
        <v>0.2786307364451962</v>
      </c>
      <c r="G13" s="9">
        <f t="shared" si="16"/>
        <v>1.0439433450785278</v>
      </c>
      <c r="H13" s="9">
        <f t="shared" si="17"/>
        <v>2.1900954133895221</v>
      </c>
      <c r="I13" s="9">
        <f t="shared" si="18"/>
        <v>3.7768892979088853</v>
      </c>
      <c r="J13" s="9">
        <f t="shared" si="19"/>
        <v>3.5889794957947494</v>
      </c>
      <c r="K13" s="11">
        <f t="shared" si="20"/>
        <v>0.46728971962616822</v>
      </c>
      <c r="L13" s="11">
        <f t="shared" si="21"/>
        <v>0.27322404371584696</v>
      </c>
      <c r="M13" s="11">
        <f t="shared" si="22"/>
        <v>0.28735632183908044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-0.27590785578560495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0.23040162672353623</v>
      </c>
      <c r="Q13" s="11">
        <f>2*'OddsRatio_working_3-way'!K13*'OddsRatio_working_3-way'!L13*'OddsRatio_working_3-way'!M13</f>
        <v>7.3376314243164403E-2</v>
      </c>
      <c r="R13" s="11">
        <f t="shared" si="23"/>
        <v>0</v>
      </c>
      <c r="S13" s="11">
        <f t="shared" si="24"/>
        <v>-0.83506729472237473</v>
      </c>
      <c r="T13" s="11">
        <f t="shared" si="25"/>
        <v>-0.26594499831922763</v>
      </c>
      <c r="U13" s="11">
        <f>'OddsRatio_working_3-way'!S13-'OddsRatio_working_3-way'!R13^2/3</f>
        <v>-0.83506729472237473</v>
      </c>
      <c r="V13" s="11">
        <f>'OddsRatio_working_3-way'!S13*'OddsRatio_working_3-way'!R13/3-2*'OddsRatio_working_3-way'!R13^3/27-'OddsRatio_working_3-way'!T13</f>
        <v>0.26594499831922763</v>
      </c>
      <c r="W13" s="11">
        <f>'OddsRatio_working_3-way'!V13^2+4*'OddsRatio_working_3-way'!U13^3/27</f>
        <v>-1.5543427503477855E-2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0.14685892008530826</v>
      </c>
      <c r="Y13" s="11">
        <f>IF('OddsRatio_working_3-way'!W13&gt;=0,IF('OddsRatio_working_3-way'!V13+SQRT('OddsRatio_working_3-way'!W13)&gt;0,0,PI()),ACOS('OddsRatio_working_3-way'!V13/(2*'OddsRatio_working_3-way'!X13)))</f>
        <v>0.43837221210603761</v>
      </c>
      <c r="Z13" s="11">
        <f>'OddsRatio_working_3-way'!X13^(1/3)*COS('OddsRatio_working_3-way'!Y13/3)</f>
        <v>0.52197167253926391</v>
      </c>
      <c r="AA13" s="11">
        <f>'OddsRatio_working_3-way'!X13^(1/3)*COS(('OddsRatio_working_3-way'!Y13+2*PI())/3)</f>
        <v>-0.32751405194175309</v>
      </c>
      <c r="AB13" s="11">
        <f>'OddsRatio_working_3-way'!X13^(1/3)*COS(('OddsRatio_working_3-way'!Y13+4*PI())/3)</f>
        <v>-0.19445762059751096</v>
      </c>
      <c r="AC13" s="11">
        <f>'OddsRatio_working_3-way'!X13^(1/3)*SIN('OddsRatio_working_3-way'!Y13/3)</f>
        <v>7.6820166454009298E-2</v>
      </c>
      <c r="AD13" s="11">
        <f>'OddsRatio_working_3-way'!X13^(1/3)*SIN(('OddsRatio_working_3-way'!Y13+2*PI())/3)</f>
        <v>0.4136306452478502</v>
      </c>
      <c r="AE13" s="11">
        <f>'OddsRatio_working_3-way'!X13^(1/3)*SIN(('OddsRatio_working_3-way'!Y13+4*PI())/3)</f>
        <v>-0.49045081170185933</v>
      </c>
      <c r="AF13" s="11">
        <f>-'OddsRatio_working_3-way'!U13/(3*'OddsRatio_working_3-way'!X13^(1/3))*COS(('OddsRatio_working_3-way'!Y13)/3)</f>
        <v>0.52197167253926391</v>
      </c>
      <c r="AG13" s="11">
        <f>-'OddsRatio_working_3-way'!U13/(3*'OddsRatio_working_3-way'!X13^(1/3))*COS(('OddsRatio_working_3-way'!Y13+2*PI())/3)</f>
        <v>-0.32751405194175309</v>
      </c>
      <c r="AH13" s="11">
        <f>-'OddsRatio_working_3-way'!U13/(3*'OddsRatio_working_3-way'!X13^(1/3))*COS(('OddsRatio_working_3-way'!Y13+4*PI())/3)</f>
        <v>-0.19445762059751096</v>
      </c>
      <c r="AI13" s="11">
        <f>'OddsRatio_working_3-way'!U13/(3*'OddsRatio_working_3-way'!X13^(1/3))*SIN(('OddsRatio_working_3-way'!Y13)/3)</f>
        <v>-7.6820166454009298E-2</v>
      </c>
      <c r="AJ13" s="11">
        <f>'OddsRatio_working_3-way'!U13/(3*'OddsRatio_working_3-way'!X13^(1/3))*SIN(('OddsRatio_working_3-way'!Y13+2*PI())/3)</f>
        <v>-0.4136306452478502</v>
      </c>
      <c r="AK13" s="11">
        <f>'OddsRatio_working_3-way'!U13/(3*'OddsRatio_working_3-way'!X13^(1/3))*SIN(('OddsRatio_working_3-way'!Y13+4*PI())/3)</f>
        <v>0.49045081170185933</v>
      </c>
      <c r="AL13" s="11">
        <f>'OddsRatio_working_3-way'!Z13+'OddsRatio_working_3-way'!AF13</f>
        <v>1.0439433450785278</v>
      </c>
      <c r="AM13" s="11">
        <f>'OddsRatio_working_3-way'!AA13+'OddsRatio_working_3-way'!AG13</f>
        <v>-0.65502810388350619</v>
      </c>
      <c r="AN13" s="11">
        <f>'OddsRatio_working_3-way'!AB13+'OddsRatio_working_3-way'!AH13</f>
        <v>-0.38891524119502191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1.0439433450785278</v>
      </c>
      <c r="AS13" s="11">
        <f>IF(('OddsRatio_working_3-way'!X13=0),IF(Q13&gt;0,-Q13^(1/3),(-Q13)^(1/3)),'OddsRatio_working_3-way'!AM13-'OddsRatio_working_3-way'!R13/3)</f>
        <v>-0.65502810388350619</v>
      </c>
      <c r="AT13" s="11">
        <f>IF(('OddsRatio_working_3-way'!X13=0),IF(Q13&gt;0,-Q13^(1/3),(-Q13)^(1/3)),'OddsRatio_working_3-way'!AN13-'OddsRatio_working_3-way'!R13/3)</f>
        <v>-0.38891524119502191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2.0299999999999998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3.88</v>
      </c>
      <c r="D14" s="9">
        <f t="shared" si="13"/>
        <v>0.48159467647412374</v>
      </c>
      <c r="E14" s="9">
        <f t="shared" si="14"/>
        <v>0.26901865423916921</v>
      </c>
      <c r="F14" s="9">
        <f t="shared" si="15"/>
        <v>0.24938666928670677</v>
      </c>
      <c r="G14" s="9">
        <f t="shared" si="16"/>
        <v>1.0450824395118783</v>
      </c>
      <c r="H14" s="9">
        <f t="shared" si="17"/>
        <v>2.0764349126972346</v>
      </c>
      <c r="I14" s="9">
        <f t="shared" si="18"/>
        <v>3.717214342730883</v>
      </c>
      <c r="J14" s="9">
        <f t="shared" si="19"/>
        <v>4.0098374257942089</v>
      </c>
      <c r="K14" s="11">
        <f t="shared" si="20"/>
        <v>0.49261083743842371</v>
      </c>
      <c r="L14" s="11">
        <f t="shared" si="21"/>
        <v>0.27777777777777779</v>
      </c>
      <c r="M14" s="11">
        <f t="shared" si="22"/>
        <v>0.25773195876288663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-0.27200243766187571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0.2295888138405025</v>
      </c>
      <c r="Q14" s="11">
        <f>2*'OddsRatio_working_3-way'!K14*'OddsRatio_working_3-way'!L14*'OddsRatio_working_3-way'!M14</f>
        <v>7.0534197800461607E-2</v>
      </c>
      <c r="R14" s="11">
        <f t="shared" si="23"/>
        <v>0</v>
      </c>
      <c r="S14" s="11">
        <f t="shared" si="24"/>
        <v>-0.84406895693303574</v>
      </c>
      <c r="T14" s="11">
        <f t="shared" si="25"/>
        <v>-0.25931457970292959</v>
      </c>
      <c r="U14" s="11">
        <f>'OddsRatio_working_3-way'!S14-'OddsRatio_working_3-way'!R14^2/3</f>
        <v>-0.84406895693303574</v>
      </c>
      <c r="V14" s="11">
        <f>'OddsRatio_working_3-way'!S14*'OddsRatio_working_3-way'!R14/3-2*'OddsRatio_working_3-way'!R14^3/27-'OddsRatio_working_3-way'!T14</f>
        <v>0.25931457970292959</v>
      </c>
      <c r="W14" s="11">
        <f>'OddsRatio_working_3-way'!V14^2+4*'OddsRatio_working_3-way'!U14^3/27</f>
        <v>-2.1846164687965436E-2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0.14923992087782048</v>
      </c>
      <c r="Y14" s="11">
        <f>IF('OddsRatio_working_3-way'!W14&gt;=0,IF('OddsRatio_working_3-way'!V14+SQRT('OddsRatio_working_3-way'!W14)&gt;0,0,PI()),ACOS('OddsRatio_working_3-way'!V14/(2*'OddsRatio_working_3-way'!X14)))</f>
        <v>0.51805447239230595</v>
      </c>
      <c r="Z14" s="11">
        <f>'OddsRatio_working_3-way'!X14^(1/3)*COS('OddsRatio_working_3-way'!Y14/3)</f>
        <v>0.52254121975593915</v>
      </c>
      <c r="AA14" s="11">
        <f>'OddsRatio_working_3-way'!X14^(1/3)*COS(('OddsRatio_working_3-way'!Y14+2*PI())/3)</f>
        <v>-0.34020250758251247</v>
      </c>
      <c r="AB14" s="11">
        <f>'OddsRatio_working_3-way'!X14^(1/3)*COS(('OddsRatio_working_3-way'!Y14+4*PI())/3)</f>
        <v>-0.18233871217342656</v>
      </c>
      <c r="AC14" s="11">
        <f>'OddsRatio_working_3-way'!X14^(1/3)*SIN('OddsRatio_working_3-way'!Y14/3)</f>
        <v>9.1142704774731728E-2</v>
      </c>
      <c r="AD14" s="11">
        <f>'OddsRatio_working_3-way'!X14^(1/3)*SIN(('OddsRatio_working_3-way'!Y14+2*PI())/3)</f>
        <v>0.40696261844578446</v>
      </c>
      <c r="AE14" s="11">
        <f>'OddsRatio_working_3-way'!X14^(1/3)*SIN(('OddsRatio_working_3-way'!Y14+4*PI())/3)</f>
        <v>-0.49810532322051621</v>
      </c>
      <c r="AF14" s="11">
        <f>-'OddsRatio_working_3-way'!U14/(3*'OddsRatio_working_3-way'!X14^(1/3))*COS(('OddsRatio_working_3-way'!Y14)/3)</f>
        <v>0.52254121975593915</v>
      </c>
      <c r="AG14" s="11">
        <f>-'OddsRatio_working_3-way'!U14/(3*'OddsRatio_working_3-way'!X14^(1/3))*COS(('OddsRatio_working_3-way'!Y14+2*PI())/3)</f>
        <v>-0.34020250758251247</v>
      </c>
      <c r="AH14" s="11">
        <f>-'OddsRatio_working_3-way'!U14/(3*'OddsRatio_working_3-way'!X14^(1/3))*COS(('OddsRatio_working_3-way'!Y14+4*PI())/3)</f>
        <v>-0.18233871217342656</v>
      </c>
      <c r="AI14" s="11">
        <f>'OddsRatio_working_3-way'!U14/(3*'OddsRatio_working_3-way'!X14^(1/3))*SIN(('OddsRatio_working_3-way'!Y14)/3)</f>
        <v>-9.1142704774731728E-2</v>
      </c>
      <c r="AJ14" s="11">
        <f>'OddsRatio_working_3-way'!U14/(3*'OddsRatio_working_3-way'!X14^(1/3))*SIN(('OddsRatio_working_3-way'!Y14+2*PI())/3)</f>
        <v>-0.40696261844578446</v>
      </c>
      <c r="AK14" s="11">
        <f>'OddsRatio_working_3-way'!U14/(3*'OddsRatio_working_3-way'!X14^(1/3))*SIN(('OddsRatio_working_3-way'!Y14+4*PI())/3)</f>
        <v>0.49810532322051621</v>
      </c>
      <c r="AL14" s="11">
        <f>'OddsRatio_working_3-way'!Z14+'OddsRatio_working_3-way'!AF14</f>
        <v>1.0450824395118783</v>
      </c>
      <c r="AM14" s="11">
        <f>'OddsRatio_working_3-way'!AA14+'OddsRatio_working_3-way'!AG14</f>
        <v>-0.68040501516502494</v>
      </c>
      <c r="AN14" s="11">
        <f>'OddsRatio_working_3-way'!AB14+'OddsRatio_working_3-way'!AH14</f>
        <v>-0.36467742434685313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1.0450824395118783</v>
      </c>
      <c r="AS14" s="11">
        <f>IF(('OddsRatio_working_3-way'!X14=0),IF(Q14&gt;0,-Q14^(1/3),(-Q14)^(1/3)),'OddsRatio_working_3-way'!AM14-'OddsRatio_working_3-way'!R14/3)</f>
        <v>-0.68040501516502494</v>
      </c>
      <c r="AT14" s="11">
        <f>IF(('OddsRatio_working_3-way'!X14=0),IF(Q14&gt;0,-Q14^(1/3),(-Q14)^(1/3)),'OddsRatio_working_3-way'!AN14-'OddsRatio_working_3-way'!R14/3)</f>
        <v>-0.36467742434685313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2.63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2.69</v>
      </c>
      <c r="D15" s="9">
        <f t="shared" si="13"/>
        <v>0.37053977174748687</v>
      </c>
      <c r="E15" s="9">
        <f t="shared" si="14"/>
        <v>0.26731155538662743</v>
      </c>
      <c r="F15" s="9">
        <f t="shared" si="15"/>
        <v>0.36214867286588542</v>
      </c>
      <c r="G15" s="9">
        <f t="shared" si="16"/>
        <v>1.0421875021731459</v>
      </c>
      <c r="H15" s="9">
        <f t="shared" si="17"/>
        <v>2.6987656285422279</v>
      </c>
      <c r="I15" s="9">
        <f t="shared" si="18"/>
        <v>3.7409531307153743</v>
      </c>
      <c r="J15" s="9">
        <f t="shared" si="19"/>
        <v>2.7612968786726166</v>
      </c>
      <c r="K15" s="11">
        <f t="shared" si="20"/>
        <v>0.38022813688212931</v>
      </c>
      <c r="L15" s="11">
        <f t="shared" si="21"/>
        <v>0.27548209366391185</v>
      </c>
      <c r="M15" s="11">
        <f t="shared" si="22"/>
        <v>0.37174721189591081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-0.28210800126988023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0.23168734466483043</v>
      </c>
      <c r="Q15" s="11">
        <f>2*'OddsRatio_working_3-way'!K15*'OddsRatio_working_3-way'!L15*'OddsRatio_working_3-way'!M15</f>
        <v>7.7878099047001825E-2</v>
      </c>
      <c r="R15" s="11">
        <f t="shared" si="23"/>
        <v>0</v>
      </c>
      <c r="S15" s="11">
        <f t="shared" si="24"/>
        <v>-0.82127179527667993</v>
      </c>
      <c r="T15" s="11">
        <f t="shared" si="25"/>
        <v>-0.27605774631148905</v>
      </c>
      <c r="U15" s="11">
        <f>'OddsRatio_working_3-way'!S15-'OddsRatio_working_3-way'!R15^2/3</f>
        <v>-0.82127179527667993</v>
      </c>
      <c r="V15" s="11">
        <f>'OddsRatio_working_3-way'!S15*'OddsRatio_working_3-way'!R15/3-2*'OddsRatio_working_3-way'!R15^3/27-'OddsRatio_working_3-way'!T15</f>
        <v>0.27605774631148905</v>
      </c>
      <c r="W15" s="11">
        <f>'OddsRatio_working_3-way'!V15^2+4*'OddsRatio_working_3-way'!U15^3/27</f>
        <v>-5.8569275827158179E-3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0.14323477831980461</v>
      </c>
      <c r="Y15" s="11">
        <f>IF('OddsRatio_working_3-way'!W15&gt;=0,IF('OddsRatio_working_3-way'!V15+SQRT('OddsRatio_working_3-way'!W15)&gt;0,0,PI()),ACOS('OddsRatio_working_3-way'!V15/(2*'OddsRatio_working_3-way'!X15)))</f>
        <v>0.27043513605227187</v>
      </c>
      <c r="Z15" s="11">
        <f>'OddsRatio_working_3-way'!X15^(1/3)*COS('OddsRatio_working_3-way'!Y15/3)</f>
        <v>0.52109375108657296</v>
      </c>
      <c r="AA15" s="11">
        <f>'OddsRatio_working_3-way'!X15^(1/3)*COS(('OddsRatio_working_3-way'!Y15+2*PI())/3)</f>
        <v>-0.30133812157798873</v>
      </c>
      <c r="AB15" s="11">
        <f>'OddsRatio_working_3-way'!X15^(1/3)*COS(('OddsRatio_working_3-way'!Y15+4*PI())/3)</f>
        <v>-0.21975562950858432</v>
      </c>
      <c r="AC15" s="11">
        <f>'OddsRatio_working_3-way'!X15^(1/3)*SIN('OddsRatio_working_3-way'!Y15/3)</f>
        <v>4.7101673757431205E-2</v>
      </c>
      <c r="AD15" s="11">
        <f>'OddsRatio_working_3-way'!X15^(1/3)*SIN(('OddsRatio_working_3-way'!Y15+2*PI())/3)</f>
        <v>0.42772958931558147</v>
      </c>
      <c r="AE15" s="11">
        <f>'OddsRatio_working_3-way'!X15^(1/3)*SIN(('OddsRatio_working_3-way'!Y15+4*PI())/3)</f>
        <v>-0.47483126307301265</v>
      </c>
      <c r="AF15" s="11">
        <f>-'OddsRatio_working_3-way'!U15/(3*'OddsRatio_working_3-way'!X15^(1/3))*COS(('OddsRatio_working_3-way'!Y15)/3)</f>
        <v>0.52109375108657285</v>
      </c>
      <c r="AG15" s="11">
        <f>-'OddsRatio_working_3-way'!U15/(3*'OddsRatio_working_3-way'!X15^(1/3))*COS(('OddsRatio_working_3-way'!Y15+2*PI())/3)</f>
        <v>-0.30133812157798867</v>
      </c>
      <c r="AH15" s="11">
        <f>-'OddsRatio_working_3-way'!U15/(3*'OddsRatio_working_3-way'!X15^(1/3))*COS(('OddsRatio_working_3-way'!Y15+4*PI())/3)</f>
        <v>-0.21975562950858427</v>
      </c>
      <c r="AI15" s="11">
        <f>'OddsRatio_working_3-way'!U15/(3*'OddsRatio_working_3-way'!X15^(1/3))*SIN(('OddsRatio_working_3-way'!Y15)/3)</f>
        <v>-4.7101673757431198E-2</v>
      </c>
      <c r="AJ15" s="11">
        <f>'OddsRatio_working_3-way'!U15/(3*'OddsRatio_working_3-way'!X15^(1/3))*SIN(('OddsRatio_working_3-way'!Y15+2*PI())/3)</f>
        <v>-0.42772958931558136</v>
      </c>
      <c r="AK15" s="11">
        <f>'OddsRatio_working_3-way'!U15/(3*'OddsRatio_working_3-way'!X15^(1/3))*SIN(('OddsRatio_working_3-way'!Y15+4*PI())/3)</f>
        <v>0.47483126307301254</v>
      </c>
      <c r="AL15" s="11">
        <f>'OddsRatio_working_3-way'!Z15+'OddsRatio_working_3-way'!AF15</f>
        <v>1.0421875021731459</v>
      </c>
      <c r="AM15" s="11">
        <f>'OddsRatio_working_3-way'!AA15+'OddsRatio_working_3-way'!AG15</f>
        <v>-0.60267624315597734</v>
      </c>
      <c r="AN15" s="11">
        <f>'OddsRatio_working_3-way'!AB15+'OddsRatio_working_3-way'!AH15</f>
        <v>-0.43951125901716859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1.0421875021731459</v>
      </c>
      <c r="AS15" s="11">
        <f>IF(('OddsRatio_working_3-way'!X15=0),IF(Q15&gt;0,-Q15^(1/3),(-Q15)^(1/3)),'OddsRatio_working_3-way'!AM15-'OddsRatio_working_3-way'!R15/3)</f>
        <v>-0.60267624315597734</v>
      </c>
      <c r="AT15" s="11">
        <f>IF(('OddsRatio_working_3-way'!X15=0),IF(Q15&gt;0,-Q15^(1/3),(-Q15)^(1/3)),'OddsRatio_working_3-way'!AN15-'OddsRatio_working_3-way'!R15/3)</f>
        <v>-0.43951125901716859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1.2</v>
      </c>
      <c r="B16" s="4">
        <f>IF('True_Odds_Calculator_3-way'!B17="","",'True_Odds_Calculator_3-way'!B17)</f>
        <v>8.69</v>
      </c>
      <c r="C16" s="4">
        <f>IF('True_Odds_Calculator_3-way'!C17="","",'True_Odds_Calculator_3-way'!C17)</f>
        <v>11.36</v>
      </c>
      <c r="D16" s="9">
        <f t="shared" si="13"/>
        <v>0.8168199208340704</v>
      </c>
      <c r="E16" s="9">
        <f t="shared" si="14"/>
        <v>0.10391986717916915</v>
      </c>
      <c r="F16" s="9">
        <f t="shared" si="15"/>
        <v>7.9260211986760309E-2</v>
      </c>
      <c r="G16" s="9">
        <f t="shared" si="16"/>
        <v>1.1213002676212946</v>
      </c>
      <c r="H16" s="9">
        <f t="shared" si="17"/>
        <v>1.2242600535242589</v>
      </c>
      <c r="I16" s="9">
        <f t="shared" si="18"/>
        <v>9.6227990580077556</v>
      </c>
      <c r="J16" s="9">
        <f t="shared" si="19"/>
        <v>12.616670772556612</v>
      </c>
      <c r="K16" s="11">
        <f t="shared" si="20"/>
        <v>0.83333333333333337</v>
      </c>
      <c r="L16" s="11">
        <f t="shared" si="21"/>
        <v>0.11507479861910243</v>
      </c>
      <c r="M16" s="11">
        <f t="shared" si="22"/>
        <v>8.8028169014084515E-2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-0.13450447603148608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0.15405773729449965</v>
      </c>
      <c r="Q16" s="11">
        <f>2*'OddsRatio_working_3-way'!K16*'OddsRatio_working_3-way'!L16*'OddsRatio_working_3-way'!M16</f>
        <v>1.6883039703506814E-2</v>
      </c>
      <c r="R16" s="11">
        <f t="shared" si="23"/>
        <v>0</v>
      </c>
      <c r="S16" s="11">
        <f t="shared" si="24"/>
        <v>-1.1453725692997485</v>
      </c>
      <c r="T16" s="11">
        <f t="shared" si="25"/>
        <v>-0.12552028156709574</v>
      </c>
      <c r="U16" s="11">
        <f>'OddsRatio_working_3-way'!S16-'OddsRatio_working_3-way'!R16^2/3</f>
        <v>-1.1453725692997485</v>
      </c>
      <c r="V16" s="11">
        <f>'OddsRatio_working_3-way'!S16*'OddsRatio_working_3-way'!R16/3-2*'OddsRatio_working_3-way'!R16^3/27-'OddsRatio_working_3-way'!T16</f>
        <v>0.12552028156709574</v>
      </c>
      <c r="W16" s="11">
        <f>'OddsRatio_working_3-way'!V16^2+4*'OddsRatio_working_3-way'!U16^3/27</f>
        <v>-0.20685050259759882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0.23590561867104914</v>
      </c>
      <c r="Y16" s="11">
        <f>IF('OddsRatio_working_3-way'!W16&gt;=0,IF('OddsRatio_working_3-way'!V16+SQRT('OddsRatio_working_3-way'!W16)&gt;0,0,PI()),ACOS('OddsRatio_working_3-way'!V16/(2*'OddsRatio_working_3-way'!X16)))</f>
        <v>1.3015145196768894</v>
      </c>
      <c r="Z16" s="11">
        <f>'OddsRatio_working_3-way'!X16^(1/3)*COS('OddsRatio_working_3-way'!Y16/3)</f>
        <v>0.56065013381064732</v>
      </c>
      <c r="AA16" s="11">
        <f>'OddsRatio_working_3-way'!X16^(1/3)*COS(('OddsRatio_working_3-way'!Y16+2*PI())/3)</f>
        <v>-0.50526219794089666</v>
      </c>
      <c r="AB16" s="11">
        <f>'OddsRatio_working_3-way'!X16^(1/3)*COS(('OddsRatio_working_3-way'!Y16+4*PI())/3)</f>
        <v>-5.5387935869750826E-2</v>
      </c>
      <c r="AC16" s="11">
        <f>'OddsRatio_working_3-way'!X16^(1/3)*SIN('OddsRatio_working_3-way'!Y16/3)</f>
        <v>0.2597350263082604</v>
      </c>
      <c r="AD16" s="11">
        <f>'OddsRatio_working_3-way'!X16^(1/3)*SIN(('OddsRatio_working_3-way'!Y16+2*PI())/3)</f>
        <v>0.35566974536103524</v>
      </c>
      <c r="AE16" s="11">
        <f>'OddsRatio_working_3-way'!X16^(1/3)*SIN(('OddsRatio_working_3-way'!Y16+4*PI())/3)</f>
        <v>-0.61540477166929564</v>
      </c>
      <c r="AF16" s="11">
        <f>-'OddsRatio_working_3-way'!U16/(3*'OddsRatio_working_3-way'!X16^(1/3))*COS(('OddsRatio_working_3-way'!Y16)/3)</f>
        <v>0.56065013381064732</v>
      </c>
      <c r="AG16" s="11">
        <f>-'OddsRatio_working_3-way'!U16/(3*'OddsRatio_working_3-way'!X16^(1/3))*COS(('OddsRatio_working_3-way'!Y16+2*PI())/3)</f>
        <v>-0.50526219794089666</v>
      </c>
      <c r="AH16" s="11">
        <f>-'OddsRatio_working_3-way'!U16/(3*'OddsRatio_working_3-way'!X16^(1/3))*COS(('OddsRatio_working_3-way'!Y16+4*PI())/3)</f>
        <v>-5.5387935869750826E-2</v>
      </c>
      <c r="AI16" s="11">
        <f>'OddsRatio_working_3-way'!U16/(3*'OddsRatio_working_3-way'!X16^(1/3))*SIN(('OddsRatio_working_3-way'!Y16)/3)</f>
        <v>-0.2597350263082604</v>
      </c>
      <c r="AJ16" s="11">
        <f>'OddsRatio_working_3-way'!U16/(3*'OddsRatio_working_3-way'!X16^(1/3))*SIN(('OddsRatio_working_3-way'!Y16+2*PI())/3)</f>
        <v>-0.35566974536103524</v>
      </c>
      <c r="AK16" s="11">
        <f>'OddsRatio_working_3-way'!U16/(3*'OddsRatio_working_3-way'!X16^(1/3))*SIN(('OddsRatio_working_3-way'!Y16+4*PI())/3)</f>
        <v>0.61540477166929564</v>
      </c>
      <c r="AL16" s="11">
        <f>'OddsRatio_working_3-way'!Z16+'OddsRatio_working_3-way'!AF16</f>
        <v>1.1213002676212946</v>
      </c>
      <c r="AM16" s="11">
        <f>'OddsRatio_working_3-way'!AA16+'OddsRatio_working_3-way'!AG16</f>
        <v>-1.0105243958817933</v>
      </c>
      <c r="AN16" s="11">
        <f>'OddsRatio_working_3-way'!AB16+'OddsRatio_working_3-way'!AH16</f>
        <v>-0.11077587173950165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1.1213002676212946</v>
      </c>
      <c r="AS16" s="11">
        <f>IF(('OddsRatio_working_3-way'!X16=0),IF(Q16&gt;0,-Q16^(1/3),(-Q16)^(1/3)),'OddsRatio_working_3-way'!AM16-'OddsRatio_working_3-way'!R16/3)</f>
        <v>-1.0105243958817933</v>
      </c>
      <c r="AT16" s="11">
        <f>IF(('OddsRatio_working_3-way'!X16=0),IF(Q16&gt;0,-Q16^(1/3),(-Q16)^(1/3)),'OddsRatio_working_3-way'!AN16-'OddsRatio_working_3-way'!R16/3)</f>
        <v>-0.11077587173950165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4.2</v>
      </c>
      <c r="B17" s="4">
        <f>IF('True_Odds_Calculator_3-way'!B18="","",'True_Odds_Calculator_3-way'!B18)</f>
        <v>3.99</v>
      </c>
      <c r="C17" s="4">
        <f>IF('True_Odds_Calculator_3-way'!C18="","",'True_Odds_Calculator_3-way'!C18)</f>
        <v>1.85</v>
      </c>
      <c r="D17" s="9">
        <f t="shared" si="13"/>
        <v>0.22955093789575967</v>
      </c>
      <c r="E17" s="9">
        <f t="shared" si="14"/>
        <v>0.24177526952894757</v>
      </c>
      <c r="F17" s="9">
        <f t="shared" si="15"/>
        <v>0.52867379257529279</v>
      </c>
      <c r="G17" s="9">
        <f t="shared" si="16"/>
        <v>1.0488536187855086</v>
      </c>
      <c r="H17" s="9">
        <f t="shared" si="17"/>
        <v>4.3563315801136282</v>
      </c>
      <c r="I17" s="9">
        <f t="shared" si="18"/>
        <v>4.1360723201686715</v>
      </c>
      <c r="J17" s="9">
        <f t="shared" si="19"/>
        <v>1.8915255759676828</v>
      </c>
      <c r="K17" s="11">
        <f t="shared" si="20"/>
        <v>0.23809523809523808</v>
      </c>
      <c r="L17" s="11">
        <f t="shared" si="21"/>
        <v>0.25062656641604009</v>
      </c>
      <c r="M17" s="11">
        <f t="shared" si="22"/>
        <v>0.54054054054054046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-0.26232892398305951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0.22707992632804658</v>
      </c>
      <c r="Q17" s="11">
        <f>2*'OddsRatio_working_3-way'!K17*'OddsRatio_working_3-way'!L17*'OddsRatio_working_3-way'!M17</f>
        <v>6.4511342706831412E-2</v>
      </c>
      <c r="R17" s="11">
        <f t="shared" si="23"/>
        <v>0</v>
      </c>
      <c r="S17" s="11">
        <f t="shared" si="24"/>
        <v>-0.86563053314971394</v>
      </c>
      <c r="T17" s="11">
        <f t="shared" si="25"/>
        <v>-0.24591776509935054</v>
      </c>
      <c r="U17" s="11">
        <f>'OddsRatio_working_3-way'!S17-'OddsRatio_working_3-way'!R17^2/3</f>
        <v>-0.86563053314971394</v>
      </c>
      <c r="V17" s="11">
        <f>'OddsRatio_working_3-way'!S17*'OddsRatio_working_3-way'!R17/3-2*'OddsRatio_working_3-way'!R17^3/27-'OddsRatio_working_3-way'!T17</f>
        <v>0.24591776509935054</v>
      </c>
      <c r="W17" s="11">
        <f>'OddsRatio_working_3-way'!V17^2+4*'OddsRatio_working_3-way'!U17^3/27</f>
        <v>-3.5617934134169346E-2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0.15499474291538787</v>
      </c>
      <c r="Y17" s="11">
        <f>IF('OddsRatio_working_3-way'!W17&gt;=0,IF('OddsRatio_working_3-way'!V17+SQRT('OddsRatio_working_3-way'!W17)&gt;0,0,PI()),ACOS('OddsRatio_working_3-way'!V17/(2*'OddsRatio_working_3-way'!X17)))</f>
        <v>0.65456962811413799</v>
      </c>
      <c r="Z17" s="11">
        <f>'OddsRatio_working_3-way'!X17^(1/3)*COS('OddsRatio_working_3-way'!Y17/3)</f>
        <v>0.52442680939275432</v>
      </c>
      <c r="AA17" s="11">
        <f>'OddsRatio_working_3-way'!X17^(1/3)*COS(('OddsRatio_working_3-way'!Y17+2*PI())/3)</f>
        <v>-0.36291109324993986</v>
      </c>
      <c r="AB17" s="11">
        <f>'OddsRatio_working_3-way'!X17^(1/3)*COS(('OddsRatio_working_3-way'!Y17+4*PI())/3)</f>
        <v>-0.16151571614281454</v>
      </c>
      <c r="AC17" s="11">
        <f>'OddsRatio_working_3-way'!X17^(1/3)*SIN('OddsRatio_working_3-way'!Y17/3)</f>
        <v>0.11627567518634503</v>
      </c>
      <c r="AD17" s="11">
        <f>'OddsRatio_working_3-way'!X17^(1/3)*SIN(('OddsRatio_working_3-way'!Y17+2*PI())/3)</f>
        <v>0.39602910176657236</v>
      </c>
      <c r="AE17" s="11">
        <f>'OddsRatio_working_3-way'!X17^(1/3)*SIN(('OddsRatio_working_3-way'!Y17+4*PI())/3)</f>
        <v>-0.51230477695291732</v>
      </c>
      <c r="AF17" s="11">
        <f>-'OddsRatio_working_3-way'!U17/(3*'OddsRatio_working_3-way'!X17^(1/3))*COS(('OddsRatio_working_3-way'!Y17)/3)</f>
        <v>0.52442680939275432</v>
      </c>
      <c r="AG17" s="11">
        <f>-'OddsRatio_working_3-way'!U17/(3*'OddsRatio_working_3-way'!X17^(1/3))*COS(('OddsRatio_working_3-way'!Y17+2*PI())/3)</f>
        <v>-0.36291109324993986</v>
      </c>
      <c r="AH17" s="11">
        <f>-'OddsRatio_working_3-way'!U17/(3*'OddsRatio_working_3-way'!X17^(1/3))*COS(('OddsRatio_working_3-way'!Y17+4*PI())/3)</f>
        <v>-0.16151571614281454</v>
      </c>
      <c r="AI17" s="11">
        <f>'OddsRatio_working_3-way'!U17/(3*'OddsRatio_working_3-way'!X17^(1/3))*SIN(('OddsRatio_working_3-way'!Y17)/3)</f>
        <v>-0.11627567518634503</v>
      </c>
      <c r="AJ17" s="11">
        <f>'OddsRatio_working_3-way'!U17/(3*'OddsRatio_working_3-way'!X17^(1/3))*SIN(('OddsRatio_working_3-way'!Y17+2*PI())/3)</f>
        <v>-0.39602910176657236</v>
      </c>
      <c r="AK17" s="11">
        <f>'OddsRatio_working_3-way'!U17/(3*'OddsRatio_working_3-way'!X17^(1/3))*SIN(('OddsRatio_working_3-way'!Y17+4*PI())/3)</f>
        <v>0.51230477695291732</v>
      </c>
      <c r="AL17" s="11">
        <f>'OddsRatio_working_3-way'!Z17+'OddsRatio_working_3-way'!AF17</f>
        <v>1.0488536187855086</v>
      </c>
      <c r="AM17" s="11">
        <f>'OddsRatio_working_3-way'!AA17+'OddsRatio_working_3-way'!AG17</f>
        <v>-0.72582218649987973</v>
      </c>
      <c r="AN17" s="11">
        <f>'OddsRatio_working_3-way'!AB17+'OddsRatio_working_3-way'!AH17</f>
        <v>-0.32303143228562908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1.0488536187855086</v>
      </c>
      <c r="AS17" s="11">
        <f>IF(('OddsRatio_working_3-way'!X17=0),IF(Q17&gt;0,-Q17^(1/3),(-Q17)^(1/3)),'OddsRatio_working_3-way'!AM17-'OddsRatio_working_3-way'!R17/3)</f>
        <v>-0.72582218649987973</v>
      </c>
      <c r="AT17" s="11">
        <f>IF(('OddsRatio_working_3-way'!X17=0),IF(Q17&gt;0,-Q17^(1/3),(-Q17)^(1/3)),'OddsRatio_working_3-way'!AN17-'OddsRatio_working_3-way'!R17/3)</f>
        <v>-0.32303143228562908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2.34</v>
      </c>
      <c r="B18" s="4">
        <f>IF('True_Odds_Calculator_3-way'!B19="","",'True_Odds_Calculator_3-way'!B19)</f>
        <v>3.57</v>
      </c>
      <c r="C18" s="4">
        <f>IF('True_Odds_Calculator_3-way'!C19="","",'True_Odds_Calculator_3-way'!C19)</f>
        <v>3.12</v>
      </c>
      <c r="D18" s="9">
        <f t="shared" si="13"/>
        <v>0.41700768114570241</v>
      </c>
      <c r="E18" s="9">
        <f t="shared" si="14"/>
        <v>0.27164239734809165</v>
      </c>
      <c r="F18" s="9">
        <f t="shared" si="15"/>
        <v>0.311349921506206</v>
      </c>
      <c r="G18" s="9">
        <f t="shared" si="16"/>
        <v>1.043311464844153</v>
      </c>
      <c r="H18" s="9">
        <f t="shared" si="17"/>
        <v>2.3980373628911651</v>
      </c>
      <c r="I18" s="9">
        <f t="shared" si="18"/>
        <v>3.681310464649473</v>
      </c>
      <c r="J18" s="9">
        <f t="shared" si="19"/>
        <v>3.2118203054696046</v>
      </c>
      <c r="K18" s="11">
        <f t="shared" si="20"/>
        <v>0.42735042735042739</v>
      </c>
      <c r="L18" s="11">
        <f t="shared" si="21"/>
        <v>0.28011204481792717</v>
      </c>
      <c r="M18" s="11">
        <f t="shared" si="22"/>
        <v>0.32051282051282048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-0.28011419338719501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0.23135486936391914</v>
      </c>
      <c r="Q18" s="11">
        <f>2*'OddsRatio_working_3-way'!K18*'OddsRatio_working_3-way'!L18*'OddsRatio_working_3-way'!M18</f>
        <v>7.6734616704450795E-2</v>
      </c>
      <c r="R18" s="11">
        <f t="shared" si="23"/>
        <v>0</v>
      </c>
      <c r="S18" s="11">
        <f t="shared" si="24"/>
        <v>-0.82593054841788383</v>
      </c>
      <c r="T18" s="11">
        <f t="shared" si="25"/>
        <v>-0.27394048040394159</v>
      </c>
      <c r="U18" s="11">
        <f>'OddsRatio_working_3-way'!S18-'OddsRatio_working_3-way'!R18^2/3</f>
        <v>-0.82593054841788383</v>
      </c>
      <c r="V18" s="11">
        <f>'OddsRatio_working_3-way'!S18*'OddsRatio_working_3-way'!R18/3-2*'OddsRatio_working_3-way'!R18^3/27-'OddsRatio_working_3-way'!T18</f>
        <v>0.27394048040394159</v>
      </c>
      <c r="W18" s="11">
        <f>'OddsRatio_working_3-way'!V18^2+4*'OddsRatio_working_3-way'!U18^3/27</f>
        <v>-8.4259217159737554E-3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0.14445527726593796</v>
      </c>
      <c r="Y18" s="11">
        <f>IF('OddsRatio_working_3-way'!W18&gt;=0,IF('OddsRatio_working_3-way'!V18+SQRT('OddsRatio_working_3-way'!W18)&gt;0,0,PI()),ACOS('OddsRatio_working_3-way'!V18/(2*'OddsRatio_working_3-way'!X18)))</f>
        <v>0.32332449762333049</v>
      </c>
      <c r="Z18" s="11">
        <f>'OddsRatio_working_3-way'!X18^(1/3)*COS('OddsRatio_working_3-way'!Y18/3)</f>
        <v>0.52165573242207652</v>
      </c>
      <c r="AA18" s="11">
        <f>'OddsRatio_working_3-way'!X18^(1/3)*COS(('OddsRatio_working_3-way'!Y18+2*PI())/3)</f>
        <v>-0.30970638631814834</v>
      </c>
      <c r="AB18" s="11">
        <f>'OddsRatio_working_3-way'!X18^(1/3)*COS(('OddsRatio_working_3-way'!Y18+4*PI())/3)</f>
        <v>-0.21194934610392802</v>
      </c>
      <c r="AC18" s="11">
        <f>'OddsRatio_working_3-way'!X18^(1/3)*SIN('OddsRatio_working_3-way'!Y18/3)</f>
        <v>5.6440053482861179E-2</v>
      </c>
      <c r="AD18" s="11">
        <f>'OddsRatio_working_3-way'!X18^(1/3)*SIN(('OddsRatio_working_3-way'!Y18+2*PI())/3)</f>
        <v>0.42354708956586534</v>
      </c>
      <c r="AE18" s="11">
        <f>'OddsRatio_working_3-way'!X18^(1/3)*SIN(('OddsRatio_working_3-way'!Y18+4*PI())/3)</f>
        <v>-0.47998714304872647</v>
      </c>
      <c r="AF18" s="11">
        <f>-'OddsRatio_working_3-way'!U18/(3*'OddsRatio_working_3-way'!X18^(1/3))*COS(('OddsRatio_working_3-way'!Y18)/3)</f>
        <v>0.52165573242207641</v>
      </c>
      <c r="AG18" s="11">
        <f>-'OddsRatio_working_3-way'!U18/(3*'OddsRatio_working_3-way'!X18^(1/3))*COS(('OddsRatio_working_3-way'!Y18+2*PI())/3)</f>
        <v>-0.30970638631814829</v>
      </c>
      <c r="AH18" s="11">
        <f>-'OddsRatio_working_3-way'!U18/(3*'OddsRatio_working_3-way'!X18^(1/3))*COS(('OddsRatio_working_3-way'!Y18+4*PI())/3)</f>
        <v>-0.21194934610392796</v>
      </c>
      <c r="AI18" s="11">
        <f>'OddsRatio_working_3-way'!U18/(3*'OddsRatio_working_3-way'!X18^(1/3))*SIN(('OddsRatio_working_3-way'!Y18)/3)</f>
        <v>-5.6440053482861165E-2</v>
      </c>
      <c r="AJ18" s="11">
        <f>'OddsRatio_working_3-way'!U18/(3*'OddsRatio_working_3-way'!X18^(1/3))*SIN(('OddsRatio_working_3-way'!Y18+2*PI())/3)</f>
        <v>-0.42354708956586523</v>
      </c>
      <c r="AK18" s="11">
        <f>'OddsRatio_working_3-way'!U18/(3*'OddsRatio_working_3-way'!X18^(1/3))*SIN(('OddsRatio_working_3-way'!Y18+4*PI())/3)</f>
        <v>0.47998714304872636</v>
      </c>
      <c r="AL18" s="11">
        <f>'OddsRatio_working_3-way'!Z18+'OddsRatio_working_3-way'!AF18</f>
        <v>1.043311464844153</v>
      </c>
      <c r="AM18" s="11">
        <f>'OddsRatio_working_3-way'!AA18+'OddsRatio_working_3-way'!AG18</f>
        <v>-0.61941277263629657</v>
      </c>
      <c r="AN18" s="11">
        <f>'OddsRatio_working_3-way'!AB18+'OddsRatio_working_3-way'!AH18</f>
        <v>-0.42389869220785598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1.043311464844153</v>
      </c>
      <c r="AS18" s="11">
        <f>IF(('OddsRatio_working_3-way'!X18=0),IF(Q18&gt;0,-Q18^(1/3),(-Q18)^(1/3)),'OddsRatio_working_3-way'!AM18-'OddsRatio_working_3-way'!R18/3)</f>
        <v>-0.61941277263629657</v>
      </c>
      <c r="AT18" s="11">
        <f>IF(('OddsRatio_working_3-way'!X18=0),IF(Q18&gt;0,-Q18^(1/3),(-Q18)^(1/3)),'OddsRatio_working_3-way'!AN18-'OddsRatio_working_3-way'!R18/3)</f>
        <v>-0.42389869220785598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1.22</v>
      </c>
      <c r="B19" s="4">
        <f>IF('True_Odds_Calculator_3-way'!B20="","",'True_Odds_Calculator_3-way'!B20)</f>
        <v>7.65</v>
      </c>
      <c r="C19" s="4">
        <f>IF('True_Odds_Calculator_3-way'!C20="","",'True_Odds_Calculator_3-way'!C20)</f>
        <v>11.26</v>
      </c>
      <c r="D19" s="9">
        <f t="shared" si="13"/>
        <v>0.80196253047157673</v>
      </c>
      <c r="E19" s="9">
        <f t="shared" si="14"/>
        <v>0.11814250019510017</v>
      </c>
      <c r="F19" s="9">
        <f t="shared" si="15"/>
        <v>7.9894969333323143E-2</v>
      </c>
      <c r="G19" s="9">
        <f t="shared" si="16"/>
        <v>1.1224593192763779</v>
      </c>
      <c r="H19" s="9">
        <f t="shared" si="17"/>
        <v>1.2469410502408032</v>
      </c>
      <c r="I19" s="9">
        <f t="shared" si="18"/>
        <v>8.4643544731879121</v>
      </c>
      <c r="J19" s="9">
        <f t="shared" si="19"/>
        <v>12.516432615775637</v>
      </c>
      <c r="K19" s="11">
        <f t="shared" si="20"/>
        <v>0.81967213114754101</v>
      </c>
      <c r="L19" s="11">
        <f t="shared" si="21"/>
        <v>0.13071895424836602</v>
      </c>
      <c r="M19" s="11">
        <f t="shared" si="22"/>
        <v>8.8809946714031973E-2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-0.14283414207193523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0.16300379162234732</v>
      </c>
      <c r="Q19" s="11">
        <f>2*'OddsRatio_working_3-way'!K19*'OddsRatio_working_3-way'!L19*'OddsRatio_working_3-way'!M19</f>
        <v>1.9031382559526838E-2</v>
      </c>
      <c r="R19" s="11">
        <f t="shared" si="23"/>
        <v>0</v>
      </c>
      <c r="S19" s="11">
        <f t="shared" si="24"/>
        <v>-1.1412102824845203</v>
      </c>
      <c r="T19" s="11">
        <f t="shared" si="25"/>
        <v>-0.13324113047104735</v>
      </c>
      <c r="U19" s="11">
        <f>'OddsRatio_working_3-way'!S19-'OddsRatio_working_3-way'!R19^2/3</f>
        <v>-1.1412102824845203</v>
      </c>
      <c r="V19" s="11">
        <f>'OddsRatio_working_3-way'!S19*'OddsRatio_working_3-way'!R19/3-2*'OddsRatio_working_3-way'!R19^3/27-'OddsRatio_working_3-way'!T19</f>
        <v>0.13324113047104735</v>
      </c>
      <c r="W19" s="11">
        <f>'OddsRatio_working_3-way'!V19^2+4*'OddsRatio_working_3-way'!U19^3/27</f>
        <v>-0.20243460273356434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0.23462086521810407</v>
      </c>
      <c r="Y19" s="11">
        <f>IF('OddsRatio_working_3-way'!W19&gt;=0,IF('OddsRatio_working_3-way'!V19+SQRT('OddsRatio_working_3-way'!W19)&gt;0,0,PI()),ACOS('OddsRatio_working_3-way'!V19/(2*'OddsRatio_working_3-way'!X19)))</f>
        <v>1.2828852815955278</v>
      </c>
      <c r="Z19" s="11">
        <f>'OddsRatio_working_3-way'!X19^(1/3)*COS('OddsRatio_working_3-way'!Y19/3)</f>
        <v>0.56122965963818894</v>
      </c>
      <c r="AA19" s="11">
        <f>'OddsRatio_working_3-way'!X19^(1/3)*COS(('OddsRatio_working_3-way'!Y19+2*PI())/3)</f>
        <v>-0.50212898845897003</v>
      </c>
      <c r="AB19" s="11">
        <f>'OddsRatio_working_3-way'!X19^(1/3)*COS(('OddsRatio_working_3-way'!Y19+4*PI())/3)</f>
        <v>-5.9100671179218738E-2</v>
      </c>
      <c r="AC19" s="11">
        <f>'OddsRatio_working_3-way'!X19^(1/3)*SIN('OddsRatio_working_3-way'!Y19/3)</f>
        <v>0.25578251824009141</v>
      </c>
      <c r="AD19" s="11">
        <f>'OddsRatio_working_3-way'!X19^(1/3)*SIN(('OddsRatio_working_3-way'!Y19+2*PI())/3)</f>
        <v>0.35814788348392002</v>
      </c>
      <c r="AE19" s="11">
        <f>'OddsRatio_working_3-way'!X19^(1/3)*SIN(('OddsRatio_working_3-way'!Y19+4*PI())/3)</f>
        <v>-0.61393040172401125</v>
      </c>
      <c r="AF19" s="11">
        <f>-'OddsRatio_working_3-way'!U19/(3*'OddsRatio_working_3-way'!X19^(1/3))*COS(('OddsRatio_working_3-way'!Y19)/3)</f>
        <v>0.56122965963818905</v>
      </c>
      <c r="AG19" s="11">
        <f>-'OddsRatio_working_3-way'!U19/(3*'OddsRatio_working_3-way'!X19^(1/3))*COS(('OddsRatio_working_3-way'!Y19+2*PI())/3)</f>
        <v>-0.50212898845897014</v>
      </c>
      <c r="AH19" s="11">
        <f>-'OddsRatio_working_3-way'!U19/(3*'OddsRatio_working_3-way'!X19^(1/3))*COS(('OddsRatio_working_3-way'!Y19+4*PI())/3)</f>
        <v>-5.9100671179218744E-2</v>
      </c>
      <c r="AI19" s="11">
        <f>'OddsRatio_working_3-way'!U19/(3*'OddsRatio_working_3-way'!X19^(1/3))*SIN(('OddsRatio_working_3-way'!Y19)/3)</f>
        <v>-0.25578251824009146</v>
      </c>
      <c r="AJ19" s="11">
        <f>'OddsRatio_working_3-way'!U19/(3*'OddsRatio_working_3-way'!X19^(1/3))*SIN(('OddsRatio_working_3-way'!Y19+2*PI())/3)</f>
        <v>-0.35814788348392007</v>
      </c>
      <c r="AK19" s="11">
        <f>'OddsRatio_working_3-way'!U19/(3*'OddsRatio_working_3-way'!X19^(1/3))*SIN(('OddsRatio_working_3-way'!Y19+4*PI())/3)</f>
        <v>0.61393040172401137</v>
      </c>
      <c r="AL19" s="11">
        <f>'OddsRatio_working_3-way'!Z19+'OddsRatio_working_3-way'!AF19</f>
        <v>1.1224593192763779</v>
      </c>
      <c r="AM19" s="11">
        <f>'OddsRatio_working_3-way'!AA19+'OddsRatio_working_3-way'!AG19</f>
        <v>-1.0042579769179403</v>
      </c>
      <c r="AN19" s="11">
        <f>'OddsRatio_working_3-way'!AB19+'OddsRatio_working_3-way'!AH19</f>
        <v>-0.11820134235843749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1.1224593192763779</v>
      </c>
      <c r="AS19" s="11">
        <f>IF(('OddsRatio_working_3-way'!X19=0),IF(Q19&gt;0,-Q19^(1/3),(-Q19)^(1/3)),'OddsRatio_working_3-way'!AM19-'OddsRatio_working_3-way'!R19/3)</f>
        <v>-1.0042579769179403</v>
      </c>
      <c r="AT19" s="11">
        <f>IF(('OddsRatio_working_3-way'!X19=0),IF(Q19&gt;0,-Q19^(1/3),(-Q19)^(1/3)),'OddsRatio_working_3-way'!AN19-'OddsRatio_working_3-way'!R19/3)</f>
        <v>-0.11820134235843749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</v>
      </c>
      <c r="B20" s="4">
        <f>IF('True_Odds_Calculator_3-way'!B21="","",'True_Odds_Calculator_3-way'!B21)</f>
        <v>3.98</v>
      </c>
      <c r="C20" s="4">
        <f>IF('True_Odds_Calculator_3-way'!C21="","",'True_Odds_Calculator_3-way'!C21)</f>
        <v>4.49</v>
      </c>
      <c r="D20" s="9">
        <f t="shared" si="13"/>
        <v>0.54345638662444684</v>
      </c>
      <c r="E20" s="9">
        <f t="shared" si="14"/>
        <v>0.24217321153912416</v>
      </c>
      <c r="F20" s="9">
        <f t="shared" si="15"/>
        <v>0.21437040183642886</v>
      </c>
      <c r="G20" s="9">
        <f t="shared" si="16"/>
        <v>1.0500925755313779</v>
      </c>
      <c r="H20" s="9">
        <f t="shared" si="17"/>
        <v>1.840074060425102</v>
      </c>
      <c r="I20" s="9">
        <f t="shared" si="18"/>
        <v>4.1292758750835059</v>
      </c>
      <c r="J20" s="9">
        <f t="shared" si="19"/>
        <v>4.6648230886045097</v>
      </c>
      <c r="K20" s="11">
        <f t="shared" si="20"/>
        <v>0.55555555555555558</v>
      </c>
      <c r="L20" s="11">
        <f t="shared" si="21"/>
        <v>0.25125628140703515</v>
      </c>
      <c r="M20" s="11">
        <f t="shared" si="22"/>
        <v>0.22271714922048996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-0.25866028981830702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0.22601251742503659</v>
      </c>
      <c r="Q20" s="11">
        <f>2*'OddsRatio_working_3-way'!K20*'OddsRatio_working_3-way'!L20*'OddsRatio_working_3-way'!M20</f>
        <v>6.2176758576351188E-2</v>
      </c>
      <c r="R20" s="11">
        <f t="shared" si="23"/>
        <v>0</v>
      </c>
      <c r="S20" s="11">
        <f t="shared" si="24"/>
        <v>-0.87378127343704948</v>
      </c>
      <c r="T20" s="11">
        <f t="shared" si="25"/>
        <v>-0.24037999269244825</v>
      </c>
      <c r="U20" s="11">
        <f>'OddsRatio_working_3-way'!S20-'OddsRatio_working_3-way'!R20^2/3</f>
        <v>-0.87378127343704948</v>
      </c>
      <c r="V20" s="11">
        <f>'OddsRatio_working_3-way'!S20*'OddsRatio_working_3-way'!R20/3-2*'OddsRatio_working_3-way'!R20^3/27-'OddsRatio_working_3-way'!T20</f>
        <v>0.24037999269244825</v>
      </c>
      <c r="W20" s="11">
        <f>'OddsRatio_working_3-way'!V20^2+4*'OddsRatio_working_3-way'!U20^3/27</f>
        <v>-4.1051016078133724E-2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0.15718902392100664</v>
      </c>
      <c r="Y20" s="11">
        <f>IF('OddsRatio_working_3-way'!W20&gt;=0,IF('OddsRatio_working_3-way'!V20+SQRT('OddsRatio_working_3-way'!W20)&gt;0,0,PI()),ACOS('OddsRatio_working_3-way'!V20/(2*'OddsRatio_working_3-way'!X20)))</f>
        <v>0.70034359148473302</v>
      </c>
      <c r="Z20" s="11">
        <f>'OddsRatio_working_3-way'!X20^(1/3)*COS('OddsRatio_working_3-way'!Y20/3)</f>
        <v>0.52504628776568885</v>
      </c>
      <c r="AA20" s="11">
        <f>'OddsRatio_working_3-way'!X20^(1/3)*COS(('OddsRatio_working_3-way'!Y20+2*PI())/3)</f>
        <v>-0.37064397969567203</v>
      </c>
      <c r="AB20" s="11">
        <f>'OddsRatio_working_3-way'!X20^(1/3)*COS(('OddsRatio_working_3-way'!Y20+4*PI())/3)</f>
        <v>-0.15440230807001687</v>
      </c>
      <c r="AC20" s="11">
        <f>'OddsRatio_working_3-way'!X20^(1/3)*SIN('OddsRatio_working_3-way'!Y20/3)</f>
        <v>0.12484718732308682</v>
      </c>
      <c r="AD20" s="11">
        <f>'OddsRatio_working_3-way'!X20^(1/3)*SIN(('OddsRatio_working_3-way'!Y20+2*PI())/3)</f>
        <v>0.39227982970625785</v>
      </c>
      <c r="AE20" s="11">
        <f>'OddsRatio_working_3-way'!X20^(1/3)*SIN(('OddsRatio_working_3-way'!Y20+4*PI())/3)</f>
        <v>-0.5171270170293446</v>
      </c>
      <c r="AF20" s="11">
        <f>-'OddsRatio_working_3-way'!U20/(3*'OddsRatio_working_3-way'!X20^(1/3))*COS(('OddsRatio_working_3-way'!Y20)/3)</f>
        <v>0.52504628776568896</v>
      </c>
      <c r="AG20" s="11">
        <f>-'OddsRatio_working_3-way'!U20/(3*'OddsRatio_working_3-way'!X20^(1/3))*COS(('OddsRatio_working_3-way'!Y20+2*PI())/3)</f>
        <v>-0.37064397969567214</v>
      </c>
      <c r="AH20" s="11">
        <f>-'OddsRatio_working_3-way'!U20/(3*'OddsRatio_working_3-way'!X20^(1/3))*COS(('OddsRatio_working_3-way'!Y20+4*PI())/3)</f>
        <v>-0.15440230807001692</v>
      </c>
      <c r="AI20" s="11">
        <f>'OddsRatio_working_3-way'!U20/(3*'OddsRatio_working_3-way'!X20^(1/3))*SIN(('OddsRatio_working_3-way'!Y20)/3)</f>
        <v>-0.12484718732308685</v>
      </c>
      <c r="AJ20" s="11">
        <f>'OddsRatio_working_3-way'!U20/(3*'OddsRatio_working_3-way'!X20^(1/3))*SIN(('OddsRatio_working_3-way'!Y20+2*PI())/3)</f>
        <v>-0.39227982970625791</v>
      </c>
      <c r="AK20" s="11">
        <f>'OddsRatio_working_3-way'!U20/(3*'OddsRatio_working_3-way'!X20^(1/3))*SIN(('OddsRatio_working_3-way'!Y20+4*PI())/3)</f>
        <v>0.51712701702934472</v>
      </c>
      <c r="AL20" s="11">
        <f>'OddsRatio_working_3-way'!Z20+'OddsRatio_working_3-way'!AF20</f>
        <v>1.0500925755313779</v>
      </c>
      <c r="AM20" s="11">
        <f>'OddsRatio_working_3-way'!AA20+'OddsRatio_working_3-way'!AG20</f>
        <v>-0.74128795939134418</v>
      </c>
      <c r="AN20" s="11">
        <f>'OddsRatio_working_3-way'!AB20+'OddsRatio_working_3-way'!AH20</f>
        <v>-0.30880461614003379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1.0500925755313779</v>
      </c>
      <c r="AS20" s="11">
        <f>IF(('OddsRatio_working_3-way'!X20=0),IF(Q20&gt;0,-Q20^(1/3),(-Q20)^(1/3)),'OddsRatio_working_3-way'!AM20-'OddsRatio_working_3-way'!R20/3)</f>
        <v>-0.74128795939134418</v>
      </c>
      <c r="AT20" s="11">
        <f>IF(('OddsRatio_working_3-way'!X20=0),IF(Q20&gt;0,-Q20^(1/3),(-Q20)^(1/3)),'OddsRatio_working_3-way'!AN20-'OddsRatio_working_3-way'!R20/3)</f>
        <v>-0.30880461614003379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1.79</v>
      </c>
      <c r="B21" s="4">
        <f>IF('True_Odds_Calculator_3-way'!B22="","",'True_Odds_Calculator_3-way'!B22)</f>
        <v>4.1500000000000004</v>
      </c>
      <c r="C21" s="4">
        <f>IF('True_Odds_Calculator_3-way'!C22="","",'True_Odds_Calculator_3-way'!C22)</f>
        <v>4.32</v>
      </c>
      <c r="D21" s="9">
        <f t="shared" si="13"/>
        <v>0.5459079825737061</v>
      </c>
      <c r="E21" s="9">
        <f t="shared" si="14"/>
        <v>0.23165774839679337</v>
      </c>
      <c r="F21" s="9">
        <f t="shared" si="15"/>
        <v>0.22243426902950042</v>
      </c>
      <c r="G21" s="9">
        <f t="shared" si="16"/>
        <v>1.0529247426437709</v>
      </c>
      <c r="H21" s="9">
        <f t="shared" si="17"/>
        <v>1.8318105466885792</v>
      </c>
      <c r="I21" s="9">
        <f t="shared" si="18"/>
        <v>4.3167129393278785</v>
      </c>
      <c r="J21" s="9">
        <f t="shared" si="19"/>
        <v>4.4957101455773198</v>
      </c>
      <c r="K21" s="11">
        <f t="shared" si="20"/>
        <v>0.55865921787709494</v>
      </c>
      <c r="L21" s="11">
        <f t="shared" si="21"/>
        <v>0.24096385542168672</v>
      </c>
      <c r="M21" s="11">
        <f t="shared" si="22"/>
        <v>0.23148148148148145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-0.25744878957169459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0.22623080777486107</v>
      </c>
      <c r="Q21" s="11">
        <f>2*'OddsRatio_working_3-way'!K21*'OddsRatio_working_3-way'!L21*'OddsRatio_working_3-way'!M21</f>
        <v>6.2322536577096695E-2</v>
      </c>
      <c r="R21" s="11">
        <f t="shared" si="23"/>
        <v>0</v>
      </c>
      <c r="S21" s="11">
        <f t="shared" si="24"/>
        <v>-0.87874100379819453</v>
      </c>
      <c r="T21" s="11">
        <f t="shared" si="25"/>
        <v>-0.24207741151465409</v>
      </c>
      <c r="U21" s="11">
        <f>'OddsRatio_working_3-way'!S21-'OddsRatio_working_3-way'!R21^2/3</f>
        <v>-0.87874100379819453</v>
      </c>
      <c r="V21" s="11">
        <f>'OddsRatio_working_3-way'!S21*'OddsRatio_working_3-way'!R21/3-2*'OddsRatio_working_3-way'!R21^3/27-'OddsRatio_working_3-way'!T21</f>
        <v>0.24207741151465409</v>
      </c>
      <c r="W21" s="11">
        <f>'OddsRatio_working_3-way'!V21^2+4*'OddsRatio_working_3-way'!U21^3/27</f>
        <v>-4.1924642777617864E-2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0.15852926854626329</v>
      </c>
      <c r="Y21" s="11">
        <f>IF('OddsRatio_working_3-way'!W21&gt;=0,IF('OddsRatio_working_3-way'!V21+SQRT('OddsRatio_working_3-way'!W21)&gt;0,0,PI()),ACOS('OddsRatio_working_3-way'!V21/(2*'OddsRatio_working_3-way'!X21)))</f>
        <v>0.70206515024790583</v>
      </c>
      <c r="Z21" s="11">
        <f>'OddsRatio_working_3-way'!X21^(1/3)*COS('OddsRatio_working_3-way'!Y21/3)</f>
        <v>0.52646237132188545</v>
      </c>
      <c r="AA21" s="11">
        <f>'OddsRatio_working_3-way'!X21^(1/3)*COS(('OddsRatio_working_3-way'!Y21+2*PI())/3)</f>
        <v>-0.37192009786523128</v>
      </c>
      <c r="AB21" s="11">
        <f>'OddsRatio_working_3-way'!X21^(1/3)*COS(('OddsRatio_working_3-way'!Y21+4*PI())/3)</f>
        <v>-0.15454227345665431</v>
      </c>
      <c r="AC21" s="11">
        <f>'OddsRatio_working_3-way'!X21^(1/3)*SIN('OddsRatio_working_3-way'!Y21/3)</f>
        <v>0.12550314543814728</v>
      </c>
      <c r="AD21" s="11">
        <f>'OddsRatio_working_3-way'!X21^(1/3)*SIN(('OddsRatio_working_3-way'!Y21+2*PI())/3)</f>
        <v>0.39317821498227534</v>
      </c>
      <c r="AE21" s="11">
        <f>'OddsRatio_working_3-way'!X21^(1/3)*SIN(('OddsRatio_working_3-way'!Y21+4*PI())/3)</f>
        <v>-0.51868136042042245</v>
      </c>
      <c r="AF21" s="11">
        <f>-'OddsRatio_working_3-way'!U21/(3*'OddsRatio_working_3-way'!X21^(1/3))*COS(('OddsRatio_working_3-way'!Y21)/3)</f>
        <v>0.52646237132188545</v>
      </c>
      <c r="AG21" s="11">
        <f>-'OddsRatio_working_3-way'!U21/(3*'OddsRatio_working_3-way'!X21^(1/3))*COS(('OddsRatio_working_3-way'!Y21+2*PI())/3)</f>
        <v>-0.37192009786523134</v>
      </c>
      <c r="AH21" s="11">
        <f>-'OddsRatio_working_3-way'!U21/(3*'OddsRatio_working_3-way'!X21^(1/3))*COS(('OddsRatio_working_3-way'!Y21+4*PI())/3)</f>
        <v>-0.15454227345665436</v>
      </c>
      <c r="AI21" s="11">
        <f>'OddsRatio_working_3-way'!U21/(3*'OddsRatio_working_3-way'!X21^(1/3))*SIN(('OddsRatio_working_3-way'!Y21)/3)</f>
        <v>-0.12550314543814731</v>
      </c>
      <c r="AJ21" s="11">
        <f>'OddsRatio_working_3-way'!U21/(3*'OddsRatio_working_3-way'!X21^(1/3))*SIN(('OddsRatio_working_3-way'!Y21+2*PI())/3)</f>
        <v>-0.3931782149822754</v>
      </c>
      <c r="AK21" s="11">
        <f>'OddsRatio_working_3-way'!U21/(3*'OddsRatio_working_3-way'!X21^(1/3))*SIN(('OddsRatio_working_3-way'!Y21+4*PI())/3)</f>
        <v>0.51868136042042257</v>
      </c>
      <c r="AL21" s="11">
        <f>'OddsRatio_working_3-way'!Z21+'OddsRatio_working_3-way'!AF21</f>
        <v>1.0529247426437709</v>
      </c>
      <c r="AM21" s="11">
        <f>'OddsRatio_working_3-way'!AA21+'OddsRatio_working_3-way'!AG21</f>
        <v>-0.74384019573046256</v>
      </c>
      <c r="AN21" s="11">
        <f>'OddsRatio_working_3-way'!AB21+'OddsRatio_working_3-way'!AH21</f>
        <v>-0.30908454691330867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1.0529247426437709</v>
      </c>
      <c r="AS21" s="11">
        <f>IF(('OddsRatio_working_3-way'!X21=0),IF(Q21&gt;0,-Q21^(1/3),(-Q21)^(1/3)),'OddsRatio_working_3-way'!AM21-'OddsRatio_working_3-way'!R21/3)</f>
        <v>-0.74384019573046256</v>
      </c>
      <c r="AT21" s="11">
        <f>IF(('OddsRatio_working_3-way'!X21=0),IF(Q21&gt;0,-Q21^(1/3),(-Q21)^(1/3)),'OddsRatio_working_3-way'!AN21-'OddsRatio_working_3-way'!R21/3)</f>
        <v>-0.30908454691330867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2.79</v>
      </c>
      <c r="B22" s="4">
        <f>IF('True_Odds_Calculator_3-way'!B23="","",'True_Odds_Calculator_3-way'!B23)</f>
        <v>3.33</v>
      </c>
      <c r="C22" s="4">
        <f>IF('True_Odds_Calculator_3-way'!C23="","",'True_Odds_Calculator_3-way'!C23)</f>
        <v>2.71</v>
      </c>
      <c r="D22" s="9">
        <f t="shared" si="13"/>
        <v>0.34894215462855388</v>
      </c>
      <c r="E22" s="9">
        <f t="shared" si="14"/>
        <v>0.29165803412906555</v>
      </c>
      <c r="F22" s="9">
        <f t="shared" si="15"/>
        <v>0.35939981124238041</v>
      </c>
      <c r="G22" s="9">
        <f t="shared" si="16"/>
        <v>1.0423488875258857</v>
      </c>
      <c r="H22" s="9">
        <f t="shared" si="17"/>
        <v>2.8658045086713355</v>
      </c>
      <c r="I22" s="9">
        <f t="shared" si="18"/>
        <v>3.4286729079353133</v>
      </c>
      <c r="J22" s="9">
        <f t="shared" si="19"/>
        <v>2.7824165976692647</v>
      </c>
      <c r="K22" s="11">
        <f t="shared" si="20"/>
        <v>0.35842293906810035</v>
      </c>
      <c r="L22" s="11">
        <f t="shared" si="21"/>
        <v>0.3003003003003003</v>
      </c>
      <c r="M22" s="11">
        <f t="shared" si="22"/>
        <v>0.36900369003690037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-0.28326135920469919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0.23155322127666689</v>
      </c>
      <c r="Q22" s="11">
        <f>2*'OddsRatio_working_3-way'!K22*'OddsRatio_working_3-way'!L22*'OddsRatio_working_3-way'!M22</f>
        <v>7.9435067333333415E-2</v>
      </c>
      <c r="R22" s="11">
        <f t="shared" si="23"/>
        <v>0</v>
      </c>
      <c r="S22" s="11">
        <f t="shared" si="24"/>
        <v>-0.81745431825501713</v>
      </c>
      <c r="T22" s="11">
        <f t="shared" si="25"/>
        <v>-0.28043029785763879</v>
      </c>
      <c r="U22" s="11">
        <f>'OddsRatio_working_3-way'!S22-'OddsRatio_working_3-way'!R22^2/3</f>
        <v>-0.81745431825501713</v>
      </c>
      <c r="V22" s="11">
        <f>'OddsRatio_working_3-way'!S22*'OddsRatio_working_3-way'!R22/3-2*'OddsRatio_working_3-way'!R22^3/27-'OddsRatio_working_3-way'!T22</f>
        <v>0.28043029785763879</v>
      </c>
      <c r="W22" s="11">
        <f>'OddsRatio_working_3-way'!V22^2+4*'OddsRatio_working_3-way'!U22^3/27</f>
        <v>-2.2845926813702538E-3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0.14223725306498844</v>
      </c>
      <c r="Y22" s="11">
        <f>IF('OddsRatio_working_3-way'!W22&gt;=0,IF('OddsRatio_working_3-way'!V22+SQRT('OddsRatio_working_3-way'!W22)&gt;0,0,PI()),ACOS('OddsRatio_working_3-way'!V22/(2*'OddsRatio_working_3-way'!X22)))</f>
        <v>0.16882079221552759</v>
      </c>
      <c r="Z22" s="11">
        <f>'OddsRatio_working_3-way'!X22^(1/3)*COS('OddsRatio_working_3-way'!Y22/3)</f>
        <v>0.52117444376294286</v>
      </c>
      <c r="AA22" s="11">
        <f>'OddsRatio_working_3-way'!X22^(1/3)*COS(('OddsRatio_working_3-way'!Y22+2*PI())/3)</f>
        <v>-0.28601317201208959</v>
      </c>
      <c r="AB22" s="11">
        <f>'OddsRatio_working_3-way'!X22^(1/3)*COS(('OddsRatio_working_3-way'!Y22+4*PI())/3)</f>
        <v>-0.23516127175085338</v>
      </c>
      <c r="AC22" s="11">
        <f>'OddsRatio_working_3-way'!X22^(1/3)*SIN('OddsRatio_working_3-way'!Y22/3)</f>
        <v>2.9359358304628835E-2</v>
      </c>
      <c r="AD22" s="11">
        <f>'OddsRatio_working_3-way'!X22^(1/3)*SIN(('OddsRatio_working_3-way'!Y22+2*PI())/3)</f>
        <v>0.43667062894961839</v>
      </c>
      <c r="AE22" s="11">
        <f>'OddsRatio_working_3-way'!X22^(1/3)*SIN(('OddsRatio_working_3-way'!Y22+4*PI())/3)</f>
        <v>-0.4660299872542471</v>
      </c>
      <c r="AF22" s="11">
        <f>-'OddsRatio_working_3-way'!U22/(3*'OddsRatio_working_3-way'!X22^(1/3))*COS(('OddsRatio_working_3-way'!Y22)/3)</f>
        <v>0.52117444376294275</v>
      </c>
      <c r="AG22" s="11">
        <f>-'OddsRatio_working_3-way'!U22/(3*'OddsRatio_working_3-way'!X22^(1/3))*COS(('OddsRatio_working_3-way'!Y22+2*PI())/3)</f>
        <v>-0.28601317201208953</v>
      </c>
      <c r="AH22" s="11">
        <f>-'OddsRatio_working_3-way'!U22/(3*'OddsRatio_working_3-way'!X22^(1/3))*COS(('OddsRatio_working_3-way'!Y22+4*PI())/3)</f>
        <v>-0.23516127175085333</v>
      </c>
      <c r="AI22" s="11">
        <f>'OddsRatio_working_3-way'!U22/(3*'OddsRatio_working_3-way'!X22^(1/3))*SIN(('OddsRatio_working_3-way'!Y22)/3)</f>
        <v>-2.9359358304628831E-2</v>
      </c>
      <c r="AJ22" s="11">
        <f>'OddsRatio_working_3-way'!U22/(3*'OddsRatio_working_3-way'!X22^(1/3))*SIN(('OddsRatio_working_3-way'!Y22+2*PI())/3)</f>
        <v>-0.43667062894961828</v>
      </c>
      <c r="AK22" s="11">
        <f>'OddsRatio_working_3-way'!U22/(3*'OddsRatio_working_3-way'!X22^(1/3))*SIN(('OddsRatio_working_3-way'!Y22+4*PI())/3)</f>
        <v>0.46602998725424705</v>
      </c>
      <c r="AL22" s="11">
        <f>'OddsRatio_working_3-way'!Z22+'OddsRatio_working_3-way'!AF22</f>
        <v>1.0423488875258857</v>
      </c>
      <c r="AM22" s="11">
        <f>'OddsRatio_working_3-way'!AA22+'OddsRatio_working_3-way'!AG22</f>
        <v>-0.57202634402417907</v>
      </c>
      <c r="AN22" s="11">
        <f>'OddsRatio_working_3-way'!AB22+'OddsRatio_working_3-way'!AH22</f>
        <v>-0.47032254350170671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1.0423488875258857</v>
      </c>
      <c r="AS22" s="11">
        <f>IF(('OddsRatio_working_3-way'!X22=0),IF(Q22&gt;0,-Q22^(1/3),(-Q22)^(1/3)),'OddsRatio_working_3-way'!AM22-'OddsRatio_working_3-way'!R22/3)</f>
        <v>-0.57202634402417907</v>
      </c>
      <c r="AT22" s="11">
        <f>IF(('OddsRatio_working_3-way'!X22=0),IF(Q22&gt;0,-Q22^(1/3),(-Q22)^(1/3)),'OddsRatio_working_3-way'!AN22-'OddsRatio_working_3-way'!R22/3)</f>
        <v>-0.47032254350170671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3.6</v>
      </c>
      <c r="C23" s="4">
        <f>IF('True_Odds_Calculator_3-way'!C24="","",'True_Odds_Calculator_3-way'!C24)</f>
        <v>2.44</v>
      </c>
      <c r="D23" s="9">
        <f t="shared" si="13"/>
        <v>0.33859757817764219</v>
      </c>
      <c r="E23" s="9">
        <f t="shared" si="14"/>
        <v>0.26594469132280774</v>
      </c>
      <c r="F23" s="9">
        <f t="shared" si="15"/>
        <v>0.39545773049954996</v>
      </c>
      <c r="G23" s="9">
        <f t="shared" si="16"/>
        <v>1.0616078233092008</v>
      </c>
      <c r="H23" s="9">
        <f t="shared" si="17"/>
        <v>2.9533583948889288</v>
      </c>
      <c r="I23" s="9">
        <f t="shared" si="18"/>
        <v>3.7601803406039216</v>
      </c>
      <c r="J23" s="9">
        <f t="shared" si="19"/>
        <v>2.5287152655652485</v>
      </c>
      <c r="K23" s="11">
        <f t="shared" si="20"/>
        <v>0.35211267605633806</v>
      </c>
      <c r="L23" s="11">
        <f t="shared" si="21"/>
        <v>0.27777777777777779</v>
      </c>
      <c r="M23" s="11">
        <f t="shared" si="22"/>
        <v>0.4098360655737705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-0.27614869545139675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0.23570384052951587</v>
      </c>
      <c r="Q23" s="11">
        <f>2*'OddsRatio_working_3-way'!K23*'OddsRatio_working_3-way'!L23*'OddsRatio_working_3-way'!M23</f>
        <v>8.0171374329767314E-2</v>
      </c>
      <c r="R23" s="11">
        <f t="shared" si="23"/>
        <v>0</v>
      </c>
      <c r="S23" s="11">
        <f t="shared" si="24"/>
        <v>-0.85353957636566369</v>
      </c>
      <c r="T23" s="11">
        <f t="shared" si="25"/>
        <v>-0.29031958379784484</v>
      </c>
      <c r="U23" s="11">
        <f>'OddsRatio_working_3-way'!S23-'OddsRatio_working_3-way'!R23^2/3</f>
        <v>-0.85353957636566369</v>
      </c>
      <c r="V23" s="11">
        <f>'OddsRatio_working_3-way'!S23*'OddsRatio_working_3-way'!R23/3-2*'OddsRatio_working_3-way'!R23^3/27-'OddsRatio_working_3-way'!T23</f>
        <v>0.29031958379784484</v>
      </c>
      <c r="W23" s="11">
        <f>'OddsRatio_working_3-way'!V23^2+4*'OddsRatio_working_3-way'!U23^3/27</f>
        <v>-7.8373576413244966E-3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0.15175870516866433</v>
      </c>
      <c r="Y23" s="11">
        <f>IF('OddsRatio_working_3-way'!W23&gt;=0,IF('OddsRatio_working_3-way'!V23+SQRT('OddsRatio_working_3-way'!W23)&gt;0,0,PI()),ACOS('OddsRatio_working_3-way'!V23/(2*'OddsRatio_working_3-way'!X23)))</f>
        <v>0.29597893245401807</v>
      </c>
      <c r="Z23" s="11">
        <f>'OddsRatio_working_3-way'!X23^(1/3)*COS('OddsRatio_working_3-way'!Y23/3)</f>
        <v>0.53080391165460028</v>
      </c>
      <c r="AA23" s="11">
        <f>'OddsRatio_working_3-way'!X23^(1/3)*COS(('OddsRatio_working_3-way'!Y23+2*PI())/3)</f>
        <v>-0.31090250110477324</v>
      </c>
      <c r="AB23" s="11">
        <f>'OddsRatio_working_3-way'!X23^(1/3)*COS(('OddsRatio_working_3-way'!Y23+4*PI())/3)</f>
        <v>-0.21990141054982693</v>
      </c>
      <c r="AC23" s="11">
        <f>'OddsRatio_working_3-way'!X23^(1/3)*SIN('OddsRatio_working_3-way'!Y23/3)</f>
        <v>5.2539504128447809E-2</v>
      </c>
      <c r="AD23" s="11">
        <f>'OddsRatio_working_3-way'!X23^(1/3)*SIN(('OddsRatio_working_3-way'!Y23+2*PI())/3)</f>
        <v>0.43341991985681083</v>
      </c>
      <c r="AE23" s="11">
        <f>'OddsRatio_working_3-way'!X23^(1/3)*SIN(('OddsRatio_working_3-way'!Y23+4*PI())/3)</f>
        <v>-0.48595942398525865</v>
      </c>
      <c r="AF23" s="11">
        <f>-'OddsRatio_working_3-way'!U23/(3*'OddsRatio_working_3-way'!X23^(1/3))*COS(('OddsRatio_working_3-way'!Y23)/3)</f>
        <v>0.53080391165460039</v>
      </c>
      <c r="AG23" s="11">
        <f>-'OddsRatio_working_3-way'!U23/(3*'OddsRatio_working_3-way'!X23^(1/3))*COS(('OddsRatio_working_3-way'!Y23+2*PI())/3)</f>
        <v>-0.31090250110477335</v>
      </c>
      <c r="AH23" s="11">
        <f>-'OddsRatio_working_3-way'!U23/(3*'OddsRatio_working_3-way'!X23^(1/3))*COS(('OddsRatio_working_3-way'!Y23+4*PI())/3)</f>
        <v>-0.21990141054982695</v>
      </c>
      <c r="AI23" s="11">
        <f>'OddsRatio_working_3-way'!U23/(3*'OddsRatio_working_3-way'!X23^(1/3))*SIN(('OddsRatio_working_3-way'!Y23)/3)</f>
        <v>-5.2539504128447823E-2</v>
      </c>
      <c r="AJ23" s="11">
        <f>'OddsRatio_working_3-way'!U23/(3*'OddsRatio_working_3-way'!X23^(1/3))*SIN(('OddsRatio_working_3-way'!Y23+2*PI())/3)</f>
        <v>-0.43341991985681094</v>
      </c>
      <c r="AK23" s="11">
        <f>'OddsRatio_working_3-way'!U23/(3*'OddsRatio_working_3-way'!X23^(1/3))*SIN(('OddsRatio_working_3-way'!Y23+4*PI())/3)</f>
        <v>0.48595942398525876</v>
      </c>
      <c r="AL23" s="11">
        <f>'OddsRatio_working_3-way'!Z23+'OddsRatio_working_3-way'!AF23</f>
        <v>1.0616078233092008</v>
      </c>
      <c r="AM23" s="11">
        <f>'OddsRatio_working_3-way'!AA23+'OddsRatio_working_3-way'!AG23</f>
        <v>-0.6218050022095466</v>
      </c>
      <c r="AN23" s="11">
        <f>'OddsRatio_working_3-way'!AB23+'OddsRatio_working_3-way'!AH23</f>
        <v>-0.43980282109965385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1.0616078233092008</v>
      </c>
      <c r="AS23" s="11">
        <f>IF(('OddsRatio_working_3-way'!X23=0),IF(Q23&gt;0,-Q23^(1/3),(-Q23)^(1/3)),'OddsRatio_working_3-way'!AM23-'OddsRatio_working_3-way'!R23/3)</f>
        <v>-0.6218050022095466</v>
      </c>
      <c r="AT23" s="11">
        <f>IF(('OddsRatio_working_3-way'!X23=0),IF(Q23&gt;0,-Q23^(1/3),(-Q23)^(1/3)),'OddsRatio_working_3-way'!AN23-'OddsRatio_working_3-way'!R23/3)</f>
        <v>-0.43980282109965385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3.88</v>
      </c>
      <c r="B24" s="4">
        <f>IF('True_Odds_Calculator_3-way'!B25="","",'True_Odds_Calculator_3-way'!B25)</f>
        <v>3.18</v>
      </c>
      <c r="C24" s="4">
        <f>IF('True_Odds_Calculator_3-way'!C25="","",'True_Odds_Calculator_3-way'!C25)</f>
        <v>2.14</v>
      </c>
      <c r="D24" s="9">
        <f t="shared" si="13"/>
        <v>0.24628127948006354</v>
      </c>
      <c r="E24" s="9">
        <f t="shared" si="14"/>
        <v>0.3015180330404254</v>
      </c>
      <c r="F24" s="9">
        <f t="shared" si="15"/>
        <v>0.45220068747951137</v>
      </c>
      <c r="G24" s="9">
        <f t="shared" si="16"/>
        <v>1.0626381738064978</v>
      </c>
      <c r="H24" s="9">
        <f t="shared" si="17"/>
        <v>4.0603979405627131</v>
      </c>
      <c r="I24" s="9">
        <f t="shared" si="18"/>
        <v>3.316551218898165</v>
      </c>
      <c r="J24" s="9">
        <f t="shared" si="19"/>
        <v>2.2114075181394073</v>
      </c>
      <c r="K24" s="11">
        <f t="shared" si="20"/>
        <v>0.25773195876288663</v>
      </c>
      <c r="L24" s="11">
        <f t="shared" si="21"/>
        <v>0.31446540880503143</v>
      </c>
      <c r="M24" s="11">
        <f t="shared" si="22"/>
        <v>0.46728971962616822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-0.27106984895116604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0.23481134196348333</v>
      </c>
      <c r="Q24" s="11">
        <f>2*'OddsRatio_working_3-way'!K24*'OddsRatio_working_3-way'!L24*'OddsRatio_working_3-way'!M24</f>
        <v>7.5745594181768836E-2</v>
      </c>
      <c r="R24" s="11">
        <f t="shared" si="23"/>
        <v>0</v>
      </c>
      <c r="S24" s="11">
        <f t="shared" si="24"/>
        <v>-0.86623924745605041</v>
      </c>
      <c r="T24" s="11">
        <f t="shared" si="25"/>
        <v>-0.27943201530840345</v>
      </c>
      <c r="U24" s="11">
        <f>'OddsRatio_working_3-way'!S24-'OddsRatio_working_3-way'!R24^2/3</f>
        <v>-0.86623924745605041</v>
      </c>
      <c r="V24" s="11">
        <f>'OddsRatio_working_3-way'!S24*'OddsRatio_working_3-way'!R24/3-2*'OddsRatio_working_3-way'!R24^3/27-'OddsRatio_working_3-way'!T24</f>
        <v>0.27943201530840345</v>
      </c>
      <c r="W24" s="11">
        <f>'OddsRatio_working_3-way'!V24^2+4*'OddsRatio_working_3-way'!U24^3/27</f>
        <v>-1.8214092512086028E-2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0.15515826089142165</v>
      </c>
      <c r="Y24" s="11">
        <f>IF('OddsRatio_working_3-way'!W24&gt;=0,IF('OddsRatio_working_3-way'!V24+SQRT('OddsRatio_working_3-way'!W24)&gt;0,0,PI()),ACOS('OddsRatio_working_3-way'!V24/(2*'OddsRatio_working_3-way'!X24)))</f>
        <v>0.44993774495738981</v>
      </c>
      <c r="Z24" s="11">
        <f>'OddsRatio_working_3-way'!X24^(1/3)*COS('OddsRatio_working_3-way'!Y24/3)</f>
        <v>0.53131908690324903</v>
      </c>
      <c r="AA24" s="11">
        <f>'OddsRatio_working_3-way'!X24^(1/3)*COS(('OddsRatio_working_3-way'!Y24+2*PI())/3)</f>
        <v>-0.33519250529876543</v>
      </c>
      <c r="AB24" s="11">
        <f>'OddsRatio_working_3-way'!X24^(1/3)*COS(('OddsRatio_working_3-way'!Y24+4*PI())/3)</f>
        <v>-0.19612658160448351</v>
      </c>
      <c r="AC24" s="11">
        <f>'OddsRatio_working_3-way'!X24^(1/3)*SIN('OddsRatio_working_3-way'!Y24/3)</f>
        <v>8.028974847999748E-2</v>
      </c>
      <c r="AD24" s="11">
        <f>'OddsRatio_working_3-way'!X24^(1/3)*SIN(('OddsRatio_working_3-way'!Y24+2*PI())/3)</f>
        <v>0.41999095253376673</v>
      </c>
      <c r="AE24" s="11">
        <f>'OddsRatio_working_3-way'!X24^(1/3)*SIN(('OddsRatio_working_3-way'!Y24+4*PI())/3)</f>
        <v>-0.50028070101376432</v>
      </c>
      <c r="AF24" s="11">
        <f>-'OddsRatio_working_3-way'!U24/(3*'OddsRatio_working_3-way'!X24^(1/3))*COS(('OddsRatio_working_3-way'!Y24)/3)</f>
        <v>0.53131908690324892</v>
      </c>
      <c r="AG24" s="11">
        <f>-'OddsRatio_working_3-way'!U24/(3*'OddsRatio_working_3-way'!X24^(1/3))*COS(('OddsRatio_working_3-way'!Y24+2*PI())/3)</f>
        <v>-0.33519250529876532</v>
      </c>
      <c r="AH24" s="11">
        <f>-'OddsRatio_working_3-way'!U24/(3*'OddsRatio_working_3-way'!X24^(1/3))*COS(('OddsRatio_working_3-way'!Y24+4*PI())/3)</f>
        <v>-0.19612658160448349</v>
      </c>
      <c r="AI24" s="11">
        <f>'OddsRatio_working_3-way'!U24/(3*'OddsRatio_working_3-way'!X24^(1/3))*SIN(('OddsRatio_working_3-way'!Y24)/3)</f>
        <v>-8.0289748479997466E-2</v>
      </c>
      <c r="AJ24" s="11">
        <f>'OddsRatio_working_3-way'!U24/(3*'OddsRatio_working_3-way'!X24^(1/3))*SIN(('OddsRatio_working_3-way'!Y24+2*PI())/3)</f>
        <v>-0.41999095253376661</v>
      </c>
      <c r="AK24" s="11">
        <f>'OddsRatio_working_3-way'!U24/(3*'OddsRatio_working_3-way'!X24^(1/3))*SIN(('OddsRatio_working_3-way'!Y24+4*PI())/3)</f>
        <v>0.50028070101376421</v>
      </c>
      <c r="AL24" s="11">
        <f>'OddsRatio_working_3-way'!Z24+'OddsRatio_working_3-way'!AF24</f>
        <v>1.0626381738064978</v>
      </c>
      <c r="AM24" s="11">
        <f>'OddsRatio_working_3-way'!AA24+'OddsRatio_working_3-way'!AG24</f>
        <v>-0.67038501059753075</v>
      </c>
      <c r="AN24" s="11">
        <f>'OddsRatio_working_3-way'!AB24+'OddsRatio_working_3-way'!AH24</f>
        <v>-0.39225316320896697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1.0626381738064978</v>
      </c>
      <c r="AS24" s="11">
        <f>IF(('OddsRatio_working_3-way'!X24=0),IF(Q24&gt;0,-Q24^(1/3),(-Q24)^(1/3)),'OddsRatio_working_3-way'!AM24-'OddsRatio_working_3-way'!R24/3)</f>
        <v>-0.67038501059753075</v>
      </c>
      <c r="AT24" s="11">
        <f>IF(('OddsRatio_working_3-way'!X24=0),IF(Q24&gt;0,-Q24^(1/3),(-Q24)^(1/3)),'OddsRatio_working_3-way'!AN24-'OddsRatio_working_3-way'!R24/3)</f>
        <v>-0.39225316320896697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2.87</v>
      </c>
      <c r="B25" s="4">
        <f>IF('True_Odds_Calculator_3-way'!B26="","",'True_Odds_Calculator_3-way'!B26)</f>
        <v>3.45</v>
      </c>
      <c r="C25" s="4">
        <f>IF('True_Odds_Calculator_3-way'!C26="","",'True_Odds_Calculator_3-way'!C26)</f>
        <v>2.5</v>
      </c>
      <c r="D25" s="9">
        <f t="shared" si="13"/>
        <v>0.3355142922250231</v>
      </c>
      <c r="E25" s="9">
        <f t="shared" si="14"/>
        <v>0.27818180838351109</v>
      </c>
      <c r="F25" s="9">
        <f t="shared" si="15"/>
        <v>0.3863038993914657</v>
      </c>
      <c r="G25" s="9">
        <f t="shared" si="16"/>
        <v>1.0590903544683754</v>
      </c>
      <c r="H25" s="9">
        <f t="shared" si="17"/>
        <v>2.980498962855862</v>
      </c>
      <c r="I25" s="9">
        <f t="shared" si="18"/>
        <v>3.5947713684475202</v>
      </c>
      <c r="J25" s="9">
        <f t="shared" si="19"/>
        <v>2.5886355317025624</v>
      </c>
      <c r="K25" s="11">
        <f t="shared" si="20"/>
        <v>0.34843205574912889</v>
      </c>
      <c r="L25" s="11">
        <f t="shared" si="21"/>
        <v>0.28985507246376813</v>
      </c>
      <c r="M25" s="11">
        <f t="shared" si="22"/>
        <v>0.4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-0.27762460233297981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0.23511589153158616</v>
      </c>
      <c r="Q25" s="11">
        <f>2*'OddsRatio_working_3-way'!K25*'OddsRatio_working_3-way'!L25*'OddsRatio_working_3-way'!M25</f>
        <v>8.0795839014290771E-2</v>
      </c>
      <c r="R25" s="11">
        <f t="shared" si="23"/>
        <v>0</v>
      </c>
      <c r="S25" s="11">
        <f t="shared" si="24"/>
        <v>-0.84688420822874633</v>
      </c>
      <c r="T25" s="11">
        <f t="shared" si="25"/>
        <v>-0.29102550110953479</v>
      </c>
      <c r="U25" s="11">
        <f>'OddsRatio_working_3-way'!S25-'OddsRatio_working_3-way'!R25^2/3</f>
        <v>-0.84688420822874633</v>
      </c>
      <c r="V25" s="11">
        <f>'OddsRatio_working_3-way'!S25*'OddsRatio_working_3-way'!R25/3-2*'OddsRatio_working_3-way'!R25^3/27-'OddsRatio_working_3-way'!T25</f>
        <v>0.29102550110953479</v>
      </c>
      <c r="W25" s="11">
        <f>'OddsRatio_working_3-way'!V25^2+4*'OddsRatio_working_3-way'!U25^3/27</f>
        <v>-5.2887868729856874E-3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0.14998719042725076</v>
      </c>
      <c r="Y25" s="11">
        <f>IF('OddsRatio_working_3-way'!W25&gt;=0,IF('OddsRatio_working_3-way'!V25+SQRT('OddsRatio_working_3-way'!W25)&gt;0,0,PI()),ACOS('OddsRatio_working_3-way'!V25/(2*'OddsRatio_working_3-way'!X25)))</f>
        <v>0.24487410765305517</v>
      </c>
      <c r="Z25" s="11">
        <f>'OddsRatio_working_3-way'!X25^(1/3)*COS('OddsRatio_working_3-way'!Y25/3)</f>
        <v>0.52954517723418759</v>
      </c>
      <c r="AA25" s="11">
        <f>'OddsRatio_working_3-way'!X25^(1/3)*COS(('OddsRatio_working_3-way'!Y25+2*PI())/3)</f>
        <v>-0.30228899846926627</v>
      </c>
      <c r="AB25" s="11">
        <f>'OddsRatio_working_3-way'!X25^(1/3)*COS(('OddsRatio_working_3-way'!Y25+4*PI())/3)</f>
        <v>-0.22725617876492143</v>
      </c>
      <c r="AC25" s="11">
        <f>'OddsRatio_working_3-way'!X25^(1/3)*SIN('OddsRatio_working_3-way'!Y25/3)</f>
        <v>4.3320218654360081E-2</v>
      </c>
      <c r="AD25" s="11">
        <f>'OddsRatio_working_3-way'!X25^(1/3)*SIN(('OddsRatio_working_3-way'!Y25+2*PI())/3)</f>
        <v>0.43693946660915933</v>
      </c>
      <c r="AE25" s="11">
        <f>'OddsRatio_working_3-way'!X25^(1/3)*SIN(('OddsRatio_working_3-way'!Y25+4*PI())/3)</f>
        <v>-0.48025968526351948</v>
      </c>
      <c r="AF25" s="11">
        <f>-'OddsRatio_working_3-way'!U25/(3*'OddsRatio_working_3-way'!X25^(1/3))*COS(('OddsRatio_working_3-way'!Y25)/3)</f>
        <v>0.5295451772341877</v>
      </c>
      <c r="AG25" s="11">
        <f>-'OddsRatio_working_3-way'!U25/(3*'OddsRatio_working_3-way'!X25^(1/3))*COS(('OddsRatio_working_3-way'!Y25+2*PI())/3)</f>
        <v>-0.30228899846926632</v>
      </c>
      <c r="AH25" s="11">
        <f>-'OddsRatio_working_3-way'!U25/(3*'OddsRatio_working_3-way'!X25^(1/3))*COS(('OddsRatio_working_3-way'!Y25+4*PI())/3)</f>
        <v>-0.22725617876492149</v>
      </c>
      <c r="AI25" s="11">
        <f>'OddsRatio_working_3-way'!U25/(3*'OddsRatio_working_3-way'!X25^(1/3))*SIN(('OddsRatio_working_3-way'!Y25)/3)</f>
        <v>-4.3320218654360095E-2</v>
      </c>
      <c r="AJ25" s="11">
        <f>'OddsRatio_working_3-way'!U25/(3*'OddsRatio_working_3-way'!X25^(1/3))*SIN(('OddsRatio_working_3-way'!Y25+2*PI())/3)</f>
        <v>-0.43693946660915939</v>
      </c>
      <c r="AK25" s="11">
        <f>'OddsRatio_working_3-way'!U25/(3*'OddsRatio_working_3-way'!X25^(1/3))*SIN(('OddsRatio_working_3-way'!Y25+4*PI())/3)</f>
        <v>0.48025968526351959</v>
      </c>
      <c r="AL25" s="11">
        <f>'OddsRatio_working_3-way'!Z25+'OddsRatio_working_3-way'!AF25</f>
        <v>1.0590903544683754</v>
      </c>
      <c r="AM25" s="11">
        <f>'OddsRatio_working_3-way'!AA25+'OddsRatio_working_3-way'!AG25</f>
        <v>-0.60457799693853254</v>
      </c>
      <c r="AN25" s="11">
        <f>'OddsRatio_working_3-way'!AB25+'OddsRatio_working_3-way'!AH25</f>
        <v>-0.45451235752984293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1.0590903544683754</v>
      </c>
      <c r="AS25" s="11">
        <f>IF(('OddsRatio_working_3-way'!X25=0),IF(Q25&gt;0,-Q25^(1/3),(-Q25)^(1/3)),'OddsRatio_working_3-way'!AM25-'OddsRatio_working_3-way'!R25/3)</f>
        <v>-0.60457799693853254</v>
      </c>
      <c r="AT25" s="11">
        <f>IF(('OddsRatio_working_3-way'!X25=0),IF(Q25&gt;0,-Q25^(1/3),(-Q25)^(1/3)),'OddsRatio_working_3-way'!AN25-'OddsRatio_working_3-way'!R25/3)</f>
        <v>-0.45451235752984293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1.77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5.45</v>
      </c>
      <c r="D26" s="9">
        <f t="shared" si="13"/>
        <v>0.54739332632941662</v>
      </c>
      <c r="E26" s="9">
        <f t="shared" si="14"/>
        <v>0.27955110257454557</v>
      </c>
      <c r="F26" s="9">
        <f t="shared" si="15"/>
        <v>0.17305557109603761</v>
      </c>
      <c r="G26" s="9">
        <f t="shared" si="16"/>
        <v>1.0738181242332643</v>
      </c>
      <c r="H26" s="9">
        <f t="shared" si="17"/>
        <v>1.8268399556596138</v>
      </c>
      <c r="I26" s="9">
        <f t="shared" si="18"/>
        <v>3.5771634981598339</v>
      </c>
      <c r="J26" s="9">
        <f t="shared" si="19"/>
        <v>5.7784906528380269</v>
      </c>
      <c r="K26" s="11">
        <f t="shared" si="20"/>
        <v>0.56497175141242939</v>
      </c>
      <c r="L26" s="11">
        <f t="shared" si="21"/>
        <v>0.29411764705882354</v>
      </c>
      <c r="M26" s="11">
        <f t="shared" si="22"/>
        <v>0.18348623853211007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-0.25073403642284153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0.23233053134175455</v>
      </c>
      <c r="Q26" s="11">
        <f>2*'OddsRatio_working_3-way'!K26*'OddsRatio_working_3-way'!L26*'OddsRatio_working_3-way'!M26</f>
        <v>6.097914208445001E-2</v>
      </c>
      <c r="R26" s="11">
        <f t="shared" si="23"/>
        <v>0</v>
      </c>
      <c r="S26" s="11">
        <f t="shared" si="24"/>
        <v>-0.92660148839924128</v>
      </c>
      <c r="T26" s="11">
        <f t="shared" si="25"/>
        <v>-0.24320249039350164</v>
      </c>
      <c r="U26" s="11">
        <f>'OddsRatio_working_3-way'!S26-'OddsRatio_working_3-way'!R26^2/3</f>
        <v>-0.92660148839924128</v>
      </c>
      <c r="V26" s="11">
        <f>'OddsRatio_working_3-way'!S26*'OddsRatio_working_3-way'!R26/3-2*'OddsRatio_working_3-way'!R26^3/27-'OddsRatio_working_3-way'!T26</f>
        <v>0.24320249039350164</v>
      </c>
      <c r="W26" s="11">
        <f>'OddsRatio_working_3-way'!V26^2+4*'OddsRatio_working_3-way'!U26^3/27</f>
        <v>-5.8714928942750863E-2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0.17165545452763228</v>
      </c>
      <c r="Y26" s="11">
        <f>IF('OddsRatio_working_3-way'!W26&gt;=0,IF('OddsRatio_working_3-way'!V26+SQRT('OddsRatio_working_3-way'!W26)&gt;0,0,PI()),ACOS('OddsRatio_working_3-way'!V26/(2*'OddsRatio_working_3-way'!X26)))</f>
        <v>0.78356329734167418</v>
      </c>
      <c r="Z26" s="11">
        <f>'OddsRatio_working_3-way'!X26^(1/3)*COS('OddsRatio_working_3-way'!Y26/3)</f>
        <v>0.53690906211663214</v>
      </c>
      <c r="AA26" s="11">
        <f>'OddsRatio_working_3-way'!X26^(1/3)*COS(('OddsRatio_working_3-way'!Y26+2*PI())/3)</f>
        <v>-0.39273995402734002</v>
      </c>
      <c r="AB26" s="11">
        <f>'OddsRatio_working_3-way'!X26^(1/3)*COS(('OddsRatio_working_3-way'!Y26+4*PI())/3)</f>
        <v>-0.14416910808929201</v>
      </c>
      <c r="AC26" s="11">
        <f>'OddsRatio_working_3-way'!X26^(1/3)*SIN('OddsRatio_working_3-way'!Y26/3)</f>
        <v>0.14351244481502504</v>
      </c>
      <c r="AD26" s="11">
        <f>'OddsRatio_working_3-way'!X26^(1/3)*SIN(('OddsRatio_working_3-way'!Y26+2*PI())/3)</f>
        <v>0.39322066490756813</v>
      </c>
      <c r="AE26" s="11">
        <f>'OddsRatio_working_3-way'!X26^(1/3)*SIN(('OddsRatio_working_3-way'!Y26+4*PI())/3)</f>
        <v>-0.53673310972259314</v>
      </c>
      <c r="AF26" s="11">
        <f>-'OddsRatio_working_3-way'!U26/(3*'OddsRatio_working_3-way'!X26^(1/3))*COS(('OddsRatio_working_3-way'!Y26)/3)</f>
        <v>0.53690906211663214</v>
      </c>
      <c r="AG26" s="11">
        <f>-'OddsRatio_working_3-way'!U26/(3*'OddsRatio_working_3-way'!X26^(1/3))*COS(('OddsRatio_working_3-way'!Y26+2*PI())/3)</f>
        <v>-0.39273995402734002</v>
      </c>
      <c r="AH26" s="11">
        <f>-'OddsRatio_working_3-way'!U26/(3*'OddsRatio_working_3-way'!X26^(1/3))*COS(('OddsRatio_working_3-way'!Y26+4*PI())/3)</f>
        <v>-0.14416910808929201</v>
      </c>
      <c r="AI26" s="11">
        <f>'OddsRatio_working_3-way'!U26/(3*'OddsRatio_working_3-way'!X26^(1/3))*SIN(('OddsRatio_working_3-way'!Y26)/3)</f>
        <v>-0.14351244481502504</v>
      </c>
      <c r="AJ26" s="11">
        <f>'OddsRatio_working_3-way'!U26/(3*'OddsRatio_working_3-way'!X26^(1/3))*SIN(('OddsRatio_working_3-way'!Y26+2*PI())/3)</f>
        <v>-0.39322066490756813</v>
      </c>
      <c r="AK26" s="11">
        <f>'OddsRatio_working_3-way'!U26/(3*'OddsRatio_working_3-way'!X26^(1/3))*SIN(('OddsRatio_working_3-way'!Y26+4*PI())/3)</f>
        <v>0.53673310972259314</v>
      </c>
      <c r="AL26" s="11">
        <f>'OddsRatio_working_3-way'!Z26+'OddsRatio_working_3-way'!AF26</f>
        <v>1.0738181242332643</v>
      </c>
      <c r="AM26" s="11">
        <f>'OddsRatio_working_3-way'!AA26+'OddsRatio_working_3-way'!AG26</f>
        <v>-0.78547990805468004</v>
      </c>
      <c r="AN26" s="11">
        <f>'OddsRatio_working_3-way'!AB26+'OddsRatio_working_3-way'!AH26</f>
        <v>-0.28833821617858402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1.0738181242332643</v>
      </c>
      <c r="AS26" s="11">
        <f>IF(('OddsRatio_working_3-way'!X26=0),IF(Q26&gt;0,-Q26^(1/3),(-Q26)^(1/3)),'OddsRatio_working_3-way'!AM26-'OddsRatio_working_3-way'!R26/3)</f>
        <v>-0.78547990805468004</v>
      </c>
      <c r="AT26" s="11">
        <f>IF(('OddsRatio_working_3-way'!X26=0),IF(Q26&gt;0,-Q26^(1/3),(-Q26)^(1/3)),'OddsRatio_working_3-way'!AN26-'OddsRatio_working_3-way'!R26/3)</f>
        <v>-0.28833821617858402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1.24</v>
      </c>
      <c r="B27" s="4">
        <f>IF('True_Odds_Calculator_3-way'!B28="","",'True_Odds_Calculator_3-way'!B28)</f>
        <v>6.24</v>
      </c>
      <c r="C27" s="4">
        <f>IF('True_Odds_Calculator_3-way'!C28="","",'True_Odds_Calculator_3-way'!C28)</f>
        <v>13.6</v>
      </c>
      <c r="D27" s="9">
        <f t="shared" si="13"/>
        <v>0.78819133552678566</v>
      </c>
      <c r="E27" s="9">
        <f t="shared" si="14"/>
        <v>0.14561940873679455</v>
      </c>
      <c r="F27" s="9">
        <f t="shared" si="15"/>
        <v>6.6189255736419733E-2</v>
      </c>
      <c r="G27" s="9">
        <f t="shared" si="16"/>
        <v>1.1196977969592696</v>
      </c>
      <c r="H27" s="9">
        <f t="shared" si="17"/>
        <v>1.2687274712702248</v>
      </c>
      <c r="I27" s="9">
        <f t="shared" si="18"/>
        <v>6.8672164560665729</v>
      </c>
      <c r="J27" s="9">
        <f t="shared" si="19"/>
        <v>15.108192241686798</v>
      </c>
      <c r="K27" s="11">
        <f t="shared" si="20"/>
        <v>0.80645161290322587</v>
      </c>
      <c r="L27" s="11">
        <f t="shared" si="21"/>
        <v>0.16025641025641024</v>
      </c>
      <c r="M27" s="11">
        <f t="shared" si="22"/>
        <v>7.3529411764705885E-2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-0.15058020726901178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0.17181190093903567</v>
      </c>
      <c r="Q27" s="11">
        <f>2*'OddsRatio_working_3-way'!K27*'OddsRatio_working_3-way'!L27*'OddsRatio_working_3-way'!M27</f>
        <v>1.9005741254318104E-2</v>
      </c>
      <c r="R27" s="11">
        <f t="shared" si="23"/>
        <v>0</v>
      </c>
      <c r="S27" s="11">
        <f t="shared" si="24"/>
        <v>-1.1409992326022864</v>
      </c>
      <c r="T27" s="11">
        <f t="shared" si="25"/>
        <v>-0.12621672927016442</v>
      </c>
      <c r="U27" s="11">
        <f>'OddsRatio_working_3-way'!S27-'OddsRatio_working_3-way'!R27^2/3</f>
        <v>-1.1409992326022864</v>
      </c>
      <c r="V27" s="11">
        <f>'OddsRatio_working_3-way'!S27*'OddsRatio_working_3-way'!R27/3-2*'OddsRatio_working_3-way'!R27^3/27-'OddsRatio_working_3-way'!T27</f>
        <v>0.12621672927016442</v>
      </c>
      <c r="W27" s="11">
        <f>'OddsRatio_working_3-way'!V27^2+4*'OddsRatio_working_3-way'!U27^3/27</f>
        <v>-0.20413500004056537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0.23455578376381137</v>
      </c>
      <c r="Y27" s="11">
        <f>IF('OddsRatio_working_3-way'!W27&gt;=0,IF('OddsRatio_working_3-way'!V27+SQRT('OddsRatio_working_3-way'!W27)&gt;0,0,PI()),ACOS('OddsRatio_working_3-way'!V27/(2*'OddsRatio_working_3-way'!X27)))</f>
        <v>1.2983847961127968</v>
      </c>
      <c r="Z27" s="11">
        <f>'OddsRatio_working_3-way'!X27^(1/3)*COS('OddsRatio_working_3-way'!Y27/3)</f>
        <v>0.55984889847963482</v>
      </c>
      <c r="AA27" s="11">
        <f>'OddsRatio_working_3-way'!X27^(1/3)*COS(('OddsRatio_working_3-way'!Y27+2*PI())/3)</f>
        <v>-0.50392604812680353</v>
      </c>
      <c r="AB27" s="11">
        <f>'OddsRatio_working_3-way'!X27^(1/3)*COS(('OddsRatio_working_3-way'!Y27+4*PI())/3)</f>
        <v>-5.592285035283117E-2</v>
      </c>
      <c r="AC27" s="11">
        <f>'OddsRatio_working_3-way'!X27^(1/3)*SIN('OddsRatio_working_3-way'!Y27/3)</f>
        <v>0.25865476683261612</v>
      </c>
      <c r="AD27" s="11">
        <f>'OddsRatio_working_3-way'!X27^(1/3)*SIN(('OddsRatio_working_3-way'!Y27+2*PI())/3)</f>
        <v>0.35551598494779096</v>
      </c>
      <c r="AE27" s="11">
        <f>'OddsRatio_working_3-way'!X27^(1/3)*SIN(('OddsRatio_working_3-way'!Y27+4*PI())/3)</f>
        <v>-0.61417075178040703</v>
      </c>
      <c r="AF27" s="11">
        <f>-'OddsRatio_working_3-way'!U27/(3*'OddsRatio_working_3-way'!X27^(1/3))*COS(('OddsRatio_working_3-way'!Y27)/3)</f>
        <v>0.55984889847963482</v>
      </c>
      <c r="AG27" s="11">
        <f>-'OddsRatio_working_3-way'!U27/(3*'OddsRatio_working_3-way'!X27^(1/3))*COS(('OddsRatio_working_3-way'!Y27+2*PI())/3)</f>
        <v>-0.50392604812680353</v>
      </c>
      <c r="AH27" s="11">
        <f>-'OddsRatio_working_3-way'!U27/(3*'OddsRatio_working_3-way'!X27^(1/3))*COS(('OddsRatio_working_3-way'!Y27+4*PI())/3)</f>
        <v>-5.592285035283117E-2</v>
      </c>
      <c r="AI27" s="11">
        <f>'OddsRatio_working_3-way'!U27/(3*'OddsRatio_working_3-way'!X27^(1/3))*SIN(('OddsRatio_working_3-way'!Y27)/3)</f>
        <v>-0.25865476683261612</v>
      </c>
      <c r="AJ27" s="11">
        <f>'OddsRatio_working_3-way'!U27/(3*'OddsRatio_working_3-way'!X27^(1/3))*SIN(('OddsRatio_working_3-way'!Y27+2*PI())/3)</f>
        <v>-0.35551598494779096</v>
      </c>
      <c r="AK27" s="11">
        <f>'OddsRatio_working_3-way'!U27/(3*'OddsRatio_working_3-way'!X27^(1/3))*SIN(('OddsRatio_working_3-way'!Y27+4*PI())/3)</f>
        <v>0.61417075178040703</v>
      </c>
      <c r="AL27" s="11">
        <f>'OddsRatio_working_3-way'!Z27+'OddsRatio_working_3-way'!AF27</f>
        <v>1.1196977969592696</v>
      </c>
      <c r="AM27" s="11">
        <f>'OddsRatio_working_3-way'!AA27+'OddsRatio_working_3-way'!AG27</f>
        <v>-1.0078520962536071</v>
      </c>
      <c r="AN27" s="11">
        <f>'OddsRatio_working_3-way'!AB27+'OddsRatio_working_3-way'!AH27</f>
        <v>-0.11184570070566234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1.1196977969592696</v>
      </c>
      <c r="AS27" s="11">
        <f>IF(('OddsRatio_working_3-way'!X27=0),IF(Q27&gt;0,-Q27^(1/3),(-Q27)^(1/3)),'OddsRatio_working_3-way'!AM27-'OddsRatio_working_3-way'!R27/3)</f>
        <v>-1.0078520962536071</v>
      </c>
      <c r="AT27" s="11">
        <f>IF(('OddsRatio_working_3-way'!X27=0),IF(Q27&gt;0,-Q27^(1/3),(-Q27)^(1/3)),'OddsRatio_working_3-way'!AN27-'OddsRatio_working_3-way'!R27/3)</f>
        <v>-0.11184570070566234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1.93</v>
      </c>
      <c r="B28" s="4">
        <f>IF('True_Odds_Calculator_3-way'!B29="","",'True_Odds_Calculator_3-way'!B29)</f>
        <v>3.3</v>
      </c>
      <c r="C28" s="4">
        <f>IF('True_Odds_Calculator_3-way'!C29="","",'True_Odds_Calculator_3-way'!C29)</f>
        <v>4.57</v>
      </c>
      <c r="D28" s="9">
        <f t="shared" si="13"/>
        <v>0.50218126981222144</v>
      </c>
      <c r="E28" s="9">
        <f t="shared" si="14"/>
        <v>0.28971786768705032</v>
      </c>
      <c r="F28" s="9">
        <f t="shared" si="15"/>
        <v>0.20810086250072837</v>
      </c>
      <c r="G28" s="9">
        <f t="shared" si="16"/>
        <v>1.0659277622825682</v>
      </c>
      <c r="H28" s="9">
        <f t="shared" si="17"/>
        <v>1.9913128189227882</v>
      </c>
      <c r="I28" s="9">
        <f t="shared" si="18"/>
        <v>3.451633853249906</v>
      </c>
      <c r="J28" s="9">
        <f t="shared" si="19"/>
        <v>4.805362111348769</v>
      </c>
      <c r="K28" s="11">
        <f t="shared" si="20"/>
        <v>0.5181347150259068</v>
      </c>
      <c r="L28" s="11">
        <f t="shared" si="21"/>
        <v>0.30303030303030304</v>
      </c>
      <c r="M28" s="11">
        <f t="shared" si="22"/>
        <v>0.21881838074398249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-0.26235633279771109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0.23362615623474342</v>
      </c>
      <c r="Q28" s="11">
        <f>2*'OddsRatio_working_3-way'!K28*'OddsRatio_working_3-way'!L28*'OddsRatio_working_3-way'!M28</f>
        <v>6.8713575363159848E-2</v>
      </c>
      <c r="R28" s="11">
        <f t="shared" si="23"/>
        <v>0</v>
      </c>
      <c r="S28" s="11">
        <f t="shared" si="24"/>
        <v>-0.89049177408223656</v>
      </c>
      <c r="T28" s="11">
        <f t="shared" si="25"/>
        <v>-0.26190934531830495</v>
      </c>
      <c r="U28" s="11">
        <f>'OddsRatio_working_3-way'!S28-'OddsRatio_working_3-way'!R28^2/3</f>
        <v>-0.89049177408223656</v>
      </c>
      <c r="V28" s="11">
        <f>'OddsRatio_working_3-way'!S28*'OddsRatio_working_3-way'!R28/3-2*'OddsRatio_working_3-way'!R28^3/27-'OddsRatio_working_3-way'!T28</f>
        <v>0.26190934531830495</v>
      </c>
      <c r="W28" s="11">
        <f>'OddsRatio_working_3-way'!V28^2+4*'OddsRatio_working_3-way'!U28^3/27</f>
        <v>-3.6016568699828347E-2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0.16171972194578763</v>
      </c>
      <c r="Y28" s="11">
        <f>IF('OddsRatio_working_3-way'!W28&gt;=0,IF('OddsRatio_working_3-way'!V28+SQRT('OddsRatio_working_3-way'!W28)&gt;0,0,PI()),ACOS('OddsRatio_working_3-way'!V28/(2*'OddsRatio_working_3-way'!X28)))</f>
        <v>0.62704797102755083</v>
      </c>
      <c r="Z28" s="11">
        <f>'OddsRatio_working_3-way'!X28^(1/3)*COS('OddsRatio_working_3-way'!Y28/3)</f>
        <v>0.53296388114128412</v>
      </c>
      <c r="AA28" s="11">
        <f>'OddsRatio_working_3-way'!X28^(1/3)*COS(('OddsRatio_working_3-way'!Y28+2*PI())/3)</f>
        <v>-0.3643853091014212</v>
      </c>
      <c r="AB28" s="11">
        <f>'OddsRatio_working_3-way'!X28^(1/3)*COS(('OddsRatio_working_3-way'!Y28+4*PI())/3)</f>
        <v>-0.16857857203986304</v>
      </c>
      <c r="AC28" s="11">
        <f>'OddsRatio_working_3-way'!X28^(1/3)*SIN('OddsRatio_working_3-way'!Y28/3)</f>
        <v>0.11304907235163288</v>
      </c>
      <c r="AD28" s="11">
        <f>'OddsRatio_working_3-way'!X28^(1/3)*SIN(('OddsRatio_working_3-way'!Y28+2*PI())/3)</f>
        <v>0.40503572419208567</v>
      </c>
      <c r="AE28" s="11">
        <f>'OddsRatio_working_3-way'!X28^(1/3)*SIN(('OddsRatio_working_3-way'!Y28+4*PI())/3)</f>
        <v>-0.51808479654371853</v>
      </c>
      <c r="AF28" s="11">
        <f>-'OddsRatio_working_3-way'!U28/(3*'OddsRatio_working_3-way'!X28^(1/3))*COS(('OddsRatio_working_3-way'!Y28)/3)</f>
        <v>0.53296388114128412</v>
      </c>
      <c r="AG28" s="11">
        <f>-'OddsRatio_working_3-way'!U28/(3*'OddsRatio_working_3-way'!X28^(1/3))*COS(('OddsRatio_working_3-way'!Y28+2*PI())/3)</f>
        <v>-0.3643853091014212</v>
      </c>
      <c r="AH28" s="11">
        <f>-'OddsRatio_working_3-way'!U28/(3*'OddsRatio_working_3-way'!X28^(1/3))*COS(('OddsRatio_working_3-way'!Y28+4*PI())/3)</f>
        <v>-0.16857857203986304</v>
      </c>
      <c r="AI28" s="11">
        <f>'OddsRatio_working_3-way'!U28/(3*'OddsRatio_working_3-way'!X28^(1/3))*SIN(('OddsRatio_working_3-way'!Y28)/3)</f>
        <v>-0.11304907235163288</v>
      </c>
      <c r="AJ28" s="11">
        <f>'OddsRatio_working_3-way'!U28/(3*'OddsRatio_working_3-way'!X28^(1/3))*SIN(('OddsRatio_working_3-way'!Y28+2*PI())/3)</f>
        <v>-0.40503572419208567</v>
      </c>
      <c r="AK28" s="11">
        <f>'OddsRatio_working_3-way'!U28/(3*'OddsRatio_working_3-way'!X28^(1/3))*SIN(('OddsRatio_working_3-way'!Y28+4*PI())/3)</f>
        <v>0.51808479654371853</v>
      </c>
      <c r="AL28" s="11">
        <f>'OddsRatio_working_3-way'!Z28+'OddsRatio_working_3-way'!AF28</f>
        <v>1.0659277622825682</v>
      </c>
      <c r="AM28" s="11">
        <f>'OddsRatio_working_3-way'!AA28+'OddsRatio_working_3-way'!AG28</f>
        <v>-0.72877061820284239</v>
      </c>
      <c r="AN28" s="11">
        <f>'OddsRatio_working_3-way'!AB28+'OddsRatio_working_3-way'!AH28</f>
        <v>-0.33715714407972608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1.0659277622825682</v>
      </c>
      <c r="AS28" s="11">
        <f>IF(('OddsRatio_working_3-way'!X28=0),IF(Q28&gt;0,-Q28^(1/3),(-Q28)^(1/3)),'OddsRatio_working_3-way'!AM28-'OddsRatio_working_3-way'!R28/3)</f>
        <v>-0.72877061820284239</v>
      </c>
      <c r="AT28" s="11">
        <f>IF(('OddsRatio_working_3-way'!X28=0),IF(Q28&gt;0,-Q28^(1/3),(-Q28)^(1/3)),'OddsRatio_working_3-way'!AN28-'OddsRatio_working_3-way'!R28/3)</f>
        <v>-0.33715714407972608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4.87</v>
      </c>
      <c r="C29" s="4">
        <f>IF('True_Odds_Calculator_3-way'!C30="","",'True_Odds_Calculator_3-way'!C30)</f>
        <v>7.3</v>
      </c>
      <c r="D29" s="9">
        <f t="shared" si="13"/>
        <v>0.68385029680094078</v>
      </c>
      <c r="E29" s="9">
        <f t="shared" si="14"/>
        <v>0.19011980686798793</v>
      </c>
      <c r="F29" s="9">
        <f t="shared" si="15"/>
        <v>0.12602989633107123</v>
      </c>
      <c r="G29" s="9">
        <f t="shared" si="16"/>
        <v>1.1007341695843413</v>
      </c>
      <c r="H29" s="9">
        <f t="shared" si="17"/>
        <v>1.4623083512254231</v>
      </c>
      <c r="I29" s="9">
        <f t="shared" si="18"/>
        <v>5.2598412362914004</v>
      </c>
      <c r="J29" s="9">
        <f t="shared" si="19"/>
        <v>7.9346252683813523</v>
      </c>
      <c r="K29" s="11">
        <f t="shared" si="20"/>
        <v>0.70422535211267612</v>
      </c>
      <c r="L29" s="11">
        <f t="shared" si="21"/>
        <v>0.20533880903490759</v>
      </c>
      <c r="M29" s="11">
        <f t="shared" si="22"/>
        <v>0.13698630136986301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-0.20284328683133634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0.20977599726795979</v>
      </c>
      <c r="Q29" s="11">
        <f>2*'OddsRatio_working_3-way'!K29*'OddsRatio_working_3-way'!L29*'OddsRatio_working_3-way'!M29</f>
        <v>3.9617752080823382E-2</v>
      </c>
      <c r="R29" s="11">
        <f t="shared" si="23"/>
        <v>0</v>
      </c>
      <c r="S29" s="11">
        <f t="shared" si="24"/>
        <v>-1.0341776676217438</v>
      </c>
      <c r="T29" s="11">
        <f t="shared" si="25"/>
        <v>-0.19531211853101865</v>
      </c>
      <c r="U29" s="11">
        <f>'OddsRatio_working_3-way'!S29-'OddsRatio_working_3-way'!R29^2/3</f>
        <v>-1.0341776676217438</v>
      </c>
      <c r="V29" s="11">
        <f>'OddsRatio_working_3-way'!S29*'OddsRatio_working_3-way'!R29/3-2*'OddsRatio_working_3-way'!R29^3/27-'OddsRatio_working_3-way'!T29</f>
        <v>0.19531211853101865</v>
      </c>
      <c r="W29" s="11">
        <f>'OddsRatio_working_3-way'!V29^2+4*'OddsRatio_working_3-way'!U29^3/27</f>
        <v>-0.12571647489330293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0.20240015967037775</v>
      </c>
      <c r="Y29" s="11">
        <f>IF('OddsRatio_working_3-way'!W29&gt;=0,IF('OddsRatio_working_3-way'!V29+SQRT('OddsRatio_working_3-way'!W29)&gt;0,0,PI()),ACOS('OddsRatio_working_3-way'!V29/(2*'OddsRatio_working_3-way'!X29)))</f>
        <v>1.0673010123277273</v>
      </c>
      <c r="Z29" s="11">
        <f>'OddsRatio_working_3-way'!X29^(1/3)*COS('OddsRatio_working_3-way'!Y29/3)</f>
        <v>0.55036708479217067</v>
      </c>
      <c r="AA29" s="11">
        <f>'OddsRatio_working_3-way'!X29^(1/3)*COS(('OddsRatio_working_3-way'!Y29+2*PI())/3)</f>
        <v>-0.45228936073207787</v>
      </c>
      <c r="AB29" s="11">
        <f>'OddsRatio_working_3-way'!X29^(1/3)*COS(('OddsRatio_working_3-way'!Y29+4*PI())/3)</f>
        <v>-9.8077724060092797E-2</v>
      </c>
      <c r="AC29" s="11">
        <f>'OddsRatio_working_3-way'!X29^(1/3)*SIN('OddsRatio_working_3-way'!Y29/3)</f>
        <v>0.20450418378266855</v>
      </c>
      <c r="AD29" s="11">
        <f>'OddsRatio_working_3-way'!X29^(1/3)*SIN(('OddsRatio_working_3-way'!Y29+2*PI())/3)</f>
        <v>0.37437978494546986</v>
      </c>
      <c r="AE29" s="11">
        <f>'OddsRatio_working_3-way'!X29^(1/3)*SIN(('OddsRatio_working_3-way'!Y29+4*PI())/3)</f>
        <v>-0.5788839687281383</v>
      </c>
      <c r="AF29" s="11">
        <f>-'OddsRatio_working_3-way'!U29/(3*'OddsRatio_working_3-way'!X29^(1/3))*COS(('OddsRatio_working_3-way'!Y29)/3)</f>
        <v>0.55036708479217067</v>
      </c>
      <c r="AG29" s="11">
        <f>-'OddsRatio_working_3-way'!U29/(3*'OddsRatio_working_3-way'!X29^(1/3))*COS(('OddsRatio_working_3-way'!Y29+2*PI())/3)</f>
        <v>-0.45228936073207787</v>
      </c>
      <c r="AH29" s="11">
        <f>-'OddsRatio_working_3-way'!U29/(3*'OddsRatio_working_3-way'!X29^(1/3))*COS(('OddsRatio_working_3-way'!Y29+4*PI())/3)</f>
        <v>-9.8077724060092797E-2</v>
      </c>
      <c r="AI29" s="11">
        <f>'OddsRatio_working_3-way'!U29/(3*'OddsRatio_working_3-way'!X29^(1/3))*SIN(('OddsRatio_working_3-way'!Y29)/3)</f>
        <v>-0.20450418378266855</v>
      </c>
      <c r="AJ29" s="11">
        <f>'OddsRatio_working_3-way'!U29/(3*'OddsRatio_working_3-way'!X29^(1/3))*SIN(('OddsRatio_working_3-way'!Y29+2*PI())/3)</f>
        <v>-0.37437978494546986</v>
      </c>
      <c r="AK29" s="11">
        <f>'OddsRatio_working_3-way'!U29/(3*'OddsRatio_working_3-way'!X29^(1/3))*SIN(('OddsRatio_working_3-way'!Y29+4*PI())/3)</f>
        <v>0.5788839687281383</v>
      </c>
      <c r="AL29" s="11">
        <f>'OddsRatio_working_3-way'!Z29+'OddsRatio_working_3-way'!AF29</f>
        <v>1.1007341695843413</v>
      </c>
      <c r="AM29" s="11">
        <f>'OddsRatio_working_3-way'!AA29+'OddsRatio_working_3-way'!AG29</f>
        <v>-0.90457872146415574</v>
      </c>
      <c r="AN29" s="11">
        <f>'OddsRatio_working_3-way'!AB29+'OddsRatio_working_3-way'!AH29</f>
        <v>-0.19615544812018559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1.1007341695843413</v>
      </c>
      <c r="AS29" s="11">
        <f>IF(('OddsRatio_working_3-way'!X29=0),IF(Q29&gt;0,-Q29^(1/3),(-Q29)^(1/3)),'OddsRatio_working_3-way'!AM29-'OddsRatio_working_3-way'!R29/3)</f>
        <v>-0.90457872146415574</v>
      </c>
      <c r="AT29" s="11">
        <f>IF(('OddsRatio_working_3-way'!X29=0),IF(Q29&gt;0,-Q29^(1/3),(-Q29)^(1/3)),'OddsRatio_working_3-way'!AN29-'OddsRatio_working_3-way'!R29/3)</f>
        <v>-0.19615544812018559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4.4800000000000004</v>
      </c>
      <c r="B30" s="4">
        <f>IF('True_Odds_Calculator_3-way'!B31="","",'True_Odds_Calculator_3-way'!B31)</f>
        <v>4.13</v>
      </c>
      <c r="C30" s="4">
        <f>IF('True_Odds_Calculator_3-way'!C31="","",'True_Odds_Calculator_3-way'!C31)</f>
        <v>1.74</v>
      </c>
      <c r="D30" s="9">
        <f t="shared" si="13"/>
        <v>0.21177823157671696</v>
      </c>
      <c r="E30" s="9">
        <f t="shared" si="14"/>
        <v>0.23001251457974464</v>
      </c>
      <c r="F30" s="9">
        <f t="shared" si="15"/>
        <v>0.55820925384353848</v>
      </c>
      <c r="G30" s="9">
        <f t="shared" si="16"/>
        <v>1.0695174215087349</v>
      </c>
      <c r="H30" s="9">
        <f t="shared" si="17"/>
        <v>4.7219206268503973</v>
      </c>
      <c r="I30" s="9">
        <f t="shared" si="18"/>
        <v>4.3475895293223408</v>
      </c>
      <c r="J30" s="9">
        <f t="shared" si="19"/>
        <v>1.7914428919164638</v>
      </c>
      <c r="K30" s="11">
        <f t="shared" si="20"/>
        <v>0.2232142857142857</v>
      </c>
      <c r="L30" s="11">
        <f t="shared" si="21"/>
        <v>0.24213075060532688</v>
      </c>
      <c r="M30" s="11">
        <f t="shared" si="22"/>
        <v>0.57471264367816088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-0.25036751988931172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0.22830216247808305</v>
      </c>
      <c r="Q30" s="11">
        <f>2*'OddsRatio_working_3-way'!K30*'OddsRatio_working_3-way'!L30*'OddsRatio_working_3-way'!M30</f>
        <v>6.2123037409002171E-2</v>
      </c>
      <c r="R30" s="11">
        <f t="shared" si="23"/>
        <v>0</v>
      </c>
      <c r="S30" s="11">
        <f t="shared" si="24"/>
        <v>-0.91186813121373</v>
      </c>
      <c r="T30" s="11">
        <f t="shared" si="25"/>
        <v>-0.24812738264319176</v>
      </c>
      <c r="U30" s="11">
        <f>'OddsRatio_working_3-way'!S30-'OddsRatio_working_3-way'!R30^2/3</f>
        <v>-0.91186813121373</v>
      </c>
      <c r="V30" s="11">
        <f>'OddsRatio_working_3-way'!S30*'OddsRatio_working_3-way'!R30/3-2*'OddsRatio_working_3-way'!R30^3/27-'OddsRatio_working_3-way'!T30</f>
        <v>0.24812738264319176</v>
      </c>
      <c r="W30" s="11">
        <f>'OddsRatio_working_3-way'!V30^2+4*'OddsRatio_working_3-way'!U30^3/27</f>
        <v>-5.076191788778573E-2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0.16757768042399518</v>
      </c>
      <c r="Y30" s="11">
        <f>IF('OddsRatio_working_3-way'!W30&gt;=0,IF('OddsRatio_working_3-way'!V30+SQRT('OddsRatio_working_3-way'!W30)&gt;0,0,PI()),ACOS('OddsRatio_working_3-way'!V30/(2*'OddsRatio_working_3-way'!X30)))</f>
        <v>0.73722715474722544</v>
      </c>
      <c r="Z30" s="11">
        <f>'OddsRatio_working_3-way'!X30^(1/3)*COS('OddsRatio_working_3-way'!Y30/3)</f>
        <v>0.53475871075436754</v>
      </c>
      <c r="AA30" s="11">
        <f>'OddsRatio_working_3-way'!X30^(1/3)*COS(('OddsRatio_working_3-way'!Y30+2*PI())/3)</f>
        <v>-0.38353388072026934</v>
      </c>
      <c r="AB30" s="11">
        <f>'OddsRatio_working_3-way'!X30^(1/3)*COS(('OddsRatio_working_3-way'!Y30+4*PI())/3)</f>
        <v>-0.15122483003409837</v>
      </c>
      <c r="AC30" s="11">
        <f>'OddsRatio_working_3-way'!X30^(1/3)*SIN('OddsRatio_working_3-way'!Y30/3)</f>
        <v>0.13412369294884741</v>
      </c>
      <c r="AD30" s="11">
        <f>'OddsRatio_working_3-way'!X30^(1/3)*SIN(('OddsRatio_working_3-way'!Y30+2*PI())/3)</f>
        <v>0.39605278193387339</v>
      </c>
      <c r="AE30" s="11">
        <f>'OddsRatio_working_3-way'!X30^(1/3)*SIN(('OddsRatio_working_3-way'!Y30+4*PI())/3)</f>
        <v>-0.53017647488272057</v>
      </c>
      <c r="AF30" s="11">
        <f>-'OddsRatio_working_3-way'!U30/(3*'OddsRatio_working_3-way'!X30^(1/3))*COS(('OddsRatio_working_3-way'!Y30)/3)</f>
        <v>0.53475871075436743</v>
      </c>
      <c r="AG30" s="11">
        <f>-'OddsRatio_working_3-way'!U30/(3*'OddsRatio_working_3-way'!X30^(1/3))*COS(('OddsRatio_working_3-way'!Y30+2*PI())/3)</f>
        <v>-0.38353388072026928</v>
      </c>
      <c r="AH30" s="11">
        <f>-'OddsRatio_working_3-way'!U30/(3*'OddsRatio_working_3-way'!X30^(1/3))*COS(('OddsRatio_working_3-way'!Y30+4*PI())/3)</f>
        <v>-0.15122483003409831</v>
      </c>
      <c r="AI30" s="11">
        <f>'OddsRatio_working_3-way'!U30/(3*'OddsRatio_working_3-way'!X30^(1/3))*SIN(('OddsRatio_working_3-way'!Y30)/3)</f>
        <v>-0.13412369294884738</v>
      </c>
      <c r="AJ30" s="11">
        <f>'OddsRatio_working_3-way'!U30/(3*'OddsRatio_working_3-way'!X30^(1/3))*SIN(('OddsRatio_working_3-way'!Y30+2*PI())/3)</f>
        <v>-0.39605278193387328</v>
      </c>
      <c r="AK30" s="11">
        <f>'OddsRatio_working_3-way'!U30/(3*'OddsRatio_working_3-way'!X30^(1/3))*SIN(('OddsRatio_working_3-way'!Y30+4*PI())/3)</f>
        <v>0.53017647488272046</v>
      </c>
      <c r="AL30" s="11">
        <f>'OddsRatio_working_3-way'!Z30+'OddsRatio_working_3-way'!AF30</f>
        <v>1.0695174215087349</v>
      </c>
      <c r="AM30" s="11">
        <f>'OddsRatio_working_3-way'!AA30+'OddsRatio_working_3-way'!AG30</f>
        <v>-0.76706776144053856</v>
      </c>
      <c r="AN30" s="11">
        <f>'OddsRatio_working_3-way'!AB30+'OddsRatio_working_3-way'!AH30</f>
        <v>-0.30244966006819668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1.0695174215087349</v>
      </c>
      <c r="AS30" s="11">
        <f>IF(('OddsRatio_working_3-way'!X30=0),IF(Q30&gt;0,-Q30^(1/3),(-Q30)^(1/3)),'OddsRatio_working_3-way'!AM30-'OddsRatio_working_3-way'!R30/3)</f>
        <v>-0.76706776144053856</v>
      </c>
      <c r="AT30" s="11">
        <f>IF(('OddsRatio_working_3-way'!X30=0),IF(Q30&gt;0,-Q30^(1/3),(-Q30)^(1/3)),'OddsRatio_working_3-way'!AN30-'OddsRatio_working_3-way'!R30/3)</f>
        <v>-0.30244966006819668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1.97</v>
      </c>
      <c r="B31" s="4">
        <f>IF('True_Odds_Calculator_3-way'!B32="","",'True_Odds_Calculator_3-way'!B32)</f>
        <v>3.49</v>
      </c>
      <c r="C31" s="4">
        <f>IF('True_Odds_Calculator_3-way'!C32="","",'True_Odds_Calculator_3-way'!C32)</f>
        <v>4.0599999999999996</v>
      </c>
      <c r="D31" s="9">
        <f t="shared" si="13"/>
        <v>0.49166974801897928</v>
      </c>
      <c r="E31" s="9">
        <f t="shared" si="14"/>
        <v>0.273673070410556</v>
      </c>
      <c r="F31" s="9">
        <f t="shared" si="15"/>
        <v>0.23465718157046475</v>
      </c>
      <c r="G31" s="9">
        <f t="shared" si="16"/>
        <v>1.0658614004166296</v>
      </c>
      <c r="H31" s="9">
        <f t="shared" si="17"/>
        <v>2.0338855584041311</v>
      </c>
      <c r="I31" s="9">
        <f t="shared" si="18"/>
        <v>3.6539948870374075</v>
      </c>
      <c r="J31" s="9">
        <f t="shared" si="19"/>
        <v>4.2615358852748857</v>
      </c>
      <c r="K31" s="11">
        <f t="shared" si="20"/>
        <v>0.50761421319796951</v>
      </c>
      <c r="L31" s="11">
        <f t="shared" si="21"/>
        <v>0.28653295128939826</v>
      </c>
      <c r="M31" s="11">
        <f t="shared" si="22"/>
        <v>0.24630541871921185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-0.2647736858271621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0.23357691010563336</v>
      </c>
      <c r="Q31" s="11">
        <f>2*'OddsRatio_working_3-way'!K31*'OddsRatio_working_3-way'!L31*'OddsRatio_working_3-way'!M31</f>
        <v>7.1649358928108392E-2</v>
      </c>
      <c r="R31" s="11">
        <f t="shared" si="23"/>
        <v>0</v>
      </c>
      <c r="S31" s="11">
        <f t="shared" si="24"/>
        <v>-0.88217569421950326</v>
      </c>
      <c r="T31" s="11">
        <f t="shared" si="25"/>
        <v>-0.27060604117162673</v>
      </c>
      <c r="U31" s="11">
        <f>'OddsRatio_working_3-way'!S31-'OddsRatio_working_3-way'!R31^2/3</f>
        <v>-0.88217569421950326</v>
      </c>
      <c r="V31" s="11">
        <f>'OddsRatio_working_3-way'!S31*'OddsRatio_working_3-way'!R31/3-2*'OddsRatio_working_3-way'!R31^3/27-'OddsRatio_working_3-way'!T31</f>
        <v>0.27060604117162673</v>
      </c>
      <c r="W31" s="11">
        <f>'OddsRatio_working_3-way'!V31^2+4*'OddsRatio_working_3-way'!U31^3/27</f>
        <v>-2.8481863804887111E-2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0.15945962915693368</v>
      </c>
      <c r="Y31" s="11">
        <f>IF('OddsRatio_working_3-way'!W31&gt;=0,IF('OddsRatio_working_3-way'!V31+SQRT('OddsRatio_working_3-way'!W31)&gt;0,0,PI()),ACOS('OddsRatio_working_3-way'!V31/(2*'OddsRatio_working_3-way'!X31)))</f>
        <v>0.55763392411843382</v>
      </c>
      <c r="Z31" s="11">
        <f>'OddsRatio_working_3-way'!X31^(1/3)*COS('OddsRatio_working_3-way'!Y31/3)</f>
        <v>0.53293070020831479</v>
      </c>
      <c r="AA31" s="11">
        <f>'OddsRatio_working_3-way'!X31^(1/3)*COS(('OddsRatio_working_3-way'!Y31+2*PI())/3)</f>
        <v>-0.35325575934666692</v>
      </c>
      <c r="AB31" s="11">
        <f>'OddsRatio_working_3-way'!X31^(1/3)*COS(('OddsRatio_working_3-way'!Y31+4*PI())/3)</f>
        <v>-0.17967494086164804</v>
      </c>
      <c r="AC31" s="11">
        <f>'OddsRatio_working_3-way'!X31^(1/3)*SIN('OddsRatio_working_3-way'!Y31/3)</f>
        <v>0.10021693227848136</v>
      </c>
      <c r="AD31" s="11">
        <f>'OddsRatio_working_3-way'!X31^(1/3)*SIN(('OddsRatio_working_3-way'!Y31+2*PI())/3)</f>
        <v>0.41142305869778883</v>
      </c>
      <c r="AE31" s="11">
        <f>'OddsRatio_working_3-way'!X31^(1/3)*SIN(('OddsRatio_working_3-way'!Y31+4*PI())/3)</f>
        <v>-0.51163999097627011</v>
      </c>
      <c r="AF31" s="11">
        <f>-'OddsRatio_working_3-way'!U31/(3*'OddsRatio_working_3-way'!X31^(1/3))*COS(('OddsRatio_working_3-way'!Y31)/3)</f>
        <v>0.53293070020831468</v>
      </c>
      <c r="AG31" s="11">
        <f>-'OddsRatio_working_3-way'!U31/(3*'OddsRatio_working_3-way'!X31^(1/3))*COS(('OddsRatio_working_3-way'!Y31+2*PI())/3)</f>
        <v>-0.35325575934666686</v>
      </c>
      <c r="AH31" s="11">
        <f>-'OddsRatio_working_3-way'!U31/(3*'OddsRatio_working_3-way'!X31^(1/3))*COS(('OddsRatio_working_3-way'!Y31+4*PI())/3)</f>
        <v>-0.17967494086164798</v>
      </c>
      <c r="AI31" s="11">
        <f>'OddsRatio_working_3-way'!U31/(3*'OddsRatio_working_3-way'!X31^(1/3))*SIN(('OddsRatio_working_3-way'!Y31)/3)</f>
        <v>-0.10021693227848134</v>
      </c>
      <c r="AJ31" s="11">
        <f>'OddsRatio_working_3-way'!U31/(3*'OddsRatio_working_3-way'!X31^(1/3))*SIN(('OddsRatio_working_3-way'!Y31+2*PI())/3)</f>
        <v>-0.41142305869778872</v>
      </c>
      <c r="AK31" s="11">
        <f>'OddsRatio_working_3-way'!U31/(3*'OddsRatio_working_3-way'!X31^(1/3))*SIN(('OddsRatio_working_3-way'!Y31+4*PI())/3)</f>
        <v>0.51163999097627</v>
      </c>
      <c r="AL31" s="11">
        <f>'OddsRatio_working_3-way'!Z31+'OddsRatio_working_3-way'!AF31</f>
        <v>1.0658614004166296</v>
      </c>
      <c r="AM31" s="11">
        <f>'OddsRatio_working_3-way'!AA31+'OddsRatio_working_3-way'!AG31</f>
        <v>-0.70651151869333373</v>
      </c>
      <c r="AN31" s="11">
        <f>'OddsRatio_working_3-way'!AB31+'OddsRatio_working_3-way'!AH31</f>
        <v>-0.35934988172329602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1.0658614004166296</v>
      </c>
      <c r="AS31" s="11">
        <f>IF(('OddsRatio_working_3-way'!X31=0),IF(Q31&gt;0,-Q31^(1/3),(-Q31)^(1/3)),'OddsRatio_working_3-way'!AM31-'OddsRatio_working_3-way'!R31/3)</f>
        <v>-0.70651151869333373</v>
      </c>
      <c r="AT31" s="11">
        <f>IF(('OddsRatio_working_3-way'!X31=0),IF(Q31&gt;0,-Q31^(1/3),(-Q31)^(1/3)),'OddsRatio_working_3-way'!AN31-'OddsRatio_working_3-way'!R31/3)</f>
        <v>-0.35934988172329602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1.54</v>
      </c>
      <c r="B32" s="4">
        <f>IF('True_Odds_Calculator_3-way'!B33="","",'True_Odds_Calculator_3-way'!B33)</f>
        <v>4.2699999999999996</v>
      </c>
      <c r="C32" s="4">
        <f>IF('True_Odds_Calculator_3-way'!C33="","",'True_Odds_Calculator_3-way'!C33)</f>
        <v>6.24</v>
      </c>
      <c r="D32" s="9">
        <f t="shared" si="13"/>
        <v>0.63054988134783285</v>
      </c>
      <c r="E32" s="9">
        <f t="shared" si="14"/>
        <v>0.21987420542257116</v>
      </c>
      <c r="F32" s="9">
        <f t="shared" si="15"/>
        <v>0.14957591322959579</v>
      </c>
      <c r="G32" s="9">
        <f t="shared" si="16"/>
        <v>1.0850321388221662</v>
      </c>
      <c r="H32" s="9">
        <f t="shared" si="17"/>
        <v>1.5859173549639696</v>
      </c>
      <c r="I32" s="9">
        <f t="shared" si="18"/>
        <v>4.5480550939484834</v>
      </c>
      <c r="J32" s="9">
        <f t="shared" si="19"/>
        <v>6.6855684074281507</v>
      </c>
      <c r="K32" s="11">
        <f t="shared" si="20"/>
        <v>0.64935064935064934</v>
      </c>
      <c r="L32" s="11">
        <f t="shared" si="21"/>
        <v>0.23419203747072601</v>
      </c>
      <c r="M32" s="11">
        <f t="shared" si="22"/>
        <v>0.16025641025641024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-0.22549640055494835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0.22055423109287275</v>
      </c>
      <c r="Q32" s="11">
        <f>2*'OddsRatio_working_3-way'!K32*'OddsRatio_working_3-way'!L32*'OddsRatio_working_3-way'!M32</f>
        <v>4.8741266539861383E-2</v>
      </c>
      <c r="R32" s="11">
        <f t="shared" si="23"/>
        <v>0</v>
      </c>
      <c r="S32" s="11">
        <f t="shared" si="24"/>
        <v>-0.97808315587338479</v>
      </c>
      <c r="T32" s="11">
        <f t="shared" si="25"/>
        <v>-0.21615097367367619</v>
      </c>
      <c r="U32" s="11">
        <f>'OddsRatio_working_3-way'!S32-'OddsRatio_working_3-way'!R32^2/3</f>
        <v>-0.97808315587338479</v>
      </c>
      <c r="V32" s="11">
        <f>'OddsRatio_working_3-way'!S32*'OddsRatio_working_3-way'!R32/3-2*'OddsRatio_working_3-way'!R32^3/27-'OddsRatio_working_3-way'!T32</f>
        <v>0.21615097367367619</v>
      </c>
      <c r="W32" s="11">
        <f>'OddsRatio_working_3-way'!V32^2+4*'OddsRatio_working_3-way'!U32^3/27</f>
        <v>-9.1898013480082516E-2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0.1861580356176982</v>
      </c>
      <c r="Y32" s="11">
        <f>IF('OddsRatio_working_3-way'!W32&gt;=0,IF('OddsRatio_working_3-way'!V32+SQRT('OddsRatio_working_3-way'!W32)&gt;0,0,PI()),ACOS('OddsRatio_working_3-way'!V32/(2*'OddsRatio_working_3-way'!X32)))</f>
        <v>0.95138281394138524</v>
      </c>
      <c r="Z32" s="11">
        <f>'OddsRatio_working_3-way'!X32^(1/3)*COS('OddsRatio_working_3-way'!Y32/3)</f>
        <v>0.54251606941108321</v>
      </c>
      <c r="AA32" s="11">
        <f>'OddsRatio_working_3-way'!X32^(1/3)*COS(('OddsRatio_working_3-way'!Y32+2*PI())/3)</f>
        <v>-0.42545928240285386</v>
      </c>
      <c r="AB32" s="11">
        <f>'OddsRatio_working_3-way'!X32^(1/3)*COS(('OddsRatio_working_3-way'!Y32+4*PI())/3)</f>
        <v>-0.11705678700822923</v>
      </c>
      <c r="AC32" s="11">
        <f>'OddsRatio_working_3-way'!X32^(1/3)*SIN('OddsRatio_working_3-way'!Y32/3)</f>
        <v>0.17805626373483885</v>
      </c>
      <c r="AD32" s="11">
        <f>'OddsRatio_working_3-way'!X32^(1/3)*SIN(('OddsRatio_working_3-way'!Y32+2*PI())/3)</f>
        <v>0.3808045662038605</v>
      </c>
      <c r="AE32" s="11">
        <f>'OddsRatio_working_3-way'!X32^(1/3)*SIN(('OddsRatio_working_3-way'!Y32+4*PI())/3)</f>
        <v>-0.55886082993869923</v>
      </c>
      <c r="AF32" s="11">
        <f>-'OddsRatio_working_3-way'!U32/(3*'OddsRatio_working_3-way'!X32^(1/3))*COS(('OddsRatio_working_3-way'!Y32)/3)</f>
        <v>0.54251606941108299</v>
      </c>
      <c r="AG32" s="11">
        <f>-'OddsRatio_working_3-way'!U32/(3*'OddsRatio_working_3-way'!X32^(1/3))*COS(('OddsRatio_working_3-way'!Y32+2*PI())/3)</f>
        <v>-0.42545928240285369</v>
      </c>
      <c r="AH32" s="11">
        <f>-'OddsRatio_working_3-way'!U32/(3*'OddsRatio_working_3-way'!X32^(1/3))*COS(('OddsRatio_working_3-way'!Y32+4*PI())/3)</f>
        <v>-0.11705678700822919</v>
      </c>
      <c r="AI32" s="11">
        <f>'OddsRatio_working_3-way'!U32/(3*'OddsRatio_working_3-way'!X32^(1/3))*SIN(('OddsRatio_working_3-way'!Y32)/3)</f>
        <v>-0.17805626373483877</v>
      </c>
      <c r="AJ32" s="11">
        <f>'OddsRatio_working_3-way'!U32/(3*'OddsRatio_working_3-way'!X32^(1/3))*SIN(('OddsRatio_working_3-way'!Y32+2*PI())/3)</f>
        <v>-0.38080456620386033</v>
      </c>
      <c r="AK32" s="11">
        <f>'OddsRatio_working_3-way'!U32/(3*'OddsRatio_working_3-way'!X32^(1/3))*SIN(('OddsRatio_working_3-way'!Y32+4*PI())/3)</f>
        <v>0.55886082993869901</v>
      </c>
      <c r="AL32" s="11">
        <f>'OddsRatio_working_3-way'!Z32+'OddsRatio_working_3-way'!AF32</f>
        <v>1.0850321388221662</v>
      </c>
      <c r="AM32" s="11">
        <f>'OddsRatio_working_3-way'!AA32+'OddsRatio_working_3-way'!AG32</f>
        <v>-0.8509185648057076</v>
      </c>
      <c r="AN32" s="11">
        <f>'OddsRatio_working_3-way'!AB32+'OddsRatio_working_3-way'!AH32</f>
        <v>-0.23411357401645844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1.0850321388221662</v>
      </c>
      <c r="AS32" s="11">
        <f>IF(('OddsRatio_working_3-way'!X32=0),IF(Q32&gt;0,-Q32^(1/3),(-Q32)^(1/3)),'OddsRatio_working_3-way'!AM32-'OddsRatio_working_3-way'!R32/3)</f>
        <v>-0.8509185648057076</v>
      </c>
      <c r="AT32" s="11">
        <f>IF(('OddsRatio_working_3-way'!X32=0),IF(Q32&gt;0,-Q32^(1/3),(-Q32)^(1/3)),'OddsRatio_working_3-way'!AN32-'OddsRatio_working_3-way'!R32/3)</f>
        <v>-0.23411357401645844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3.08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2.1800000000000002</v>
      </c>
      <c r="D33" s="9">
        <f t="shared" si="13"/>
        <v>0.31550737357996184</v>
      </c>
      <c r="E33" s="9">
        <f t="shared" si="14"/>
        <v>0.23621750623620588</v>
      </c>
      <c r="F33" s="9">
        <f t="shared" si="15"/>
        <v>0.44827512018383237</v>
      </c>
      <c r="G33" s="9">
        <f t="shared" si="16"/>
        <v>1.0430279005437244</v>
      </c>
      <c r="H33" s="9">
        <f t="shared" si="17"/>
        <v>3.1694980331309472</v>
      </c>
      <c r="I33" s="9">
        <f t="shared" si="18"/>
        <v>4.233386491685545</v>
      </c>
      <c r="J33" s="9">
        <f t="shared" si="19"/>
        <v>2.2307729226415951</v>
      </c>
      <c r="K33" s="11">
        <f t="shared" si="20"/>
        <v>0.32467532467532467</v>
      </c>
      <c r="L33" s="11">
        <f t="shared" si="21"/>
        <v>0.24390243902439027</v>
      </c>
      <c r="M33" s="11">
        <f t="shared" si="22"/>
        <v>0.4587155963302752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-0.27638595461374615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0.23102876090121557</v>
      </c>
      <c r="Q33" s="11">
        <f>2*'OddsRatio_working_3-way'!K33*'OddsRatio_working_3-way'!L33*'OddsRatio_working_3-way'!M33</f>
        <v>7.2650553742520621E-2</v>
      </c>
      <c r="R33" s="11">
        <f t="shared" si="23"/>
        <v>0</v>
      </c>
      <c r="S33" s="11">
        <f t="shared" si="24"/>
        <v>-0.83589182823737196</v>
      </c>
      <c r="T33" s="11">
        <f t="shared" si="25"/>
        <v>-0.26285906548345028</v>
      </c>
      <c r="U33" s="11">
        <f>'OddsRatio_working_3-way'!S33-'OddsRatio_working_3-way'!R33^2/3</f>
        <v>-0.83589182823737196</v>
      </c>
      <c r="V33" s="11">
        <f>'OddsRatio_working_3-way'!S33*'OddsRatio_working_3-way'!R33/3-2*'OddsRatio_working_3-way'!R33^3/27-'OddsRatio_working_3-way'!T33</f>
        <v>0.26285906548345028</v>
      </c>
      <c r="W33" s="11">
        <f>'OddsRatio_working_3-way'!V33^2+4*'OddsRatio_working_3-way'!U33^3/27</f>
        <v>-1.7431079531467622E-2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0.14707648336690371</v>
      </c>
      <c r="Y33" s="11">
        <f>IF('OddsRatio_working_3-way'!W33&gt;=0,IF('OddsRatio_working_3-way'!V33+SQRT('OddsRatio_working_3-way'!W33)&gt;0,0,PI()),ACOS('OddsRatio_working_3-way'!V33/(2*'OddsRatio_working_3-way'!X33)))</f>
        <v>0.46546375457557398</v>
      </c>
      <c r="Z33" s="11">
        <f>'OddsRatio_working_3-way'!X33^(1/3)*COS('OddsRatio_working_3-way'!Y33/3)</f>
        <v>0.5215139502718622</v>
      </c>
      <c r="AA33" s="11">
        <f>'OddsRatio_working_3-way'!X33^(1/3)*COS(('OddsRatio_working_3-way'!Y33+2*PI())/3)</f>
        <v>-0.33139943271790639</v>
      </c>
      <c r="AB33" s="11">
        <f>'OddsRatio_working_3-way'!X33^(1/3)*COS(('OddsRatio_working_3-way'!Y33+4*PI())/3)</f>
        <v>-0.19011451755395592</v>
      </c>
      <c r="AC33" s="11">
        <f>'OddsRatio_working_3-way'!X33^(1/3)*SIN('OddsRatio_working_3-way'!Y33/3)</f>
        <v>8.1570883802340413E-2</v>
      </c>
      <c r="AD33" s="11">
        <f>'OddsRatio_working_3-way'!X33^(1/3)*SIN(('OddsRatio_working_3-way'!Y33+2*PI())/3)</f>
        <v>0.41085888746223698</v>
      </c>
      <c r="AE33" s="11">
        <f>'OddsRatio_working_3-way'!X33^(1/3)*SIN(('OddsRatio_working_3-way'!Y33+4*PI())/3)</f>
        <v>-0.49242977126457727</v>
      </c>
      <c r="AF33" s="11">
        <f>-'OddsRatio_working_3-way'!U33/(3*'OddsRatio_working_3-way'!X33^(1/3))*COS(('OddsRatio_working_3-way'!Y33)/3)</f>
        <v>0.5215139502718622</v>
      </c>
      <c r="AG33" s="11">
        <f>-'OddsRatio_working_3-way'!U33/(3*'OddsRatio_working_3-way'!X33^(1/3))*COS(('OddsRatio_working_3-way'!Y33+2*PI())/3)</f>
        <v>-0.33139943271790639</v>
      </c>
      <c r="AH33" s="11">
        <f>-'OddsRatio_working_3-way'!U33/(3*'OddsRatio_working_3-way'!X33^(1/3))*COS(('OddsRatio_working_3-way'!Y33+4*PI())/3)</f>
        <v>-0.19011451755395592</v>
      </c>
      <c r="AI33" s="11">
        <f>'OddsRatio_working_3-way'!U33/(3*'OddsRatio_working_3-way'!X33^(1/3))*SIN(('OddsRatio_working_3-way'!Y33)/3)</f>
        <v>-8.1570883802340413E-2</v>
      </c>
      <c r="AJ33" s="11">
        <f>'OddsRatio_working_3-way'!U33/(3*'OddsRatio_working_3-way'!X33^(1/3))*SIN(('OddsRatio_working_3-way'!Y33+2*PI())/3)</f>
        <v>-0.41085888746223698</v>
      </c>
      <c r="AK33" s="11">
        <f>'OddsRatio_working_3-way'!U33/(3*'OddsRatio_working_3-way'!X33^(1/3))*SIN(('OddsRatio_working_3-way'!Y33+4*PI())/3)</f>
        <v>0.49242977126457727</v>
      </c>
      <c r="AL33" s="11">
        <f>'OddsRatio_working_3-way'!Z33+'OddsRatio_working_3-way'!AF33</f>
        <v>1.0430279005437244</v>
      </c>
      <c r="AM33" s="11">
        <f>'OddsRatio_working_3-way'!AA33+'OddsRatio_working_3-way'!AG33</f>
        <v>-0.66279886543581279</v>
      </c>
      <c r="AN33" s="11">
        <f>'OddsRatio_working_3-way'!AB33+'OddsRatio_working_3-way'!AH33</f>
        <v>-0.38022903510791184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1.0430279005437244</v>
      </c>
      <c r="AS33" s="11">
        <f>IF(('OddsRatio_working_3-way'!X33=0),IF(Q33&gt;0,-Q33^(1/3),(-Q33)^(1/3)),'OddsRatio_working_3-way'!AM33-'OddsRatio_working_3-way'!R33/3)</f>
        <v>-0.66279886543581279</v>
      </c>
      <c r="AT33" s="11">
        <f>IF(('OddsRatio_working_3-way'!X33=0),IF(Q33&gt;0,-Q33^(1/3),(-Q33)^(1/3)),'OddsRatio_working_3-way'!AN33-'OddsRatio_working_3-way'!R33/3)</f>
        <v>-0.38022903510791184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1.86</v>
      </c>
      <c r="B34" s="4">
        <f>IF('True_Odds_Calculator_3-way'!B35="","",'True_Odds_Calculator_3-way'!B35)</f>
        <v>3.75</v>
      </c>
      <c r="C34" s="4">
        <f>IF('True_Odds_Calculator_3-way'!C35="","",'True_Odds_Calculator_3-way'!C35)</f>
        <v>4.4400000000000004</v>
      </c>
      <c r="D34" s="9">
        <f t="shared" si="13"/>
        <v>0.52567137062698543</v>
      </c>
      <c r="E34" s="9">
        <f t="shared" si="14"/>
        <v>0.25737673823548024</v>
      </c>
      <c r="F34" s="9">
        <f t="shared" si="15"/>
        <v>0.21695189113753457</v>
      </c>
      <c r="G34" s="9">
        <f t="shared" si="16"/>
        <v>1.0492200045396287</v>
      </c>
      <c r="H34" s="9">
        <f t="shared" si="17"/>
        <v>1.9023292039040804</v>
      </c>
      <c r="I34" s="9">
        <f t="shared" si="18"/>
        <v>3.8853550124839784</v>
      </c>
      <c r="J34" s="9">
        <f t="shared" si="19"/>
        <v>4.6093168156163227</v>
      </c>
      <c r="K34" s="11">
        <f t="shared" si="20"/>
        <v>0.5376344086021505</v>
      </c>
      <c r="L34" s="11">
        <f t="shared" si="21"/>
        <v>0.26666666666666666</v>
      </c>
      <c r="M34" s="11">
        <f t="shared" si="22"/>
        <v>0.2252252252252252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-0.26270141108850797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0.22764700184055023</v>
      </c>
      <c r="Q34" s="11">
        <f>2*'OddsRatio_working_3-way'!K34*'OddsRatio_working_3-way'!L34*'OddsRatio_working_3-way'!M34</f>
        <v>6.4580709742000059E-2</v>
      </c>
      <c r="R34" s="11">
        <f t="shared" si="23"/>
        <v>0</v>
      </c>
      <c r="S34" s="11">
        <f t="shared" si="24"/>
        <v>-0.86656177786518473</v>
      </c>
      <c r="T34" s="11">
        <f t="shared" si="25"/>
        <v>-0.2458331284723928</v>
      </c>
      <c r="U34" s="11">
        <f>'OddsRatio_working_3-way'!S34-'OddsRatio_working_3-way'!R34^2/3</f>
        <v>-0.86656177786518473</v>
      </c>
      <c r="V34" s="11">
        <f>'OddsRatio_working_3-way'!S34*'OddsRatio_working_3-way'!R34/3-2*'OddsRatio_working_3-way'!R34^3/27-'OddsRatio_working_3-way'!T34</f>
        <v>0.2458331284723928</v>
      </c>
      <c r="W34" s="11">
        <f>'OddsRatio_working_3-way'!V34^2+4*'OddsRatio_working_3-way'!U34^3/27</f>
        <v>-3.5970019928209952E-2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0.15524492502392304</v>
      </c>
      <c r="Y34" s="11">
        <f>IF('OddsRatio_working_3-way'!W34&gt;=0,IF('OddsRatio_working_3-way'!V34+SQRT('OddsRatio_working_3-way'!W34)&gt;0,0,PI()),ACOS('OddsRatio_working_3-way'!V34/(2*'OddsRatio_working_3-way'!X34)))</f>
        <v>0.65711303334120208</v>
      </c>
      <c r="Z34" s="11">
        <f>'OddsRatio_working_3-way'!X34^(1/3)*COS('OddsRatio_working_3-way'!Y34/3)</f>
        <v>0.52461000226981447</v>
      </c>
      <c r="AA34" s="11">
        <f>'OddsRatio_working_3-way'!X34^(1/3)*COS(('OddsRatio_working_3-way'!Y34+2*PI())/3)</f>
        <v>-0.3634420547065097</v>
      </c>
      <c r="AB34" s="11">
        <f>'OddsRatio_working_3-way'!X34^(1/3)*COS(('OddsRatio_working_3-way'!Y34+4*PI())/3)</f>
        <v>-0.16116794756330485</v>
      </c>
      <c r="AC34" s="11">
        <f>'OddsRatio_working_3-way'!X34^(1/3)*SIN('OddsRatio_working_3-way'!Y34/3)</f>
        <v>0.11678301020922065</v>
      </c>
      <c r="AD34" s="11">
        <f>'OddsRatio_working_3-way'!X34^(1/3)*SIN(('OddsRatio_working_3-way'!Y34+2*PI())/3)</f>
        <v>0.39593408394046103</v>
      </c>
      <c r="AE34" s="11">
        <f>'OddsRatio_working_3-way'!X34^(1/3)*SIN(('OddsRatio_working_3-way'!Y34+4*PI())/3)</f>
        <v>-0.51271709414968158</v>
      </c>
      <c r="AF34" s="11">
        <f>-'OddsRatio_working_3-way'!U34/(3*'OddsRatio_working_3-way'!X34^(1/3))*COS(('OddsRatio_working_3-way'!Y34)/3)</f>
        <v>0.52461000226981436</v>
      </c>
      <c r="AG34" s="11">
        <f>-'OddsRatio_working_3-way'!U34/(3*'OddsRatio_working_3-way'!X34^(1/3))*COS(('OddsRatio_working_3-way'!Y34+2*PI())/3)</f>
        <v>-0.36344205470650964</v>
      </c>
      <c r="AH34" s="11">
        <f>-'OddsRatio_working_3-way'!U34/(3*'OddsRatio_working_3-way'!X34^(1/3))*COS(('OddsRatio_working_3-way'!Y34+4*PI())/3)</f>
        <v>-0.1611679475633048</v>
      </c>
      <c r="AI34" s="11">
        <f>'OddsRatio_working_3-way'!U34/(3*'OddsRatio_working_3-way'!X34^(1/3))*SIN(('OddsRatio_working_3-way'!Y34)/3)</f>
        <v>-0.11678301020922062</v>
      </c>
      <c r="AJ34" s="11">
        <f>'OddsRatio_working_3-way'!U34/(3*'OddsRatio_working_3-way'!X34^(1/3))*SIN(('OddsRatio_working_3-way'!Y34+2*PI())/3)</f>
        <v>-0.39593408394046092</v>
      </c>
      <c r="AK34" s="11">
        <f>'OddsRatio_working_3-way'!U34/(3*'OddsRatio_working_3-way'!X34^(1/3))*SIN(('OddsRatio_working_3-way'!Y34+4*PI())/3)</f>
        <v>0.51271709414968147</v>
      </c>
      <c r="AL34" s="11">
        <f>'OddsRatio_working_3-way'!Z34+'OddsRatio_working_3-way'!AF34</f>
        <v>1.0492200045396287</v>
      </c>
      <c r="AM34" s="11">
        <f>'OddsRatio_working_3-way'!AA34+'OddsRatio_working_3-way'!AG34</f>
        <v>-0.7268841094130194</v>
      </c>
      <c r="AN34" s="11">
        <f>'OddsRatio_working_3-way'!AB34+'OddsRatio_working_3-way'!AH34</f>
        <v>-0.32233589512660965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1.0492200045396287</v>
      </c>
      <c r="AS34" s="11">
        <f>IF(('OddsRatio_working_3-way'!X34=0),IF(Q34&gt;0,-Q34^(1/3),(-Q34)^(1/3)),'OddsRatio_working_3-way'!AM34-'OddsRatio_working_3-way'!R34/3)</f>
        <v>-0.7268841094130194</v>
      </c>
      <c r="AT34" s="11">
        <f>IF(('OddsRatio_working_3-way'!X34=0),IF(Q34&gt;0,-Q34^(1/3),(-Q34)^(1/3)),'OddsRatio_working_3-way'!AN34-'OddsRatio_working_3-way'!R34/3)</f>
        <v>-0.32233589512660965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1.95</v>
      </c>
      <c r="B35" s="4">
        <f>IF('True_Odds_Calculator_3-way'!B36="","",'True_Odds_Calculator_3-way'!B36)</f>
        <v>4.03</v>
      </c>
      <c r="C35" s="4">
        <f>IF('True_Odds_Calculator_3-way'!C36="","",'True_Odds_Calculator_3-way'!C36)</f>
        <v>3.72</v>
      </c>
      <c r="D35" s="9">
        <f t="shared" si="13"/>
        <v>0.5009820491733542</v>
      </c>
      <c r="E35" s="9">
        <f t="shared" si="14"/>
        <v>0.23940802837382552</v>
      </c>
      <c r="F35" s="9">
        <f t="shared" si="15"/>
        <v>0.25960992245282016</v>
      </c>
      <c r="G35" s="9">
        <f t="shared" si="16"/>
        <v>1.048504740575984</v>
      </c>
      <c r="H35" s="9">
        <f t="shared" si="17"/>
        <v>1.9960795035471843</v>
      </c>
      <c r="I35" s="9">
        <f t="shared" si="18"/>
        <v>4.1769693639452319</v>
      </c>
      <c r="J35" s="9">
        <f t="shared" si="19"/>
        <v>3.8519328943666764</v>
      </c>
      <c r="K35" s="11">
        <f t="shared" si="20"/>
        <v>0.51282051282051289</v>
      </c>
      <c r="L35" s="11">
        <f t="shared" si="21"/>
        <v>0.24813895781637715</v>
      </c>
      <c r="M35" s="11">
        <f t="shared" si="22"/>
        <v>0.26881720430107525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-0.26782587992865736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0.22918817443751402</v>
      </c>
      <c r="Q35" s="11">
        <f>2*'OddsRatio_working_3-way'!K35*'OddsRatio_working_3-way'!L35*'OddsRatio_working_3-way'!M35</f>
        <v>6.8414380429108676E-2</v>
      </c>
      <c r="R35" s="11">
        <f t="shared" si="23"/>
        <v>0</v>
      </c>
      <c r="S35" s="11">
        <f t="shared" si="24"/>
        <v>-0.85573572837159895</v>
      </c>
      <c r="T35" s="11">
        <f t="shared" si="25"/>
        <v>-0.25544350100644753</v>
      </c>
      <c r="U35" s="11">
        <f>'OddsRatio_working_3-way'!S35-'OddsRatio_working_3-way'!R35^2/3</f>
        <v>-0.85573572837159895</v>
      </c>
      <c r="V35" s="11">
        <f>'OddsRatio_working_3-way'!S35*'OddsRatio_working_3-way'!R35/3-2*'OddsRatio_working_3-way'!R35^3/27-'OddsRatio_working_3-way'!T35</f>
        <v>0.25544350100644753</v>
      </c>
      <c r="W35" s="11">
        <f>'OddsRatio_working_3-way'!V35^2+4*'OddsRatio_working_3-way'!U35^3/27</f>
        <v>-2.7584361693071074E-2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0.15234479306781543</v>
      </c>
      <c r="Y35" s="11">
        <f>IF('OddsRatio_working_3-way'!W35&gt;=0,IF('OddsRatio_working_3-way'!V35+SQRT('OddsRatio_working_3-way'!W35)&gt;0,0,PI()),ACOS('OddsRatio_working_3-way'!V35/(2*'OddsRatio_working_3-way'!X35)))</f>
        <v>0.57650491043689778</v>
      </c>
      <c r="Z35" s="11">
        <f>'OddsRatio_working_3-way'!X35^(1/3)*COS('OddsRatio_working_3-way'!Y35/3)</f>
        <v>0.52425237028799188</v>
      </c>
      <c r="AA35" s="11">
        <f>'OddsRatio_working_3-way'!X35^(1/3)*COS(('OddsRatio_working_3-way'!Y35+2*PI())/3)</f>
        <v>-0.35046372687154453</v>
      </c>
      <c r="AB35" s="11">
        <f>'OddsRatio_working_3-way'!X35^(1/3)*COS(('OddsRatio_working_3-way'!Y35+4*PI())/3)</f>
        <v>-0.17378864341644745</v>
      </c>
      <c r="AC35" s="11">
        <f>'OddsRatio_working_3-way'!X35^(1/3)*SIN('OddsRatio_working_3-way'!Y35/3)</f>
        <v>0.10200340699190003</v>
      </c>
      <c r="AD35" s="11">
        <f>'OddsRatio_working_3-way'!X35^(1/3)*SIN(('OddsRatio_working_3-way'!Y35+2*PI())/3)</f>
        <v>0.4030141671676572</v>
      </c>
      <c r="AE35" s="11">
        <f>'OddsRatio_working_3-way'!X35^(1/3)*SIN(('OddsRatio_working_3-way'!Y35+4*PI())/3)</f>
        <v>-0.50501757415955717</v>
      </c>
      <c r="AF35" s="11">
        <f>-'OddsRatio_working_3-way'!U35/(3*'OddsRatio_working_3-way'!X35^(1/3))*COS(('OddsRatio_working_3-way'!Y35)/3)</f>
        <v>0.52425237028799199</v>
      </c>
      <c r="AG35" s="11">
        <f>-'OddsRatio_working_3-way'!U35/(3*'OddsRatio_working_3-way'!X35^(1/3))*COS(('OddsRatio_working_3-way'!Y35+2*PI())/3)</f>
        <v>-0.35046372687154465</v>
      </c>
      <c r="AH35" s="11">
        <f>-'OddsRatio_working_3-way'!U35/(3*'OddsRatio_working_3-way'!X35^(1/3))*COS(('OddsRatio_working_3-way'!Y35+4*PI())/3)</f>
        <v>-0.17378864341644748</v>
      </c>
      <c r="AI35" s="11">
        <f>'OddsRatio_working_3-way'!U35/(3*'OddsRatio_working_3-way'!X35^(1/3))*SIN(('OddsRatio_working_3-way'!Y35)/3)</f>
        <v>-0.10200340699190004</v>
      </c>
      <c r="AJ35" s="11">
        <f>'OddsRatio_working_3-way'!U35/(3*'OddsRatio_working_3-way'!X35^(1/3))*SIN(('OddsRatio_working_3-way'!Y35+2*PI())/3)</f>
        <v>-0.40301416716765731</v>
      </c>
      <c r="AK35" s="11">
        <f>'OddsRatio_working_3-way'!U35/(3*'OddsRatio_working_3-way'!X35^(1/3))*SIN(('OddsRatio_working_3-way'!Y35+4*PI())/3)</f>
        <v>0.50501757415955728</v>
      </c>
      <c r="AL35" s="11">
        <f>'OddsRatio_working_3-way'!Z35+'OddsRatio_working_3-way'!AF35</f>
        <v>1.048504740575984</v>
      </c>
      <c r="AM35" s="11">
        <f>'OddsRatio_working_3-way'!AA35+'OddsRatio_working_3-way'!AG35</f>
        <v>-0.70092745374308918</v>
      </c>
      <c r="AN35" s="11">
        <f>'OddsRatio_working_3-way'!AB35+'OddsRatio_working_3-way'!AH35</f>
        <v>-0.34757728683289491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1.048504740575984</v>
      </c>
      <c r="AS35" s="11">
        <f>IF(('OddsRatio_working_3-way'!X35=0),IF(Q35&gt;0,-Q35^(1/3),(-Q35)^(1/3)),'OddsRatio_working_3-way'!AM35-'OddsRatio_working_3-way'!R35/3)</f>
        <v>-0.70092745374308918</v>
      </c>
      <c r="AT35" s="11">
        <f>IF(('OddsRatio_working_3-way'!X35=0),IF(Q35&gt;0,-Q35^(1/3),(-Q35)^(1/3)),'OddsRatio_working_3-way'!AN35-'OddsRatio_working_3-way'!R35/3)</f>
        <v>-0.34757728683289491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11.27</v>
      </c>
      <c r="B36" s="4">
        <f>IF('True_Odds_Calculator_3-way'!B37="","",'True_Odds_Calculator_3-way'!B37)</f>
        <v>7.24</v>
      </c>
      <c r="C36" s="4">
        <f>IF('True_Odds_Calculator_3-way'!C37="","",'True_Odds_Calculator_3-way'!C37)</f>
        <v>1.23</v>
      </c>
      <c r="D36" s="9">
        <f t="shared" si="13"/>
        <v>7.9915479006311171E-2</v>
      </c>
      <c r="E36" s="9">
        <f t="shared" si="14"/>
        <v>0.12507231675574354</v>
      </c>
      <c r="F36" s="9">
        <f t="shared" si="15"/>
        <v>0.79501220423794516</v>
      </c>
      <c r="G36" s="9">
        <f t="shared" si="16"/>
        <v>1.1210535903361152</v>
      </c>
      <c r="H36" s="9">
        <f t="shared" si="17"/>
        <v>12.513220372751903</v>
      </c>
      <c r="I36" s="9">
        <f t="shared" si="18"/>
        <v>7.9953744036973573</v>
      </c>
      <c r="J36" s="9">
        <f t="shared" si="19"/>
        <v>1.2578423257773066</v>
      </c>
      <c r="K36" s="11">
        <f t="shared" si="20"/>
        <v>8.8731144631765749E-2</v>
      </c>
      <c r="L36" s="11">
        <f t="shared" si="21"/>
        <v>0.13812154696132597</v>
      </c>
      <c r="M36" s="11">
        <f t="shared" si="22"/>
        <v>0.81300813008130079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-0.14686397399547335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0.1667968558972015</v>
      </c>
      <c r="Q36" s="11">
        <f>2*'OddsRatio_working_3-way'!K36*'OddsRatio_working_3-way'!L36*'OddsRatio_working_3-way'!M36</f>
        <v>1.9927939772664455E-2</v>
      </c>
      <c r="R36" s="11">
        <f t="shared" si="23"/>
        <v>0</v>
      </c>
      <c r="S36" s="11">
        <f t="shared" si="24"/>
        <v>-1.1357234273283556</v>
      </c>
      <c r="T36" s="11">
        <f t="shared" si="25"/>
        <v>-0.13568977626384177</v>
      </c>
      <c r="U36" s="11">
        <f>'OddsRatio_working_3-way'!S36-'OddsRatio_working_3-way'!R36^2/3</f>
        <v>-1.1357234273283556</v>
      </c>
      <c r="V36" s="11">
        <f>'OddsRatio_working_3-way'!S36*'OddsRatio_working_3-way'!R36/3-2*'OddsRatio_working_3-way'!R36^3/27-'OddsRatio_working_3-way'!T36</f>
        <v>0.13568977626384177</v>
      </c>
      <c r="W36" s="11">
        <f>'OddsRatio_working_3-way'!V36^2+4*'OddsRatio_working_3-way'!U36^3/27</f>
        <v>-0.19861539111905221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0.23293084086354027</v>
      </c>
      <c r="Y36" s="11">
        <f>IF('OddsRatio_working_3-way'!W36&gt;=0,IF('OddsRatio_working_3-way'!V36+SQRT('OddsRatio_working_3-way'!W36)&gt;0,0,PI()),ACOS('OddsRatio_working_3-way'!V36/(2*'OddsRatio_working_3-way'!X36)))</f>
        <v>1.2752461346357364</v>
      </c>
      <c r="Z36" s="11">
        <f>'OddsRatio_working_3-way'!X36^(1/3)*COS('OddsRatio_working_3-way'!Y36/3)</f>
        <v>0.56052679516805759</v>
      </c>
      <c r="AA36" s="11">
        <f>'OddsRatio_working_3-way'!X36^(1/3)*COS(('OddsRatio_working_3-way'!Y36+2*PI())/3)</f>
        <v>-0.50000902497183075</v>
      </c>
      <c r="AB36" s="11">
        <f>'OddsRatio_working_3-way'!X36^(1/3)*COS(('OddsRatio_working_3-way'!Y36+4*PI())/3)</f>
        <v>-6.0517770196227012E-2</v>
      </c>
      <c r="AC36" s="11">
        <f>'OddsRatio_working_3-way'!X36^(1/3)*SIN('OddsRatio_working_3-way'!Y36/3)</f>
        <v>0.25374039425118144</v>
      </c>
      <c r="AD36" s="11">
        <f>'OddsRatio_working_3-way'!X36^(1/3)*SIN(('OddsRatio_working_3-way'!Y36+2*PI())/3)</f>
        <v>0.35856024699182376</v>
      </c>
      <c r="AE36" s="11">
        <f>'OddsRatio_working_3-way'!X36^(1/3)*SIN(('OddsRatio_working_3-way'!Y36+4*PI())/3)</f>
        <v>-0.61230064124300509</v>
      </c>
      <c r="AF36" s="11">
        <f>-'OddsRatio_working_3-way'!U36/(3*'OddsRatio_working_3-way'!X36^(1/3))*COS(('OddsRatio_working_3-way'!Y36)/3)</f>
        <v>0.56052679516805759</v>
      </c>
      <c r="AG36" s="11">
        <f>-'OddsRatio_working_3-way'!U36/(3*'OddsRatio_working_3-way'!X36^(1/3))*COS(('OddsRatio_working_3-way'!Y36+2*PI())/3)</f>
        <v>-0.50000902497183075</v>
      </c>
      <c r="AH36" s="11">
        <f>-'OddsRatio_working_3-way'!U36/(3*'OddsRatio_working_3-way'!X36^(1/3))*COS(('OddsRatio_working_3-way'!Y36+4*PI())/3)</f>
        <v>-6.0517770196227012E-2</v>
      </c>
      <c r="AI36" s="11">
        <f>'OddsRatio_working_3-way'!U36/(3*'OddsRatio_working_3-way'!X36^(1/3))*SIN(('OddsRatio_working_3-way'!Y36)/3)</f>
        <v>-0.25374039425118144</v>
      </c>
      <c r="AJ36" s="11">
        <f>'OddsRatio_working_3-way'!U36/(3*'OddsRatio_working_3-way'!X36^(1/3))*SIN(('OddsRatio_working_3-way'!Y36+2*PI())/3)</f>
        <v>-0.35856024699182376</v>
      </c>
      <c r="AK36" s="11">
        <f>'OddsRatio_working_3-way'!U36/(3*'OddsRatio_working_3-way'!X36^(1/3))*SIN(('OddsRatio_working_3-way'!Y36+4*PI())/3)</f>
        <v>0.61230064124300509</v>
      </c>
      <c r="AL36" s="11">
        <f>'OddsRatio_working_3-way'!Z36+'OddsRatio_working_3-way'!AF36</f>
        <v>1.1210535903361152</v>
      </c>
      <c r="AM36" s="11">
        <f>'OddsRatio_working_3-way'!AA36+'OddsRatio_working_3-way'!AG36</f>
        <v>-1.0000180499436615</v>
      </c>
      <c r="AN36" s="11">
        <f>'OddsRatio_working_3-way'!AB36+'OddsRatio_working_3-way'!AH36</f>
        <v>-0.12103554039245402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1.1210535903361152</v>
      </c>
      <c r="AS36" s="11">
        <f>IF(('OddsRatio_working_3-way'!X36=0),IF(Q36&gt;0,-Q36^(1/3),(-Q36)^(1/3)),'OddsRatio_working_3-way'!AM36-'OddsRatio_working_3-way'!R36/3)</f>
        <v>-1.0000180499436615</v>
      </c>
      <c r="AT36" s="11">
        <f>IF(('OddsRatio_working_3-way'!X36=0),IF(Q36&gt;0,-Q36^(1/3),(-Q36)^(1/3)),'OddsRatio_working_3-way'!AN36-'OddsRatio_working_3-way'!R36/3)</f>
        <v>-0.12103554039245402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1.37</v>
      </c>
      <c r="B37" s="4">
        <f>IF('True_Odds_Calculator_3-way'!B38="","",'True_Odds_Calculator_3-way'!B38)</f>
        <v>5.13</v>
      </c>
      <c r="C37" s="4">
        <f>IF('True_Odds_Calculator_3-way'!C38="","",'True_Odds_Calculator_3-way'!C38)</f>
        <v>9.24</v>
      </c>
      <c r="D37" s="9">
        <f t="shared" si="13"/>
        <v>0.71511131182069154</v>
      </c>
      <c r="E37" s="9">
        <f t="shared" si="14"/>
        <v>0.18359324715900513</v>
      </c>
      <c r="F37" s="9">
        <f t="shared" si="15"/>
        <v>0.10129544102030344</v>
      </c>
      <c r="G37" s="9">
        <f t="shared" si="16"/>
        <v>1.0767126946311096</v>
      </c>
      <c r="H37" s="9">
        <f t="shared" si="17"/>
        <v>1.3983836970135106</v>
      </c>
      <c r="I37" s="9">
        <f t="shared" si="18"/>
        <v>5.4468234288264812</v>
      </c>
      <c r="J37" s="9">
        <f t="shared" si="19"/>
        <v>9.8721126037603426</v>
      </c>
      <c r="K37" s="11">
        <f t="shared" si="20"/>
        <v>0.72992700729927007</v>
      </c>
      <c r="L37" s="11">
        <f t="shared" si="21"/>
        <v>0.19493177387914232</v>
      </c>
      <c r="M37" s="11">
        <f t="shared" si="22"/>
        <v>0.10822510822510822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-0.19389610451206052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0.19618216570451175</v>
      </c>
      <c r="Q37" s="11">
        <f>2*'OddsRatio_working_3-way'!K37*'OddsRatio_working_3-way'!L37*'OddsRatio_working_3-way'!M37</f>
        <v>3.0797828211069345E-2</v>
      </c>
      <c r="R37" s="11">
        <f t="shared" si="23"/>
        <v>0</v>
      </c>
      <c r="S37" s="11">
        <f t="shared" si="24"/>
        <v>-1.0117901347126292</v>
      </c>
      <c r="T37" s="11">
        <f t="shared" si="25"/>
        <v>-0.158836755841857</v>
      </c>
      <c r="U37" s="11">
        <f>'OddsRatio_working_3-way'!S37-'OddsRatio_working_3-way'!R37^2/3</f>
        <v>-1.0117901347126292</v>
      </c>
      <c r="V37" s="11">
        <f>'OddsRatio_working_3-way'!S37*'OddsRatio_working_3-way'!R37/3-2*'OddsRatio_working_3-way'!R37^3/27-'OddsRatio_working_3-way'!T37</f>
        <v>0.158836755841857</v>
      </c>
      <c r="W37" s="11">
        <f>'OddsRatio_working_3-way'!V37^2+4*'OddsRatio_working_3-way'!U37^3/27</f>
        <v>-0.12822111682800913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0.19586362081457012</v>
      </c>
      <c r="Y37" s="11">
        <f>IF('OddsRatio_working_3-way'!W37&gt;=0,IF('OddsRatio_working_3-way'!V37+SQRT('OddsRatio_working_3-way'!W37)&gt;0,0,PI()),ACOS('OddsRatio_working_3-way'!V37/(2*'OddsRatio_working_3-way'!X37)))</f>
        <v>1.1532947040382382</v>
      </c>
      <c r="Z37" s="11">
        <f>'OddsRatio_working_3-way'!X37^(1/3)*COS('OddsRatio_working_3-way'!Y37/3)</f>
        <v>0.53835634731555482</v>
      </c>
      <c r="AA37" s="11">
        <f>'OddsRatio_working_3-way'!X37^(1/3)*COS(('OddsRatio_working_3-way'!Y37+2*PI())/3)</f>
        <v>-0.45779648177485166</v>
      </c>
      <c r="AB37" s="11">
        <f>'OddsRatio_working_3-way'!X37^(1/3)*COS(('OddsRatio_working_3-way'!Y37+4*PI())/3)</f>
        <v>-8.0559865540703268E-2</v>
      </c>
      <c r="AC37" s="11">
        <f>'OddsRatio_working_3-way'!X37^(1/3)*SIN('OddsRatio_working_3-way'!Y37/3)</f>
        <v>0.21779766193096919</v>
      </c>
      <c r="AD37" s="11">
        <f>'OddsRatio_working_3-way'!X37^(1/3)*SIN(('OddsRatio_working_3-way'!Y37+2*PI())/3)</f>
        <v>0.35733144209838424</v>
      </c>
      <c r="AE37" s="11">
        <f>'OddsRatio_working_3-way'!X37^(1/3)*SIN(('OddsRatio_working_3-way'!Y37+4*PI())/3)</f>
        <v>-0.57512910402935347</v>
      </c>
      <c r="AF37" s="11">
        <f>-'OddsRatio_working_3-way'!U37/(3*'OddsRatio_working_3-way'!X37^(1/3))*COS(('OddsRatio_working_3-way'!Y37)/3)</f>
        <v>0.53835634731555482</v>
      </c>
      <c r="AG37" s="11">
        <f>-'OddsRatio_working_3-way'!U37/(3*'OddsRatio_working_3-way'!X37^(1/3))*COS(('OddsRatio_working_3-way'!Y37+2*PI())/3)</f>
        <v>-0.45779648177485166</v>
      </c>
      <c r="AH37" s="11">
        <f>-'OddsRatio_working_3-way'!U37/(3*'OddsRatio_working_3-way'!X37^(1/3))*COS(('OddsRatio_working_3-way'!Y37+4*PI())/3)</f>
        <v>-8.0559865540703268E-2</v>
      </c>
      <c r="AI37" s="11">
        <f>'OddsRatio_working_3-way'!U37/(3*'OddsRatio_working_3-way'!X37^(1/3))*SIN(('OddsRatio_working_3-way'!Y37)/3)</f>
        <v>-0.21779766193096919</v>
      </c>
      <c r="AJ37" s="11">
        <f>'OddsRatio_working_3-way'!U37/(3*'OddsRatio_working_3-way'!X37^(1/3))*SIN(('OddsRatio_working_3-way'!Y37+2*PI())/3)</f>
        <v>-0.35733144209838424</v>
      </c>
      <c r="AK37" s="11">
        <f>'OddsRatio_working_3-way'!U37/(3*'OddsRatio_working_3-way'!X37^(1/3))*SIN(('OddsRatio_working_3-way'!Y37+4*PI())/3)</f>
        <v>0.57512910402935347</v>
      </c>
      <c r="AL37" s="11">
        <f>'OddsRatio_working_3-way'!Z37+'OddsRatio_working_3-way'!AF37</f>
        <v>1.0767126946311096</v>
      </c>
      <c r="AM37" s="11">
        <f>'OddsRatio_working_3-way'!AA37+'OddsRatio_working_3-way'!AG37</f>
        <v>-0.91559296354970332</v>
      </c>
      <c r="AN37" s="11">
        <f>'OddsRatio_working_3-way'!AB37+'OddsRatio_working_3-way'!AH37</f>
        <v>-0.16111973108140654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1.0767126946311096</v>
      </c>
      <c r="AS37" s="11">
        <f>IF(('OddsRatio_working_3-way'!X37=0),IF(Q37&gt;0,-Q37^(1/3),(-Q37)^(1/3)),'OddsRatio_working_3-way'!AM37-'OddsRatio_working_3-way'!R37/3)</f>
        <v>-0.91559296354970332</v>
      </c>
      <c r="AT37" s="11">
        <f>IF(('OddsRatio_working_3-way'!X37=0),IF(Q37&gt;0,-Q37^(1/3),(-Q37)^(1/3)),'OddsRatio_working_3-way'!AN37-'OddsRatio_working_3-way'!R37/3)</f>
        <v>-0.16111973108140654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2.38</v>
      </c>
      <c r="B38" s="4">
        <f>IF('True_Odds_Calculator_3-way'!B39="","",'True_Odds_Calculator_3-way'!B39)</f>
        <v>3.9</v>
      </c>
      <c r="C38" s="4">
        <f>IF('True_Odds_Calculator_3-way'!C39="","",'True_Odds_Calculator_3-way'!C39)</f>
        <v>2.85</v>
      </c>
      <c r="D38" s="9">
        <f t="shared" si="13"/>
        <v>0.41003504052343498</v>
      </c>
      <c r="E38" s="9">
        <f t="shared" si="14"/>
        <v>0.24853372857751668</v>
      </c>
      <c r="F38" s="9">
        <f t="shared" si="15"/>
        <v>0.34143123089904825</v>
      </c>
      <c r="G38" s="9">
        <f t="shared" si="16"/>
        <v>1.042620259123868</v>
      </c>
      <c r="H38" s="9">
        <f t="shared" si="17"/>
        <v>2.4388159575909376</v>
      </c>
      <c r="I38" s="9">
        <f t="shared" si="18"/>
        <v>4.0235987514592164</v>
      </c>
      <c r="J38" s="9">
        <f t="shared" si="19"/>
        <v>2.9288474793791557</v>
      </c>
      <c r="K38" s="11">
        <f t="shared" si="20"/>
        <v>0.42016806722689076</v>
      </c>
      <c r="L38" s="11">
        <f t="shared" si="21"/>
        <v>0.25641025641025644</v>
      </c>
      <c r="M38" s="11">
        <f t="shared" si="22"/>
        <v>0.35087719298245612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-0.27987389287698883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0.23172561872252279</v>
      </c>
      <c r="Q38" s="11">
        <f>2*'OddsRatio_working_3-way'!K38*'OddsRatio_working_3-way'!L38*'OddsRatio_working_3-way'!M38</f>
        <v>7.5603790774069424E-2</v>
      </c>
      <c r="R38" s="11">
        <f t="shared" si="23"/>
        <v>0</v>
      </c>
      <c r="S38" s="11">
        <f t="shared" si="24"/>
        <v>-0.8279643961802885</v>
      </c>
      <c r="T38" s="11">
        <f t="shared" si="25"/>
        <v>-0.27013520266893587</v>
      </c>
      <c r="U38" s="11">
        <f>'OddsRatio_working_3-way'!S38-'OddsRatio_working_3-way'!R38^2/3</f>
        <v>-0.8279643961802885</v>
      </c>
      <c r="V38" s="11">
        <f>'OddsRatio_working_3-way'!S38*'OddsRatio_working_3-way'!R38/3-2*'OddsRatio_working_3-way'!R38^3/27-'OddsRatio_working_3-way'!T38</f>
        <v>0.27013520266893587</v>
      </c>
      <c r="W38" s="11">
        <f>'OddsRatio_working_3-way'!V38^2+4*'OddsRatio_working_3-way'!U38^3/27</f>
        <v>-1.1114428119213454E-2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0.14498918566586311</v>
      </c>
      <c r="Y38" s="11">
        <f>IF('OddsRatio_working_3-way'!W38&gt;=0,IF('OddsRatio_working_3-way'!V38+SQRT('OddsRatio_working_3-way'!W38)&gt;0,0,PI()),ACOS('OddsRatio_working_3-way'!V38/(2*'OddsRatio_working_3-way'!X38)))</f>
        <v>0.37208823080764697</v>
      </c>
      <c r="Z38" s="11">
        <f>'OddsRatio_working_3-way'!X38^(1/3)*COS('OddsRatio_working_3-way'!Y38/3)</f>
        <v>0.52131012956193401</v>
      </c>
      <c r="AA38" s="11">
        <f>'OddsRatio_working_3-way'!X38^(1/3)*COS(('OddsRatio_working_3-way'!Y38+2*PI())/3)</f>
        <v>-0.31693926022837332</v>
      </c>
      <c r="AB38" s="11">
        <f>'OddsRatio_working_3-way'!X38^(1/3)*COS(('OddsRatio_working_3-way'!Y38+4*PI())/3)</f>
        <v>-0.20437086933356061</v>
      </c>
      <c r="AC38" s="11">
        <f>'OddsRatio_working_3-way'!X38^(1/3)*SIN('OddsRatio_working_3-way'!Y38/3)</f>
        <v>6.4991390785363201E-2</v>
      </c>
      <c r="AD38" s="11">
        <f>'OddsRatio_working_3-way'!X38^(1/3)*SIN(('OddsRatio_working_3-way'!Y38+2*PI())/3)</f>
        <v>0.41897212005811041</v>
      </c>
      <c r="AE38" s="11">
        <f>'OddsRatio_working_3-way'!X38^(1/3)*SIN(('OddsRatio_working_3-way'!Y38+4*PI())/3)</f>
        <v>-0.48396351084347355</v>
      </c>
      <c r="AF38" s="11">
        <f>-'OddsRatio_working_3-way'!U38/(3*'OddsRatio_working_3-way'!X38^(1/3))*COS(('OddsRatio_working_3-way'!Y38)/3)</f>
        <v>0.5213101295619339</v>
      </c>
      <c r="AG38" s="11">
        <f>-'OddsRatio_working_3-way'!U38/(3*'OddsRatio_working_3-way'!X38^(1/3))*COS(('OddsRatio_working_3-way'!Y38+2*PI())/3)</f>
        <v>-0.31693926022837327</v>
      </c>
      <c r="AH38" s="11">
        <f>-'OddsRatio_working_3-way'!U38/(3*'OddsRatio_working_3-way'!X38^(1/3))*COS(('OddsRatio_working_3-way'!Y38+4*PI())/3)</f>
        <v>-0.20437086933356055</v>
      </c>
      <c r="AI38" s="11">
        <f>'OddsRatio_working_3-way'!U38/(3*'OddsRatio_working_3-way'!X38^(1/3))*SIN(('OddsRatio_working_3-way'!Y38)/3)</f>
        <v>-6.4991390785363187E-2</v>
      </c>
      <c r="AJ38" s="11">
        <f>'OddsRatio_working_3-way'!U38/(3*'OddsRatio_working_3-way'!X38^(1/3))*SIN(('OddsRatio_working_3-way'!Y38+2*PI())/3)</f>
        <v>-0.4189721200581103</v>
      </c>
      <c r="AK38" s="11">
        <f>'OddsRatio_working_3-way'!U38/(3*'OddsRatio_working_3-way'!X38^(1/3))*SIN(('OddsRatio_working_3-way'!Y38+4*PI())/3)</f>
        <v>0.48396351084347344</v>
      </c>
      <c r="AL38" s="11">
        <f>'OddsRatio_working_3-way'!Z38+'OddsRatio_working_3-way'!AF38</f>
        <v>1.042620259123868</v>
      </c>
      <c r="AM38" s="11">
        <f>'OddsRatio_working_3-way'!AA38+'OddsRatio_working_3-way'!AG38</f>
        <v>-0.63387852045674653</v>
      </c>
      <c r="AN38" s="11">
        <f>'OddsRatio_working_3-way'!AB38+'OddsRatio_working_3-way'!AH38</f>
        <v>-0.40874173866712116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1.042620259123868</v>
      </c>
      <c r="AS38" s="11">
        <f>IF(('OddsRatio_working_3-way'!X38=0),IF(Q38&gt;0,-Q38^(1/3),(-Q38)^(1/3)),'OddsRatio_working_3-way'!AM38-'OddsRatio_working_3-way'!R38/3)</f>
        <v>-0.63387852045674653</v>
      </c>
      <c r="AT38" s="11">
        <f>IF(('OddsRatio_working_3-way'!X38=0),IF(Q38&gt;0,-Q38^(1/3),(-Q38)^(1/3)),'OddsRatio_working_3-way'!AN38-'OddsRatio_working_3-way'!R38/3)</f>
        <v>-0.40874173866712116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2.38</v>
      </c>
      <c r="B39" s="4">
        <f>IF('True_Odds_Calculator_3-way'!B40="","",'True_Odds_Calculator_3-way'!B40)</f>
        <v>3.69</v>
      </c>
      <c r="C39" s="4">
        <f>IF('True_Odds_Calculator_3-way'!C40="","",'True_Odds_Calculator_3-way'!C40)</f>
        <v>2.97</v>
      </c>
      <c r="D39" s="9">
        <f t="shared" si="13"/>
        <v>0.40991888693729517</v>
      </c>
      <c r="E39" s="9">
        <f t="shared" si="14"/>
        <v>0.26274334402979815</v>
      </c>
      <c r="F39" s="9">
        <f t="shared" si="15"/>
        <v>0.32733776903290668</v>
      </c>
      <c r="G39" s="9">
        <f t="shared" si="16"/>
        <v>1.0431210248947052</v>
      </c>
      <c r="H39" s="9">
        <f t="shared" si="17"/>
        <v>2.4395070143546933</v>
      </c>
      <c r="I39" s="9">
        <f t="shared" si="18"/>
        <v>3.8059955569667574</v>
      </c>
      <c r="J39" s="9">
        <f t="shared" si="19"/>
        <v>3.0549484190425695</v>
      </c>
      <c r="K39" s="11">
        <f t="shared" si="20"/>
        <v>0.42016806722689076</v>
      </c>
      <c r="L39" s="11">
        <f t="shared" si="21"/>
        <v>0.2710027100271003</v>
      </c>
      <c r="M39" s="11">
        <f t="shared" si="22"/>
        <v>0.33670033670033667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-0.28037405321001685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0.2315672648846569</v>
      </c>
      <c r="Q39" s="11">
        <f>2*'OddsRatio_working_3-way'!K39*'OddsRatio_working_3-way'!L39*'OddsRatio_working_3-way'!M39</f>
        <v>7.667790227968771E-2</v>
      </c>
      <c r="R39" s="11">
        <f t="shared" si="23"/>
        <v>0</v>
      </c>
      <c r="S39" s="11">
        <f t="shared" si="24"/>
        <v>-0.8259225924561544</v>
      </c>
      <c r="T39" s="11">
        <f t="shared" si="25"/>
        <v>-0.27348430213779945</v>
      </c>
      <c r="U39" s="11">
        <f>'OddsRatio_working_3-way'!S39-'OddsRatio_working_3-way'!R39^2/3</f>
        <v>-0.8259225924561544</v>
      </c>
      <c r="V39" s="11">
        <f>'OddsRatio_working_3-way'!S39*'OddsRatio_working_3-way'!R39/3-2*'OddsRatio_working_3-way'!R39^3/27-'OddsRatio_working_3-way'!T39</f>
        <v>0.27348430213779945</v>
      </c>
      <c r="W39" s="11">
        <f>'OddsRatio_working_3-way'!V39^2+4*'OddsRatio_working_3-way'!U39^3/27</f>
        <v>-8.673232916701426E-3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0.14445319002405296</v>
      </c>
      <c r="Y39" s="11">
        <f>IF('OddsRatio_working_3-way'!W39&gt;=0,IF('OddsRatio_working_3-way'!V39+SQRT('OddsRatio_working_3-way'!W39)&gt;0,0,PI()),ACOS('OddsRatio_working_3-way'!V39/(2*'OddsRatio_working_3-way'!X39)))</f>
        <v>0.328215424076298</v>
      </c>
      <c r="Z39" s="11">
        <f>'OddsRatio_working_3-way'!X39^(1/3)*COS('OddsRatio_working_3-way'!Y39/3)</f>
        <v>0.52156051244735269</v>
      </c>
      <c r="AA39" s="11">
        <f>'OddsRatio_working_3-way'!X39^(1/3)*COS(('OddsRatio_working_3-way'!Y39+2*PI())/3)</f>
        <v>-0.31039499199622445</v>
      </c>
      <c r="AB39" s="11">
        <f>'OddsRatio_working_3-way'!X39^(1/3)*COS(('OddsRatio_working_3-way'!Y39+4*PI())/3)</f>
        <v>-0.21116552045112838</v>
      </c>
      <c r="AC39" s="11">
        <f>'OddsRatio_working_3-way'!X39^(1/3)*SIN('OddsRatio_working_3-way'!Y39/3)</f>
        <v>5.7290162108105613E-2</v>
      </c>
      <c r="AD39" s="11">
        <f>'OddsRatio_working_3-way'!X39^(1/3)*SIN(('OddsRatio_working_3-way'!Y39+2*PI())/3)</f>
        <v>0.42303957233618456</v>
      </c>
      <c r="AE39" s="11">
        <f>'OddsRatio_working_3-way'!X39^(1/3)*SIN(('OddsRatio_working_3-way'!Y39+4*PI())/3)</f>
        <v>-0.48032973444429011</v>
      </c>
      <c r="AF39" s="11">
        <f>-'OddsRatio_working_3-way'!U39/(3*'OddsRatio_working_3-way'!X39^(1/3))*COS(('OddsRatio_working_3-way'!Y39)/3)</f>
        <v>0.52156051244735258</v>
      </c>
      <c r="AG39" s="11">
        <f>-'OddsRatio_working_3-way'!U39/(3*'OddsRatio_working_3-way'!X39^(1/3))*COS(('OddsRatio_working_3-way'!Y39+2*PI())/3)</f>
        <v>-0.31039499199622439</v>
      </c>
      <c r="AH39" s="11">
        <f>-'OddsRatio_working_3-way'!U39/(3*'OddsRatio_working_3-way'!X39^(1/3))*COS(('OddsRatio_working_3-way'!Y39+4*PI())/3)</f>
        <v>-0.21116552045112832</v>
      </c>
      <c r="AI39" s="11">
        <f>'OddsRatio_working_3-way'!U39/(3*'OddsRatio_working_3-way'!X39^(1/3))*SIN(('OddsRatio_working_3-way'!Y39)/3)</f>
        <v>-5.7290162108105606E-2</v>
      </c>
      <c r="AJ39" s="11">
        <f>'OddsRatio_working_3-way'!U39/(3*'OddsRatio_working_3-way'!X39^(1/3))*SIN(('OddsRatio_working_3-way'!Y39+2*PI())/3)</f>
        <v>-0.42303957233618444</v>
      </c>
      <c r="AK39" s="11">
        <f>'OddsRatio_working_3-way'!U39/(3*'OddsRatio_working_3-way'!X39^(1/3))*SIN(('OddsRatio_working_3-way'!Y39+4*PI())/3)</f>
        <v>0.48032973444429</v>
      </c>
      <c r="AL39" s="11">
        <f>'OddsRatio_working_3-way'!Z39+'OddsRatio_working_3-way'!AF39</f>
        <v>1.0431210248947052</v>
      </c>
      <c r="AM39" s="11">
        <f>'OddsRatio_working_3-way'!AA39+'OddsRatio_working_3-way'!AG39</f>
        <v>-0.62078998399244889</v>
      </c>
      <c r="AN39" s="11">
        <f>'OddsRatio_working_3-way'!AB39+'OddsRatio_working_3-way'!AH39</f>
        <v>-0.4223310409022567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1.0431210248947052</v>
      </c>
      <c r="AS39" s="11">
        <f>IF(('OddsRatio_working_3-way'!X39=0),IF(Q39&gt;0,-Q39^(1/3),(-Q39)^(1/3)),'OddsRatio_working_3-way'!AM39-'OddsRatio_working_3-way'!R39/3)</f>
        <v>-0.62078998399244889</v>
      </c>
      <c r="AT39" s="11">
        <f>IF(('OddsRatio_working_3-way'!X39=0),IF(Q39&gt;0,-Q39^(1/3),(-Q39)^(1/3)),'OddsRatio_working_3-way'!AN39-'OddsRatio_working_3-way'!R39/3)</f>
        <v>-0.4223310409022567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2.27</v>
      </c>
      <c r="B40" s="4">
        <f>IF('True_Odds_Calculator_3-way'!B41="","",'True_Odds_Calculator_3-way'!B41)</f>
        <v>3.51</v>
      </c>
      <c r="C40" s="4">
        <f>IF('True_Odds_Calculator_3-way'!C41="","",'True_Odds_Calculator_3-way'!C41)</f>
        <v>3.3</v>
      </c>
      <c r="D40" s="9">
        <f t="shared" si="13"/>
        <v>0.42988162424302834</v>
      </c>
      <c r="E40" s="9">
        <f t="shared" si="14"/>
        <v>0.2761579960936742</v>
      </c>
      <c r="F40" s="9">
        <f t="shared" si="15"/>
        <v>0.29396037966329752</v>
      </c>
      <c r="G40" s="9">
        <f t="shared" si="16"/>
        <v>1.0442691233563086</v>
      </c>
      <c r="H40" s="9">
        <f t="shared" si="17"/>
        <v>2.3262217866625119</v>
      </c>
      <c r="I40" s="9">
        <f t="shared" si="18"/>
        <v>3.6211154996243344</v>
      </c>
      <c r="J40" s="9">
        <f t="shared" si="19"/>
        <v>3.4018189837195099</v>
      </c>
      <c r="K40" s="11">
        <f t="shared" si="20"/>
        <v>0.44052863436123346</v>
      </c>
      <c r="L40" s="11">
        <f t="shared" si="21"/>
        <v>0.28490028490028491</v>
      </c>
      <c r="M40" s="11">
        <f t="shared" si="22"/>
        <v>0.30303030303030304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-0.27884211290966066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0.23123664827042215</v>
      </c>
      <c r="Q40" s="11">
        <f>2*'OddsRatio_working_3-way'!K40*'OddsRatio_working_3-way'!L40*'OddsRatio_working_3-way'!M40</f>
        <v>7.6064686931059916E-2</v>
      </c>
      <c r="R40" s="11">
        <f t="shared" si="23"/>
        <v>0</v>
      </c>
      <c r="S40" s="11">
        <f t="shared" si="24"/>
        <v>-0.82927448030541306</v>
      </c>
      <c r="T40" s="11">
        <f t="shared" si="25"/>
        <v>-0.27278765799520166</v>
      </c>
      <c r="U40" s="11">
        <f>'OddsRatio_working_3-way'!S40-'OddsRatio_working_3-way'!R40^2/3</f>
        <v>-0.82927448030541306</v>
      </c>
      <c r="V40" s="11">
        <f>'OddsRatio_working_3-way'!S40*'OddsRatio_working_3-way'!R40/3-2*'OddsRatio_working_3-way'!R40^3/27-'OddsRatio_working_3-way'!T40</f>
        <v>0.27278765799520166</v>
      </c>
      <c r="W40" s="11">
        <f>'OddsRatio_working_3-way'!V40^2+4*'OddsRatio_working_3-way'!U40^3/27</f>
        <v>-1.0074134941578619E-2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0.14533344530431194</v>
      </c>
      <c r="Y40" s="11">
        <f>IF('OddsRatio_working_3-way'!W40&gt;=0,IF('OddsRatio_working_3-way'!V40+SQRT('OddsRatio_working_3-way'!W40)&gt;0,0,PI()),ACOS('OddsRatio_working_3-way'!V40/(2*'OddsRatio_working_3-way'!X40)))</f>
        <v>0.3525683730806104</v>
      </c>
      <c r="Z40" s="11">
        <f>'OddsRatio_working_3-way'!X40^(1/3)*COS('OddsRatio_working_3-way'!Y40/3)</f>
        <v>0.52213456167815442</v>
      </c>
      <c r="AA40" s="11">
        <f>'OddsRatio_working_3-way'!X40^(1/3)*COS(('OddsRatio_working_3-way'!Y40+2*PI())/3)</f>
        <v>-0.31445496389635647</v>
      </c>
      <c r="AB40" s="11">
        <f>'OddsRatio_working_3-way'!X40^(1/3)*COS(('OddsRatio_working_3-way'!Y40+4*PI())/3)</f>
        <v>-0.20767959778179826</v>
      </c>
      <c r="AC40" s="11">
        <f>'OddsRatio_working_3-way'!X40^(1/3)*SIN('OddsRatio_working_3-way'!Y40/3)</f>
        <v>6.1646786369061193E-2</v>
      </c>
      <c r="AD40" s="11">
        <f>'OddsRatio_working_3-way'!X40^(1/3)*SIN(('OddsRatio_working_3-way'!Y40+2*PI())/3)</f>
        <v>0.42135840142260389</v>
      </c>
      <c r="AE40" s="11">
        <f>'OddsRatio_working_3-way'!X40^(1/3)*SIN(('OddsRatio_working_3-way'!Y40+4*PI())/3)</f>
        <v>-0.48300518779166496</v>
      </c>
      <c r="AF40" s="11">
        <f>-'OddsRatio_working_3-way'!U40/(3*'OddsRatio_working_3-way'!X40^(1/3))*COS(('OddsRatio_working_3-way'!Y40)/3)</f>
        <v>0.52213456167815431</v>
      </c>
      <c r="AG40" s="11">
        <f>-'OddsRatio_working_3-way'!U40/(3*'OddsRatio_working_3-way'!X40^(1/3))*COS(('OddsRatio_working_3-way'!Y40+2*PI())/3)</f>
        <v>-0.31445496389635635</v>
      </c>
      <c r="AH40" s="11">
        <f>-'OddsRatio_working_3-way'!U40/(3*'OddsRatio_working_3-way'!X40^(1/3))*COS(('OddsRatio_working_3-way'!Y40+4*PI())/3)</f>
        <v>-0.2076795977817982</v>
      </c>
      <c r="AI40" s="11">
        <f>'OddsRatio_working_3-way'!U40/(3*'OddsRatio_working_3-way'!X40^(1/3))*SIN(('OddsRatio_working_3-way'!Y40)/3)</f>
        <v>-6.1646786369061179E-2</v>
      </c>
      <c r="AJ40" s="11">
        <f>'OddsRatio_working_3-way'!U40/(3*'OddsRatio_working_3-way'!X40^(1/3))*SIN(('OddsRatio_working_3-way'!Y40+2*PI())/3)</f>
        <v>-0.42135840142260378</v>
      </c>
      <c r="AK40" s="11">
        <f>'OddsRatio_working_3-way'!U40/(3*'OddsRatio_working_3-way'!X40^(1/3))*SIN(('OddsRatio_working_3-way'!Y40+4*PI())/3)</f>
        <v>0.48300518779166485</v>
      </c>
      <c r="AL40" s="11">
        <f>'OddsRatio_working_3-way'!Z40+'OddsRatio_working_3-way'!AF40</f>
        <v>1.0442691233563086</v>
      </c>
      <c r="AM40" s="11">
        <f>'OddsRatio_working_3-way'!AA40+'OddsRatio_working_3-way'!AG40</f>
        <v>-0.62890992779271282</v>
      </c>
      <c r="AN40" s="11">
        <f>'OddsRatio_working_3-way'!AB40+'OddsRatio_working_3-way'!AH40</f>
        <v>-0.41535919556359646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1.0442691233563086</v>
      </c>
      <c r="AS40" s="11">
        <f>IF(('OddsRatio_working_3-way'!X40=0),IF(Q40&gt;0,-Q40^(1/3),(-Q40)^(1/3)),'OddsRatio_working_3-way'!AM40-'OddsRatio_working_3-way'!R40/3)</f>
        <v>-0.62890992779271282</v>
      </c>
      <c r="AT40" s="11">
        <f>IF(('OddsRatio_working_3-way'!X40=0),IF(Q40&gt;0,-Q40^(1/3),(-Q40)^(1/3)),'OddsRatio_working_3-way'!AN40-'OddsRatio_working_3-way'!R40/3)</f>
        <v>-0.41535919556359646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1.1599999999999999</v>
      </c>
      <c r="B41" s="4">
        <f>IF('True_Odds_Calculator_3-way'!B42="","",'True_Odds_Calculator_3-way'!B42)</f>
        <v>8.35</v>
      </c>
      <c r="C41" s="4">
        <f>IF('True_Odds_Calculator_3-way'!C42="","",'True_Odds_Calculator_3-way'!C42)</f>
        <v>18.77</v>
      </c>
      <c r="D41" s="9">
        <f t="shared" si="13"/>
        <v>0.84602646491312705</v>
      </c>
      <c r="E41" s="9">
        <f t="shared" si="14"/>
        <v>0.10683250695728072</v>
      </c>
      <c r="F41" s="9">
        <f t="shared" si="15"/>
        <v>4.7141028129592429E-2</v>
      </c>
      <c r="G41" s="9">
        <f t="shared" si="16"/>
        <v>1.1374757577965047</v>
      </c>
      <c r="H41" s="9">
        <f t="shared" si="17"/>
        <v>1.1819961212474406</v>
      </c>
      <c r="I41" s="9">
        <f t="shared" si="18"/>
        <v>9.3604468198043094</v>
      </c>
      <c r="J41" s="9">
        <f t="shared" si="19"/>
        <v>21.212944216043891</v>
      </c>
      <c r="K41" s="11">
        <f t="shared" si="20"/>
        <v>0.86206896551724144</v>
      </c>
      <c r="L41" s="11">
        <f t="shared" si="21"/>
        <v>0.11976047904191617</v>
      </c>
      <c r="M41" s="11">
        <f t="shared" si="22"/>
        <v>5.3276505061267979E-2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-0.11494392216063898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0.13904914804344978</v>
      </c>
      <c r="Q41" s="11">
        <f>2*'OddsRatio_working_3-way'!K41*'OddsRatio_working_3-way'!L41*'OddsRatio_working_3-way'!M41</f>
        <v>1.1000723737614697E-2</v>
      </c>
      <c r="R41" s="11">
        <f t="shared" si="23"/>
        <v>0</v>
      </c>
      <c r="S41" s="11">
        <f t="shared" si="24"/>
        <v>-1.2097129228731445</v>
      </c>
      <c r="T41" s="11">
        <f t="shared" si="25"/>
        <v>-9.5705136303255098E-2</v>
      </c>
      <c r="U41" s="11">
        <f>'OddsRatio_working_3-way'!S41-'OddsRatio_working_3-way'!R41^2/3</f>
        <v>-1.2097129228731445</v>
      </c>
      <c r="V41" s="11">
        <f>'OddsRatio_working_3-way'!S41*'OddsRatio_working_3-way'!R41/3-2*'OddsRatio_working_3-way'!R41^3/27-'OddsRatio_working_3-way'!T41</f>
        <v>9.5705136303255098E-2</v>
      </c>
      <c r="W41" s="11">
        <f>'OddsRatio_working_3-way'!V41^2+4*'OddsRatio_working_3-way'!U41^3/27</f>
        <v>-0.25310724840698989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0.25605991560658931</v>
      </c>
      <c r="Y41" s="11">
        <f>IF('OddsRatio_working_3-way'!W41&gt;=0,IF('OddsRatio_working_3-way'!V41+SQRT('OddsRatio_working_3-way'!W41)&gt;0,0,PI()),ACOS('OddsRatio_working_3-way'!V41/(2*'OddsRatio_working_3-way'!X41)))</f>
        <v>1.3828107348778276</v>
      </c>
      <c r="Z41" s="11">
        <f>'OddsRatio_working_3-way'!X41^(1/3)*COS('OddsRatio_working_3-way'!Y41/3)</f>
        <v>0.56873787889825234</v>
      </c>
      <c r="AA41" s="11">
        <f>'OddsRatio_working_3-way'!X41^(1/3)*COS(('OddsRatio_working_3-way'!Y41+2*PI())/3)</f>
        <v>-0.52897300635731093</v>
      </c>
      <c r="AB41" s="11">
        <f>'OddsRatio_working_3-way'!X41^(1/3)*COS(('OddsRatio_working_3-way'!Y41+4*PI())/3)</f>
        <v>-3.9764872540941333E-2</v>
      </c>
      <c r="AC41" s="11">
        <f>'OddsRatio_working_3-way'!X41^(1/3)*SIN('OddsRatio_working_3-way'!Y41/3)</f>
        <v>0.28244444774863553</v>
      </c>
      <c r="AD41" s="11">
        <f>'OddsRatio_working_3-way'!X41^(1/3)*SIN(('OddsRatio_working_3-way'!Y41+2*PI())/3)</f>
        <v>0.35131922734604654</v>
      </c>
      <c r="AE41" s="11">
        <f>'OddsRatio_working_3-way'!X41^(1/3)*SIN(('OddsRatio_working_3-way'!Y41+4*PI())/3)</f>
        <v>-0.6337636750946819</v>
      </c>
      <c r="AF41" s="11">
        <f>-'OddsRatio_working_3-way'!U41/(3*'OddsRatio_working_3-way'!X41^(1/3))*COS(('OddsRatio_working_3-way'!Y41)/3)</f>
        <v>0.56873787889825234</v>
      </c>
      <c r="AG41" s="11">
        <f>-'OddsRatio_working_3-way'!U41/(3*'OddsRatio_working_3-way'!X41^(1/3))*COS(('OddsRatio_working_3-way'!Y41+2*PI())/3)</f>
        <v>-0.52897300635731093</v>
      </c>
      <c r="AH41" s="11">
        <f>-'OddsRatio_working_3-way'!U41/(3*'OddsRatio_working_3-way'!X41^(1/3))*COS(('OddsRatio_working_3-way'!Y41+4*PI())/3)</f>
        <v>-3.9764872540941333E-2</v>
      </c>
      <c r="AI41" s="11">
        <f>'OddsRatio_working_3-way'!U41/(3*'OddsRatio_working_3-way'!X41^(1/3))*SIN(('OddsRatio_working_3-way'!Y41)/3)</f>
        <v>-0.28244444774863553</v>
      </c>
      <c r="AJ41" s="11">
        <f>'OddsRatio_working_3-way'!U41/(3*'OddsRatio_working_3-way'!X41^(1/3))*SIN(('OddsRatio_working_3-way'!Y41+2*PI())/3)</f>
        <v>-0.35131922734604654</v>
      </c>
      <c r="AK41" s="11">
        <f>'OddsRatio_working_3-way'!U41/(3*'OddsRatio_working_3-way'!X41^(1/3))*SIN(('OddsRatio_working_3-way'!Y41+4*PI())/3)</f>
        <v>0.6337636750946819</v>
      </c>
      <c r="AL41" s="11">
        <f>'OddsRatio_working_3-way'!Z41+'OddsRatio_working_3-way'!AF41</f>
        <v>1.1374757577965047</v>
      </c>
      <c r="AM41" s="11">
        <f>'OddsRatio_working_3-way'!AA41+'OddsRatio_working_3-way'!AG41</f>
        <v>-1.0579460127146219</v>
      </c>
      <c r="AN41" s="11">
        <f>'OddsRatio_working_3-way'!AB41+'OddsRatio_working_3-way'!AH41</f>
        <v>-7.9529745081882666E-2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1.1374757577965047</v>
      </c>
      <c r="AS41" s="11">
        <f>IF(('OddsRatio_working_3-way'!X41=0),IF(Q41&gt;0,-Q41^(1/3),(-Q41)^(1/3)),'OddsRatio_working_3-way'!AM41-'OddsRatio_working_3-way'!R41/3)</f>
        <v>-1.0579460127146219</v>
      </c>
      <c r="AT41" s="11">
        <f>IF(('OddsRatio_working_3-way'!X41=0),IF(Q41&gt;0,-Q41^(1/3),(-Q41)^(1/3)),'OddsRatio_working_3-way'!AN41-'OddsRatio_working_3-way'!R41/3)</f>
        <v>-7.9529745081882666E-2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3.15</v>
      </c>
      <c r="B42" s="4">
        <f>IF('True_Odds_Calculator_3-way'!B43="","",'True_Odds_Calculator_3-way'!B43)</f>
        <v>3.79</v>
      </c>
      <c r="C42" s="4">
        <f>IF('True_Odds_Calculator_3-way'!C43="","",'True_Odds_Calculator_3-way'!C43)</f>
        <v>2.2400000000000002</v>
      </c>
      <c r="D42" s="9">
        <f t="shared" si="13"/>
        <v>0.30833841231155767</v>
      </c>
      <c r="E42" s="9">
        <f t="shared" si="14"/>
        <v>0.255693655546614</v>
      </c>
      <c r="F42" s="9">
        <f t="shared" si="15"/>
        <v>0.43596793214182855</v>
      </c>
      <c r="G42" s="9">
        <f t="shared" si="16"/>
        <v>1.0433441024405163</v>
      </c>
      <c r="H42" s="9">
        <f t="shared" si="17"/>
        <v>3.2431898202471099</v>
      </c>
      <c r="I42" s="9">
        <f t="shared" si="18"/>
        <v>3.9109300458090401</v>
      </c>
      <c r="J42" s="9">
        <f t="shared" si="19"/>
        <v>2.2937466870262404</v>
      </c>
      <c r="K42" s="11">
        <f t="shared" si="20"/>
        <v>0.31746031746031744</v>
      </c>
      <c r="L42" s="11">
        <f t="shared" si="21"/>
        <v>0.26385224274406333</v>
      </c>
      <c r="M42" s="11">
        <f t="shared" si="22"/>
        <v>0.4464285714285714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-0.27814199558451358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0.23109507655304862</v>
      </c>
      <c r="Q42" s="11">
        <f>2*'OddsRatio_working_3-way'!K42*'OddsRatio_working_3-way'!L42*'OddsRatio_working_3-way'!M42</f>
        <v>7.4788050664417044E-2</v>
      </c>
      <c r="R42" s="11">
        <f t="shared" si="23"/>
        <v>0</v>
      </c>
      <c r="S42" s="11">
        <f t="shared" si="24"/>
        <v>-0.8308528745089494</v>
      </c>
      <c r="T42" s="11">
        <f t="shared" si="25"/>
        <v>-0.26888442540742702</v>
      </c>
      <c r="U42" s="11">
        <f>'OddsRatio_working_3-way'!S42-'OddsRatio_working_3-way'!R42^2/3</f>
        <v>-0.8308528745089494</v>
      </c>
      <c r="V42" s="11">
        <f>'OddsRatio_working_3-way'!S42*'OddsRatio_working_3-way'!R42/3-2*'OddsRatio_working_3-way'!R42^3/27-'OddsRatio_working_3-way'!T42</f>
        <v>0.26888442540742702</v>
      </c>
      <c r="W42" s="11">
        <f>'OddsRatio_working_3-way'!V42^2+4*'OddsRatio_working_3-way'!U42^3/27</f>
        <v>-1.2671750600190865E-2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0.1457485718856904</v>
      </c>
      <c r="Y42" s="11">
        <f>IF('OddsRatio_working_3-way'!W42&gt;=0,IF('OddsRatio_working_3-way'!V42+SQRT('OddsRatio_working_3-way'!W42)&gt;0,0,PI()),ACOS('OddsRatio_working_3-way'!V42/(2*'OddsRatio_working_3-way'!X42)))</f>
        <v>0.39648115386611904</v>
      </c>
      <c r="Z42" s="11">
        <f>'OddsRatio_working_3-way'!X42^(1/3)*COS('OddsRatio_working_3-way'!Y42/3)</f>
        <v>0.52167205122025817</v>
      </c>
      <c r="AA42" s="11">
        <f>'OddsRatio_working_3-way'!X42^(1/3)*COS(('OddsRatio_working_3-way'!Y42+2*PI())/3)</f>
        <v>-0.32089368006793795</v>
      </c>
      <c r="AB42" s="11">
        <f>'OddsRatio_working_3-way'!X42^(1/3)*COS(('OddsRatio_working_3-way'!Y42+4*PI())/3)</f>
        <v>-0.20077837115232039</v>
      </c>
      <c r="AC42" s="11">
        <f>'OddsRatio_working_3-way'!X42^(1/3)*SIN('OddsRatio_working_3-way'!Y42/3)</f>
        <v>6.9348605936226965E-2</v>
      </c>
      <c r="AD42" s="11">
        <f>'OddsRatio_working_3-way'!X42^(1/3)*SIN(('OddsRatio_working_3-way'!Y42+2*PI())/3)</f>
        <v>0.41710694583296704</v>
      </c>
      <c r="AE42" s="11">
        <f>'OddsRatio_working_3-way'!X42^(1/3)*SIN(('OddsRatio_working_3-way'!Y42+4*PI())/3)</f>
        <v>-0.48645555176919392</v>
      </c>
      <c r="AF42" s="11">
        <f>-'OddsRatio_working_3-way'!U42/(3*'OddsRatio_working_3-way'!X42^(1/3))*COS(('OddsRatio_working_3-way'!Y42)/3)</f>
        <v>0.52167205122025817</v>
      </c>
      <c r="AG42" s="11">
        <f>-'OddsRatio_working_3-way'!U42/(3*'OddsRatio_working_3-way'!X42^(1/3))*COS(('OddsRatio_working_3-way'!Y42+2*PI())/3)</f>
        <v>-0.32089368006793795</v>
      </c>
      <c r="AH42" s="11">
        <f>-'OddsRatio_working_3-way'!U42/(3*'OddsRatio_working_3-way'!X42^(1/3))*COS(('OddsRatio_working_3-way'!Y42+4*PI())/3)</f>
        <v>-0.20077837115232039</v>
      </c>
      <c r="AI42" s="11">
        <f>'OddsRatio_working_3-way'!U42/(3*'OddsRatio_working_3-way'!X42^(1/3))*SIN(('OddsRatio_working_3-way'!Y42)/3)</f>
        <v>-6.9348605936226965E-2</v>
      </c>
      <c r="AJ42" s="11">
        <f>'OddsRatio_working_3-way'!U42/(3*'OddsRatio_working_3-way'!X42^(1/3))*SIN(('OddsRatio_working_3-way'!Y42+2*PI())/3)</f>
        <v>-0.41710694583296704</v>
      </c>
      <c r="AK42" s="11">
        <f>'OddsRatio_working_3-way'!U42/(3*'OddsRatio_working_3-way'!X42^(1/3))*SIN(('OddsRatio_working_3-way'!Y42+4*PI())/3)</f>
        <v>0.48645555176919392</v>
      </c>
      <c r="AL42" s="11">
        <f>'OddsRatio_working_3-way'!Z42+'OddsRatio_working_3-way'!AF42</f>
        <v>1.0433441024405163</v>
      </c>
      <c r="AM42" s="11">
        <f>'OddsRatio_working_3-way'!AA42+'OddsRatio_working_3-way'!AG42</f>
        <v>-0.6417873601358759</v>
      </c>
      <c r="AN42" s="11">
        <f>'OddsRatio_working_3-way'!AB42+'OddsRatio_working_3-way'!AH42</f>
        <v>-0.40155674230464078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1.0433441024405163</v>
      </c>
      <c r="AS42" s="11">
        <f>IF(('OddsRatio_working_3-way'!X42=0),IF(Q42&gt;0,-Q42^(1/3),(-Q42)^(1/3)),'OddsRatio_working_3-way'!AM42-'OddsRatio_working_3-way'!R42/3)</f>
        <v>-0.6417873601358759</v>
      </c>
      <c r="AT42" s="11">
        <f>IF(('OddsRatio_working_3-way'!X42=0),IF(Q42&gt;0,-Q42^(1/3),(-Q42)^(1/3)),'OddsRatio_working_3-way'!AN42-'OddsRatio_working_3-way'!R42/3)</f>
        <v>-0.40155674230464078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1.88</v>
      </c>
      <c r="B43" s="4">
        <f>IF('True_Odds_Calculator_3-way'!B44="","",'True_Odds_Calculator_3-way'!B44)</f>
        <v>4.13</v>
      </c>
      <c r="C43" s="4">
        <f>IF('True_Odds_Calculator_3-way'!C44="","",'True_Odds_Calculator_3-way'!C44)</f>
        <v>3.91</v>
      </c>
      <c r="D43" s="9">
        <f t="shared" si="13"/>
        <v>0.51990500167932763</v>
      </c>
      <c r="E43" s="9">
        <f t="shared" si="14"/>
        <v>0.23340128205901628</v>
      </c>
      <c r="F43" s="9">
        <f t="shared" si="15"/>
        <v>0.24669371626165595</v>
      </c>
      <c r="G43" s="9">
        <f t="shared" si="16"/>
        <v>1.0493503550253798</v>
      </c>
      <c r="H43" s="9">
        <f t="shared" si="17"/>
        <v>1.9234283124223344</v>
      </c>
      <c r="I43" s="9">
        <f t="shared" si="18"/>
        <v>4.2844666112294396</v>
      </c>
      <c r="J43" s="9">
        <f t="shared" si="19"/>
        <v>4.0536095331238551</v>
      </c>
      <c r="K43" s="11">
        <f t="shared" si="20"/>
        <v>0.53191489361702127</v>
      </c>
      <c r="L43" s="11">
        <f t="shared" si="21"/>
        <v>0.24213075060532688</v>
      </c>
      <c r="M43" s="11">
        <f t="shared" si="22"/>
        <v>0.25575447570332482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-0.26401909640445642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0.22794046827404663</v>
      </c>
      <c r="Q43" s="11">
        <f>2*'OddsRatio_working_3-way'!K43*'OddsRatio_working_3-way'!L43*'OddsRatio_working_3-way'!M43</f>
        <v>6.5878748056082848E-2</v>
      </c>
      <c r="R43" s="11">
        <f t="shared" si="23"/>
        <v>0</v>
      </c>
      <c r="S43" s="11">
        <f t="shared" si="24"/>
        <v>-0.86334841448309407</v>
      </c>
      <c r="T43" s="11">
        <f t="shared" si="25"/>
        <v>-0.24952266314540295</v>
      </c>
      <c r="U43" s="11">
        <f>'OddsRatio_working_3-way'!S43-'OddsRatio_working_3-way'!R43^2/3</f>
        <v>-0.86334841448309407</v>
      </c>
      <c r="V43" s="11">
        <f>'OddsRatio_working_3-way'!S43*'OddsRatio_working_3-way'!R43/3-2*'OddsRatio_working_3-way'!R43^3/27-'OddsRatio_working_3-way'!T43</f>
        <v>0.24952266314540295</v>
      </c>
      <c r="W43" s="11">
        <f>'OddsRatio_working_3-way'!V43^2+4*'OddsRatio_working_3-way'!U43^3/27</f>
        <v>-3.3073911131840522E-2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0.15438221283151013</v>
      </c>
      <c r="Y43" s="11">
        <f>IF('OddsRatio_working_3-way'!W43&gt;=0,IF('OddsRatio_working_3-way'!V43+SQRT('OddsRatio_working_3-way'!W43)&gt;0,0,PI()),ACOS('OddsRatio_working_3-way'!V43/(2*'OddsRatio_working_3-way'!X43)))</f>
        <v>0.62982124042449117</v>
      </c>
      <c r="Z43" s="11">
        <f>'OddsRatio_working_3-way'!X43^(1/3)*COS('OddsRatio_working_3-way'!Y43/3)</f>
        <v>0.52467517751268999</v>
      </c>
      <c r="AA43" s="11">
        <f>'OddsRatio_working_3-way'!X43^(1/3)*COS(('OddsRatio_working_3-way'!Y43+2*PI())/3)</f>
        <v>-0.3591573811404129</v>
      </c>
      <c r="AB43" s="11">
        <f>'OddsRatio_working_3-way'!X43^(1/3)*COS(('OddsRatio_working_3-way'!Y43+4*PI())/3)</f>
        <v>-0.16551779637227695</v>
      </c>
      <c r="AC43" s="11">
        <f>'OddsRatio_working_3-way'!X43^(1/3)*SIN('OddsRatio_working_3-way'!Y43/3)</f>
        <v>0.11179786639165074</v>
      </c>
      <c r="AD43" s="11">
        <f>'OddsRatio_working_3-way'!X43^(1/3)*SIN(('OddsRatio_working_3-way'!Y43+2*PI())/3)</f>
        <v>0.39848309926527409</v>
      </c>
      <c r="AE43" s="11">
        <f>'OddsRatio_working_3-way'!X43^(1/3)*SIN(('OddsRatio_working_3-way'!Y43+4*PI())/3)</f>
        <v>-0.51028096565692471</v>
      </c>
      <c r="AF43" s="11">
        <f>-'OddsRatio_working_3-way'!U43/(3*'OddsRatio_working_3-way'!X43^(1/3))*COS(('OddsRatio_working_3-way'!Y43)/3)</f>
        <v>0.52467517751268988</v>
      </c>
      <c r="AG43" s="11">
        <f>-'OddsRatio_working_3-way'!U43/(3*'OddsRatio_working_3-way'!X43^(1/3))*COS(('OddsRatio_working_3-way'!Y43+2*PI())/3)</f>
        <v>-0.35915738114041285</v>
      </c>
      <c r="AH43" s="11">
        <f>-'OddsRatio_working_3-way'!U43/(3*'OddsRatio_working_3-way'!X43^(1/3))*COS(('OddsRatio_working_3-way'!Y43+4*PI())/3)</f>
        <v>-0.1655177963722769</v>
      </c>
      <c r="AI43" s="11">
        <f>'OddsRatio_working_3-way'!U43/(3*'OddsRatio_working_3-way'!X43^(1/3))*SIN(('OddsRatio_working_3-way'!Y43)/3)</f>
        <v>-0.11179786639165072</v>
      </c>
      <c r="AJ43" s="11">
        <f>'OddsRatio_working_3-way'!U43/(3*'OddsRatio_working_3-way'!X43^(1/3))*SIN(('OddsRatio_working_3-way'!Y43+2*PI())/3)</f>
        <v>-0.39848309926527398</v>
      </c>
      <c r="AK43" s="11">
        <f>'OddsRatio_working_3-way'!U43/(3*'OddsRatio_working_3-way'!X43^(1/3))*SIN(('OddsRatio_working_3-way'!Y43+4*PI())/3)</f>
        <v>0.5102809656569246</v>
      </c>
      <c r="AL43" s="11">
        <f>'OddsRatio_working_3-way'!Z43+'OddsRatio_working_3-way'!AF43</f>
        <v>1.0493503550253798</v>
      </c>
      <c r="AM43" s="11">
        <f>'OddsRatio_working_3-way'!AA43+'OddsRatio_working_3-way'!AG43</f>
        <v>-0.71831476228082569</v>
      </c>
      <c r="AN43" s="11">
        <f>'OddsRatio_working_3-way'!AB43+'OddsRatio_working_3-way'!AH43</f>
        <v>-0.33103559274455385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1.0493503550253798</v>
      </c>
      <c r="AS43" s="11">
        <f>IF(('OddsRatio_working_3-way'!X43=0),IF(Q43&gt;0,-Q43^(1/3),(-Q43)^(1/3)),'OddsRatio_working_3-way'!AM43-'OddsRatio_working_3-way'!R43/3)</f>
        <v>-0.71831476228082569</v>
      </c>
      <c r="AT43" s="11">
        <f>IF(('OddsRatio_working_3-way'!X43=0),IF(Q43&gt;0,-Q43^(1/3),(-Q43)^(1/3)),'OddsRatio_working_3-way'!AN43-'OddsRatio_working_3-way'!R43/3)</f>
        <v>-0.33103559274455385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1.1499999999999999</v>
      </c>
      <c r="B44" s="4">
        <f>IF('True_Odds_Calculator_3-way'!B45="","",'True_Odds_Calculator_3-way'!B45)</f>
        <v>8.49</v>
      </c>
      <c r="C44" s="4">
        <f>IF('True_Odds_Calculator_3-way'!C45="","",'True_Odds_Calculator_3-way'!C45)</f>
        <v>21.36</v>
      </c>
      <c r="D44" s="9">
        <f t="shared" si="13"/>
        <v>0.85391650561090526</v>
      </c>
      <c r="E44" s="9">
        <f t="shared" si="14"/>
        <v>0.10479621787400129</v>
      </c>
      <c r="F44" s="9">
        <f t="shared" si="15"/>
        <v>4.1287276515093577E-2</v>
      </c>
      <c r="G44" s="9">
        <f t="shared" si="16"/>
        <v>1.1404978779479502</v>
      </c>
      <c r="H44" s="9">
        <f t="shared" si="17"/>
        <v>1.1710746816921922</v>
      </c>
      <c r="I44" s="9">
        <f t="shared" si="18"/>
        <v>9.5423291058301469</v>
      </c>
      <c r="J44" s="9">
        <f t="shared" si="19"/>
        <v>24.220536795020266</v>
      </c>
      <c r="K44" s="11">
        <f t="shared" si="20"/>
        <v>0.86956521739130443</v>
      </c>
      <c r="L44" s="11">
        <f t="shared" si="21"/>
        <v>0.11778563015312131</v>
      </c>
      <c r="M44" s="11">
        <f t="shared" si="22"/>
        <v>4.6816479400749067E-2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-0.10968419986616051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0.13426142502391294</v>
      </c>
      <c r="Q44" s="11">
        <f>2*'OddsRatio_working_3-way'!K44*'OddsRatio_working_3-way'!L44*'OddsRatio_working_3-way'!M44</f>
        <v>9.5901017874223532E-3</v>
      </c>
      <c r="R44" s="11">
        <f t="shared" si="23"/>
        <v>0</v>
      </c>
      <c r="S44" s="11">
        <f t="shared" si="24"/>
        <v>-1.2240726119873435</v>
      </c>
      <c r="T44" s="11">
        <f t="shared" si="25"/>
        <v>-8.7433757999095973E-2</v>
      </c>
      <c r="U44" s="11">
        <f>'OddsRatio_working_3-way'!S44-'OddsRatio_working_3-way'!R44^2/3</f>
        <v>-1.2240726119873435</v>
      </c>
      <c r="V44" s="11">
        <f>'OddsRatio_working_3-way'!S44*'OddsRatio_working_3-way'!R44/3-2*'OddsRatio_working_3-way'!R44^3/27-'OddsRatio_working_3-way'!T44</f>
        <v>8.7433757999095973E-2</v>
      </c>
      <c r="W44" s="11">
        <f>'OddsRatio_working_3-way'!V44^2+4*'OddsRatio_working_3-way'!U44^3/27</f>
        <v>-0.26407293795789721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0.2606326917309788</v>
      </c>
      <c r="Y44" s="11">
        <f>IF('OddsRatio_working_3-way'!W44&gt;=0,IF('OddsRatio_working_3-way'!V44+SQRT('OddsRatio_working_3-way'!W44)&gt;0,0,PI()),ACOS('OddsRatio_working_3-way'!V44/(2*'OddsRatio_working_3-way'!X44)))</f>
        <v>1.402266005231819</v>
      </c>
      <c r="Z44" s="11">
        <f>'OddsRatio_working_3-way'!X44^(1/3)*COS('OddsRatio_working_3-way'!Y44/3)</f>
        <v>0.57024893897397499</v>
      </c>
      <c r="AA44" s="11">
        <f>'OddsRatio_working_3-way'!X44^(1/3)*COS(('OddsRatio_working_3-way'!Y44+2*PI())/3)</f>
        <v>-0.5343838999928916</v>
      </c>
      <c r="AB44" s="11">
        <f>'OddsRatio_working_3-way'!X44^(1/3)*COS(('OddsRatio_working_3-way'!Y44+4*PI())/3)</f>
        <v>-3.5865038981083473E-2</v>
      </c>
      <c r="AC44" s="11">
        <f>'OddsRatio_working_3-way'!X44^(1/3)*SIN('OddsRatio_working_3-way'!Y44/3)</f>
        <v>0.287819998601273</v>
      </c>
      <c r="AD44" s="11">
        <f>'OddsRatio_working_3-way'!X44^(1/3)*SIN(('OddsRatio_working_3-way'!Y44+2*PI())/3)</f>
        <v>0.34994006833194785</v>
      </c>
      <c r="AE44" s="11">
        <f>'OddsRatio_working_3-way'!X44^(1/3)*SIN(('OddsRatio_working_3-way'!Y44+4*PI())/3)</f>
        <v>-0.63776006693322096</v>
      </c>
      <c r="AF44" s="11">
        <f>-'OddsRatio_working_3-way'!U44/(3*'OddsRatio_working_3-way'!X44^(1/3))*COS(('OddsRatio_working_3-way'!Y44)/3)</f>
        <v>0.57024893897397511</v>
      </c>
      <c r="AG44" s="11">
        <f>-'OddsRatio_working_3-way'!U44/(3*'OddsRatio_working_3-way'!X44^(1/3))*COS(('OddsRatio_working_3-way'!Y44+2*PI())/3)</f>
        <v>-0.53438389999289171</v>
      </c>
      <c r="AH44" s="11">
        <f>-'OddsRatio_working_3-way'!U44/(3*'OddsRatio_working_3-way'!X44^(1/3))*COS(('OddsRatio_working_3-way'!Y44+4*PI())/3)</f>
        <v>-3.586503898108348E-2</v>
      </c>
      <c r="AI44" s="11">
        <f>'OddsRatio_working_3-way'!U44/(3*'OddsRatio_working_3-way'!X44^(1/3))*SIN(('OddsRatio_working_3-way'!Y44)/3)</f>
        <v>-0.28781999860127305</v>
      </c>
      <c r="AJ44" s="11">
        <f>'OddsRatio_working_3-way'!U44/(3*'OddsRatio_working_3-way'!X44^(1/3))*SIN(('OddsRatio_working_3-way'!Y44+2*PI())/3)</f>
        <v>-0.34994006833194791</v>
      </c>
      <c r="AK44" s="11">
        <f>'OddsRatio_working_3-way'!U44/(3*'OddsRatio_working_3-way'!X44^(1/3))*SIN(('OddsRatio_working_3-way'!Y44+4*PI())/3)</f>
        <v>0.63776006693322107</v>
      </c>
      <c r="AL44" s="11">
        <f>'OddsRatio_working_3-way'!Z44+'OddsRatio_working_3-way'!AF44</f>
        <v>1.1404978779479502</v>
      </c>
      <c r="AM44" s="11">
        <f>'OddsRatio_working_3-way'!AA44+'OddsRatio_working_3-way'!AG44</f>
        <v>-1.0687677999857832</v>
      </c>
      <c r="AN44" s="11">
        <f>'OddsRatio_working_3-way'!AB44+'OddsRatio_working_3-way'!AH44</f>
        <v>-7.173007796216696E-2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1.1404978779479502</v>
      </c>
      <c r="AS44" s="11">
        <f>IF(('OddsRatio_working_3-way'!X44=0),IF(Q44&gt;0,-Q44^(1/3),(-Q44)^(1/3)),'OddsRatio_working_3-way'!AM44-'OddsRatio_working_3-way'!R44/3)</f>
        <v>-1.0687677999857832</v>
      </c>
      <c r="AT44" s="11">
        <f>IF(('OddsRatio_working_3-way'!X44=0),IF(Q44&gt;0,-Q44^(1/3),(-Q44)^(1/3)),'OddsRatio_working_3-way'!AN44-'OddsRatio_working_3-way'!R44/3)</f>
        <v>-7.173007796216696E-2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1.1499999999999999</v>
      </c>
      <c r="B45" s="4">
        <f>IF('True_Odds_Calculator_3-way'!B46="","",'True_Odds_Calculator_3-way'!B46)</f>
        <v>8.74</v>
      </c>
      <c r="C45" s="4">
        <f>IF('True_Odds_Calculator_3-way'!C46="","",'True_Odds_Calculator_3-way'!C46)</f>
        <v>20.27</v>
      </c>
      <c r="D45" s="9">
        <f t="shared" si="13"/>
        <v>0.85430640483375597</v>
      </c>
      <c r="E45" s="9">
        <f t="shared" si="14"/>
        <v>0.10204211866004624</v>
      </c>
      <c r="F45" s="9">
        <f t="shared" si="15"/>
        <v>4.3651476506197814E-2</v>
      </c>
      <c r="G45" s="9">
        <f t="shared" si="16"/>
        <v>1.1369347448947633</v>
      </c>
      <c r="H45" s="9">
        <f t="shared" si="17"/>
        <v>1.1705402117342141</v>
      </c>
      <c r="I45" s="9">
        <f t="shared" si="18"/>
        <v>9.7998749254854687</v>
      </c>
      <c r="J45" s="9">
        <f t="shared" si="19"/>
        <v>22.908732534122091</v>
      </c>
      <c r="K45" s="11">
        <f t="shared" si="20"/>
        <v>0.86956521739130443</v>
      </c>
      <c r="L45" s="11">
        <f t="shared" si="21"/>
        <v>0.11441647597254004</v>
      </c>
      <c r="M45" s="11">
        <f t="shared" si="22"/>
        <v>4.9333991119881598E-2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-0.10981228099789231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0.13331123259536207</v>
      </c>
      <c r="Q45" s="11">
        <f>2*'OddsRatio_working_3-way'!K45*'OddsRatio_working_3-way'!L45*'OddsRatio_working_3-way'!M45</f>
        <v>9.8167328862564119E-3</v>
      </c>
      <c r="R45" s="11">
        <f t="shared" si="23"/>
        <v>0</v>
      </c>
      <c r="S45" s="11">
        <f t="shared" si="24"/>
        <v>-1.2139920178683912</v>
      </c>
      <c r="T45" s="11">
        <f t="shared" si="25"/>
        <v>-8.9395583053637054E-2</v>
      </c>
      <c r="U45" s="11">
        <f>'OddsRatio_working_3-way'!S45-'OddsRatio_working_3-way'!R45^2/3</f>
        <v>-1.2139920178683912</v>
      </c>
      <c r="V45" s="11">
        <f>'OddsRatio_working_3-way'!S45*'OddsRatio_working_3-way'!R45/3-2*'OddsRatio_working_3-way'!R45^3/27-'OddsRatio_working_3-way'!T45</f>
        <v>8.9395583053637054E-2</v>
      </c>
      <c r="W45" s="11">
        <f>'OddsRatio_working_3-way'!V45^2+4*'OddsRatio_working_3-way'!U45^3/27</f>
        <v>-0.25706814115733551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0.25741975032368591</v>
      </c>
      <c r="Y45" s="11">
        <f>IF('OddsRatio_working_3-way'!W45&gt;=0,IF('OddsRatio_working_3-way'!V45+SQRT('OddsRatio_working_3-way'!W45)&gt;0,0,PI()),ACOS('OddsRatio_working_3-way'!V45/(2*'OddsRatio_working_3-way'!X45)))</f>
        <v>1.3962739693079715</v>
      </c>
      <c r="Z45" s="11">
        <f>'OddsRatio_working_3-way'!X45^(1/3)*COS('OddsRatio_working_3-way'!Y45/3)</f>
        <v>0.56846737244738166</v>
      </c>
      <c r="AA45" s="11">
        <f>'OddsRatio_working_3-way'!X45^(1/3)*COS(('OddsRatio_working_3-way'!Y45+2*PI())/3)</f>
        <v>-0.53148181930900884</v>
      </c>
      <c r="AB45" s="11">
        <f>'OddsRatio_working_3-way'!X45^(1/3)*COS(('OddsRatio_working_3-way'!Y45+4*PI())/3)</f>
        <v>-3.6985553138373019E-2</v>
      </c>
      <c r="AC45" s="11">
        <f>'OddsRatio_working_3-way'!X45^(1/3)*SIN('OddsRatio_working_3-way'!Y45/3)</f>
        <v>0.28549755238688163</v>
      </c>
      <c r="AD45" s="11">
        <f>'OddsRatio_working_3-way'!X45^(1/3)*SIN(('OddsRatio_working_3-way'!Y45+2*PI())/3)</f>
        <v>0.34955840956858186</v>
      </c>
      <c r="AE45" s="11">
        <f>'OddsRatio_working_3-way'!X45^(1/3)*SIN(('OddsRatio_working_3-way'!Y45+4*PI())/3)</f>
        <v>-0.63505596195546332</v>
      </c>
      <c r="AF45" s="11">
        <f>-'OddsRatio_working_3-way'!U45/(3*'OddsRatio_working_3-way'!X45^(1/3))*COS(('OddsRatio_working_3-way'!Y45)/3)</f>
        <v>0.56846737244738177</v>
      </c>
      <c r="AG45" s="11">
        <f>-'OddsRatio_working_3-way'!U45/(3*'OddsRatio_working_3-way'!X45^(1/3))*COS(('OddsRatio_working_3-way'!Y45+2*PI())/3)</f>
        <v>-0.53148181930900895</v>
      </c>
      <c r="AH45" s="11">
        <f>-'OddsRatio_working_3-way'!U45/(3*'OddsRatio_working_3-way'!X45^(1/3))*COS(('OddsRatio_working_3-way'!Y45+4*PI())/3)</f>
        <v>-3.6985553138373026E-2</v>
      </c>
      <c r="AI45" s="11">
        <f>'OddsRatio_working_3-way'!U45/(3*'OddsRatio_working_3-way'!X45^(1/3))*SIN(('OddsRatio_working_3-way'!Y45)/3)</f>
        <v>-0.28549755238688168</v>
      </c>
      <c r="AJ45" s="11">
        <f>'OddsRatio_working_3-way'!U45/(3*'OddsRatio_working_3-way'!X45^(1/3))*SIN(('OddsRatio_working_3-way'!Y45+2*PI())/3)</f>
        <v>-0.34955840956858197</v>
      </c>
      <c r="AK45" s="11">
        <f>'OddsRatio_working_3-way'!U45/(3*'OddsRatio_working_3-way'!X45^(1/3))*SIN(('OddsRatio_working_3-way'!Y45+4*PI())/3)</f>
        <v>0.63505596195546343</v>
      </c>
      <c r="AL45" s="11">
        <f>'OddsRatio_working_3-way'!Z45+'OddsRatio_working_3-way'!AF45</f>
        <v>1.1369347448947633</v>
      </c>
      <c r="AM45" s="11">
        <f>'OddsRatio_working_3-way'!AA45+'OddsRatio_working_3-way'!AG45</f>
        <v>-1.0629636386180179</v>
      </c>
      <c r="AN45" s="11">
        <f>'OddsRatio_working_3-way'!AB45+'OddsRatio_working_3-way'!AH45</f>
        <v>-7.3971106276746051E-2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1.1369347448947633</v>
      </c>
      <c r="AS45" s="11">
        <f>IF(('OddsRatio_working_3-way'!X45=0),IF(Q45&gt;0,-Q45^(1/3),(-Q45)^(1/3)),'OddsRatio_working_3-way'!AM45-'OddsRatio_working_3-way'!R45/3)</f>
        <v>-1.0629636386180179</v>
      </c>
      <c r="AT45" s="11">
        <f>IF(('OddsRatio_working_3-way'!X45=0),IF(Q45&gt;0,-Q45^(1/3),(-Q45)^(1/3)),'OddsRatio_working_3-way'!AN45-'OddsRatio_working_3-way'!R45/3)</f>
        <v>-7.3971106276746051E-2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11.2</v>
      </c>
      <c r="B46" s="4">
        <f>IF('True_Odds_Calculator_3-way'!B47="","",'True_Odds_Calculator_3-way'!B47)</f>
        <v>6.23</v>
      </c>
      <c r="C46" s="4">
        <f>IF('True_Odds_Calculator_3-way'!C47="","",'True_Odds_Calculator_3-way'!C47)</f>
        <v>1.27</v>
      </c>
      <c r="D46" s="9">
        <f t="shared" si="13"/>
        <v>8.1649191138916638E-2</v>
      </c>
      <c r="E46" s="9">
        <f t="shared" si="14"/>
        <v>0.14777356715741433</v>
      </c>
      <c r="F46" s="9">
        <f t="shared" si="15"/>
        <v>0.77057724170366892</v>
      </c>
      <c r="G46" s="9">
        <f t="shared" si="16"/>
        <v>1.1026979173916533</v>
      </c>
      <c r="H46" s="9">
        <f t="shared" si="17"/>
        <v>12.247518757394863</v>
      </c>
      <c r="I46" s="9">
        <f t="shared" si="18"/>
        <v>6.767110107958346</v>
      </c>
      <c r="J46" s="9">
        <f t="shared" si="19"/>
        <v>1.2977284376957465</v>
      </c>
      <c r="K46" s="11">
        <f t="shared" si="20"/>
        <v>8.9285714285714288E-2</v>
      </c>
      <c r="L46" s="11">
        <f t="shared" si="21"/>
        <v>0.16051364365971107</v>
      </c>
      <c r="M46" s="11">
        <f t="shared" si="22"/>
        <v>0.78740157480314954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-0.16253834542752776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0.17716986821270134</v>
      </c>
      <c r="Q46" s="11">
        <f>2*'OddsRatio_working_3-way'!K46*'OddsRatio_working_3-way'!L46*'OddsRatio_working_3-way'!M46</f>
        <v>2.2569409963401441E-2</v>
      </c>
      <c r="R46" s="11">
        <f t="shared" si="23"/>
        <v>0</v>
      </c>
      <c r="S46" s="11">
        <f t="shared" si="24"/>
        <v>-1.0900188982894343</v>
      </c>
      <c r="T46" s="11">
        <f t="shared" si="25"/>
        <v>-0.13885591061011901</v>
      </c>
      <c r="U46" s="11">
        <f>'OddsRatio_working_3-way'!S46-'OddsRatio_working_3-way'!R46^2/3</f>
        <v>-1.0900188982894343</v>
      </c>
      <c r="V46" s="11">
        <f>'OddsRatio_working_3-way'!S46*'OddsRatio_working_3-way'!R46/3-2*'OddsRatio_working_3-way'!R46^3/27-'OddsRatio_working_3-way'!T46</f>
        <v>0.13885591061011901</v>
      </c>
      <c r="W46" s="11">
        <f>'OddsRatio_working_3-way'!V46^2+4*'OddsRatio_working_3-way'!U46^3/27</f>
        <v>-0.17258516354654616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0.21901262946341218</v>
      </c>
      <c r="Y46" s="11">
        <f>IF('OddsRatio_working_3-way'!W46&gt;=0,IF('OddsRatio_working_3-way'!V46+SQRT('OddsRatio_working_3-way'!W46)&gt;0,0,PI()),ACOS('OddsRatio_working_3-way'!V46/(2*'OddsRatio_working_3-way'!X46)))</f>
        <v>1.2482270737249146</v>
      </c>
      <c r="Z46" s="11">
        <f>'OddsRatio_working_3-way'!X46^(1/3)*COS('OddsRatio_working_3-way'!Y46/3)</f>
        <v>0.55134895869582679</v>
      </c>
      <c r="AA46" s="11">
        <f>'OddsRatio_working_3-way'!X46^(1/3)*COS(('OddsRatio_working_3-way'!Y46+2*PI())/3)</f>
        <v>-0.48666137202404447</v>
      </c>
      <c r="AB46" s="11">
        <f>'OddsRatio_working_3-way'!X46^(1/3)*COS(('OddsRatio_working_3-way'!Y46+4*PI())/3)</f>
        <v>-6.4687586671782496E-2</v>
      </c>
      <c r="AC46" s="11">
        <f>'OddsRatio_working_3-way'!X46^(1/3)*SIN('OddsRatio_working_3-way'!Y46/3)</f>
        <v>0.2436266785640939</v>
      </c>
      <c r="AD46" s="11">
        <f>'OddsRatio_working_3-way'!X46^(1/3)*SIN(('OddsRatio_working_3-way'!Y46+2*PI())/3)</f>
        <v>0.35566886529863623</v>
      </c>
      <c r="AE46" s="11">
        <f>'OddsRatio_working_3-way'!X46^(1/3)*SIN(('OddsRatio_working_3-way'!Y46+4*PI())/3)</f>
        <v>-0.5992955438627301</v>
      </c>
      <c r="AF46" s="11">
        <f>-'OddsRatio_working_3-way'!U46/(3*'OddsRatio_working_3-way'!X46^(1/3))*COS(('OddsRatio_working_3-way'!Y46)/3)</f>
        <v>0.55134895869582667</v>
      </c>
      <c r="AG46" s="11">
        <f>-'OddsRatio_working_3-way'!U46/(3*'OddsRatio_working_3-way'!X46^(1/3))*COS(('OddsRatio_working_3-way'!Y46+2*PI())/3)</f>
        <v>-0.48666137202404436</v>
      </c>
      <c r="AH46" s="11">
        <f>-'OddsRatio_working_3-way'!U46/(3*'OddsRatio_working_3-way'!X46^(1/3))*COS(('OddsRatio_working_3-way'!Y46+4*PI())/3)</f>
        <v>-6.4687586671782496E-2</v>
      </c>
      <c r="AI46" s="11">
        <f>'OddsRatio_working_3-way'!U46/(3*'OddsRatio_working_3-way'!X46^(1/3))*SIN(('OddsRatio_working_3-way'!Y46)/3)</f>
        <v>-0.24362667856409387</v>
      </c>
      <c r="AJ46" s="11">
        <f>'OddsRatio_working_3-way'!U46/(3*'OddsRatio_working_3-way'!X46^(1/3))*SIN(('OddsRatio_working_3-way'!Y46+2*PI())/3)</f>
        <v>-0.35566886529863617</v>
      </c>
      <c r="AK46" s="11">
        <f>'OddsRatio_working_3-way'!U46/(3*'OddsRatio_working_3-way'!X46^(1/3))*SIN(('OddsRatio_working_3-way'!Y46+4*PI())/3)</f>
        <v>0.59929554386272998</v>
      </c>
      <c r="AL46" s="11">
        <f>'OddsRatio_working_3-way'!Z46+'OddsRatio_working_3-way'!AF46</f>
        <v>1.1026979173916533</v>
      </c>
      <c r="AM46" s="11">
        <f>'OddsRatio_working_3-way'!AA46+'OddsRatio_working_3-way'!AG46</f>
        <v>-0.97332274404808883</v>
      </c>
      <c r="AN46" s="11">
        <f>'OddsRatio_working_3-way'!AB46+'OddsRatio_working_3-way'!AH46</f>
        <v>-0.12937517334356499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1.1026979173916533</v>
      </c>
      <c r="AS46" s="11">
        <f>IF(('OddsRatio_working_3-way'!X46=0),IF(Q46&gt;0,-Q46^(1/3),(-Q46)^(1/3)),'OddsRatio_working_3-way'!AM46-'OddsRatio_working_3-way'!R46/3)</f>
        <v>-0.97332274404808883</v>
      </c>
      <c r="AT46" s="11">
        <f>IF(('OddsRatio_working_3-way'!X46=0),IF(Q46&gt;0,-Q46^(1/3),(-Q46)^(1/3)),'OddsRatio_working_3-way'!AN46-'OddsRatio_working_3-way'!R46/3)</f>
        <v>-0.12937517334356499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5.97</v>
      </c>
      <c r="B47" s="4">
        <f>IF('True_Odds_Calculator_3-way'!B48="","",'True_Odds_Calculator_3-way'!B48)</f>
        <v>4.6399999999999997</v>
      </c>
      <c r="C47" s="4">
        <f>IF('True_Odds_Calculator_3-way'!C48="","",'True_Odds_Calculator_3-way'!C48)</f>
        <v>1.54</v>
      </c>
      <c r="D47" s="9">
        <f t="shared" si="13"/>
        <v>0.1591972821295051</v>
      </c>
      <c r="E47" s="9">
        <f t="shared" si="14"/>
        <v>0.20541678731813917</v>
      </c>
      <c r="F47" s="9">
        <f t="shared" si="15"/>
        <v>0.63538593055235537</v>
      </c>
      <c r="G47" s="9">
        <f t="shared" si="16"/>
        <v>1.0626789282710174</v>
      </c>
      <c r="H47" s="9">
        <f t="shared" si="17"/>
        <v>6.2815142735069553</v>
      </c>
      <c r="I47" s="9">
        <f t="shared" si="18"/>
        <v>4.8681512989065023</v>
      </c>
      <c r="J47" s="9">
        <f t="shared" si="19"/>
        <v>1.5738466212663498</v>
      </c>
      <c r="K47" s="11">
        <f t="shared" si="20"/>
        <v>0.16750418760469013</v>
      </c>
      <c r="L47" s="11">
        <f t="shared" si="21"/>
        <v>0.21551724137931036</v>
      </c>
      <c r="M47" s="11">
        <f t="shared" si="22"/>
        <v>0.64935064935064934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-0.22900159102723627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0.21449049996961969</v>
      </c>
      <c r="Q47" s="11">
        <f>2*'OddsRatio_working_3-way'!K47*'OddsRatio_working_3-way'!L47*'OddsRatio_working_3-way'!M47</f>
        <v>4.688316939226661E-2</v>
      </c>
      <c r="R47" s="11">
        <f t="shared" si="23"/>
        <v>0</v>
      </c>
      <c r="S47" s="11">
        <f t="shared" si="24"/>
        <v>-0.9366332303958067</v>
      </c>
      <c r="T47" s="11">
        <f t="shared" si="25"/>
        <v>-0.20472857494990315</v>
      </c>
      <c r="U47" s="11">
        <f>'OddsRatio_working_3-way'!S47-'OddsRatio_working_3-way'!R47^2/3</f>
        <v>-0.9366332303958067</v>
      </c>
      <c r="V47" s="11">
        <f>'OddsRatio_working_3-way'!S47*'OddsRatio_working_3-way'!R47/3-2*'OddsRatio_working_3-way'!R47^3/27-'OddsRatio_working_3-way'!T47</f>
        <v>0.20472857494990315</v>
      </c>
      <c r="W47" s="11">
        <f>'OddsRatio_working_3-way'!V47^2+4*'OddsRatio_working_3-way'!U47^3/27</f>
        <v>-7.9818254163181696E-2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0.17445059727914361</v>
      </c>
      <c r="Y47" s="11">
        <f>IF('OddsRatio_working_3-way'!W47&gt;=0,IF('OddsRatio_working_3-way'!V47+SQRT('OddsRatio_working_3-way'!W47)&gt;0,0,PI()),ACOS('OddsRatio_working_3-way'!V47/(2*'OddsRatio_working_3-way'!X47)))</f>
        <v>0.94371862103796567</v>
      </c>
      <c r="Z47" s="11">
        <f>'OddsRatio_working_3-way'!X47^(1/3)*COS('OddsRatio_working_3-way'!Y47/3)</f>
        <v>0.53133946413550859</v>
      </c>
      <c r="AA47" s="11">
        <f>'OddsRatio_working_3-way'!X47^(1/3)*COS(('OddsRatio_working_3-way'!Y47+2*PI())/3)</f>
        <v>-0.41539310361707038</v>
      </c>
      <c r="AB47" s="11">
        <f>'OddsRatio_working_3-way'!X47^(1/3)*COS(('OddsRatio_working_3-way'!Y47+4*PI())/3)</f>
        <v>-0.11594636051843792</v>
      </c>
      <c r="AC47" s="11">
        <f>'OddsRatio_working_3-way'!X47^(1/3)*SIN('OddsRatio_working_3-way'!Y47/3)</f>
        <v>0.17288565773595208</v>
      </c>
      <c r="AD47" s="11">
        <f>'OddsRatio_working_3-way'!X47^(1/3)*SIN(('OddsRatio_working_3-way'!Y47+2*PI())/3)</f>
        <v>0.37371064510658514</v>
      </c>
      <c r="AE47" s="11">
        <f>'OddsRatio_working_3-way'!X47^(1/3)*SIN(('OddsRatio_working_3-way'!Y47+4*PI())/3)</f>
        <v>-0.54659630284253724</v>
      </c>
      <c r="AF47" s="11">
        <f>-'OddsRatio_working_3-way'!U47/(3*'OddsRatio_working_3-way'!X47^(1/3))*COS(('OddsRatio_working_3-way'!Y47)/3)</f>
        <v>0.5313394641355087</v>
      </c>
      <c r="AG47" s="11">
        <f>-'OddsRatio_working_3-way'!U47/(3*'OddsRatio_working_3-way'!X47^(1/3))*COS(('OddsRatio_working_3-way'!Y47+2*PI())/3)</f>
        <v>-0.41539310361707044</v>
      </c>
      <c r="AH47" s="11">
        <f>-'OddsRatio_working_3-way'!U47/(3*'OddsRatio_working_3-way'!X47^(1/3))*COS(('OddsRatio_working_3-way'!Y47+4*PI())/3)</f>
        <v>-0.11594636051843794</v>
      </c>
      <c r="AI47" s="11">
        <f>'OddsRatio_working_3-way'!U47/(3*'OddsRatio_working_3-way'!X47^(1/3))*SIN(('OddsRatio_working_3-way'!Y47)/3)</f>
        <v>-0.17288565773595213</v>
      </c>
      <c r="AJ47" s="11">
        <f>'OddsRatio_working_3-way'!U47/(3*'OddsRatio_working_3-way'!X47^(1/3))*SIN(('OddsRatio_working_3-way'!Y47+2*PI())/3)</f>
        <v>-0.37371064510658525</v>
      </c>
      <c r="AK47" s="11">
        <f>'OddsRatio_working_3-way'!U47/(3*'OddsRatio_working_3-way'!X47^(1/3))*SIN(('OddsRatio_working_3-way'!Y47+4*PI())/3)</f>
        <v>0.54659630284253735</v>
      </c>
      <c r="AL47" s="11">
        <f>'OddsRatio_working_3-way'!Z47+'OddsRatio_working_3-way'!AF47</f>
        <v>1.0626789282710174</v>
      </c>
      <c r="AM47" s="11">
        <f>'OddsRatio_working_3-way'!AA47+'OddsRatio_working_3-way'!AG47</f>
        <v>-0.83078620723414076</v>
      </c>
      <c r="AN47" s="11">
        <f>'OddsRatio_working_3-way'!AB47+'OddsRatio_working_3-way'!AH47</f>
        <v>-0.23189272103687586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1.0626789282710174</v>
      </c>
      <c r="AS47" s="11">
        <f>IF(('OddsRatio_working_3-way'!X47=0),IF(Q47&gt;0,-Q47^(1/3),(-Q47)^(1/3)),'OddsRatio_working_3-way'!AM47-'OddsRatio_working_3-way'!R47/3)</f>
        <v>-0.83078620723414076</v>
      </c>
      <c r="AT47" s="11">
        <f>IF(('OddsRatio_working_3-way'!X47=0),IF(Q47&gt;0,-Q47^(1/3),(-Q47)^(1/3)),'OddsRatio_working_3-way'!AN47-'OddsRatio_working_3-way'!R47/3)</f>
        <v>-0.23189272103687586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1.1299999999999999</v>
      </c>
      <c r="B48" s="4">
        <f>IF('True_Odds_Calculator_3-way'!B49="","",'True_Odds_Calculator_3-way'!B49)</f>
        <v>9.32</v>
      </c>
      <c r="C48" s="4">
        <f>IF('True_Odds_Calculator_3-way'!C49="","",'True_Odds_Calculator_3-way'!C49)</f>
        <v>23.58</v>
      </c>
      <c r="D48" s="9">
        <f t="shared" si="13"/>
        <v>0.86914459972125058</v>
      </c>
      <c r="E48" s="9">
        <f t="shared" si="14"/>
        <v>9.4023682590916216E-2</v>
      </c>
      <c r="F48" s="9">
        <f t="shared" si="15"/>
        <v>3.6831717687833082E-2</v>
      </c>
      <c r="G48" s="9">
        <f t="shared" si="16"/>
        <v>1.158127200545287</v>
      </c>
      <c r="H48" s="9">
        <f t="shared" si="17"/>
        <v>1.1505565360708874</v>
      </c>
      <c r="I48" s="9">
        <f t="shared" si="18"/>
        <v>10.635618308536786</v>
      </c>
      <c r="J48" s="9">
        <f t="shared" si="19"/>
        <v>27.150512188312575</v>
      </c>
      <c r="K48" s="11">
        <f t="shared" si="20"/>
        <v>0.88495575221238942</v>
      </c>
      <c r="L48" s="11">
        <f t="shared" si="21"/>
        <v>0.1072961373390558</v>
      </c>
      <c r="M48" s="11">
        <f t="shared" si="22"/>
        <v>4.2408821034775238E-2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-9.8345039611149931E-2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0.12495211712456564</v>
      </c>
      <c r="Q48" s="11">
        <f>2*'OddsRatio_working_3-way'!K48*'OddsRatio_working_3-way'!L48*'OddsRatio_working_3-way'!M48</f>
        <v>8.0536330728047476E-3</v>
      </c>
      <c r="R48" s="11">
        <f t="shared" si="23"/>
        <v>0</v>
      </c>
      <c r="S48" s="11">
        <f t="shared" si="24"/>
        <v>-1.2705482413614191</v>
      </c>
      <c r="T48" s="11">
        <f t="shared" si="25"/>
        <v>-8.1891604341696372E-2</v>
      </c>
      <c r="U48" s="11">
        <f>'OddsRatio_working_3-way'!S48-'OddsRatio_working_3-way'!R48^2/3</f>
        <v>-1.2705482413614191</v>
      </c>
      <c r="V48" s="11">
        <f>'OddsRatio_working_3-way'!S48*'OddsRatio_working_3-way'!R48/3-2*'OddsRatio_working_3-way'!R48^3/27-'OddsRatio_working_3-way'!T48</f>
        <v>8.1891604341696372E-2</v>
      </c>
      <c r="W48" s="11">
        <f>'OddsRatio_working_3-way'!V48^2+4*'OddsRatio_working_3-way'!U48^3/27</f>
        <v>-0.29715108673932261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0.27561627383056481</v>
      </c>
      <c r="Y48" s="11">
        <f>IF('OddsRatio_working_3-way'!W48&gt;=0,IF('OddsRatio_working_3-way'!V48+SQRT('OddsRatio_working_3-way'!W48)&gt;0,0,PI()),ACOS('OddsRatio_working_3-way'!V48/(2*'OddsRatio_working_3-way'!X48)))</f>
        <v>1.4216834604065895</v>
      </c>
      <c r="Z48" s="11">
        <f>'OddsRatio_working_3-way'!X48^(1/3)*COS('OddsRatio_working_3-way'!Y48/3)</f>
        <v>0.57906360027264348</v>
      </c>
      <c r="AA48" s="11">
        <f>'OddsRatio_working_3-way'!X48^(1/3)*COS(('OddsRatio_working_3-way'!Y48+2*PI())/3)</f>
        <v>-0.54673030415572288</v>
      </c>
      <c r="AB48" s="11">
        <f>'OddsRatio_working_3-way'!X48^(1/3)*COS(('OddsRatio_working_3-way'!Y48+4*PI())/3)</f>
        <v>-3.2333296116920845E-2</v>
      </c>
      <c r="AC48" s="11">
        <f>'OddsRatio_working_3-way'!X48^(1/3)*SIN('OddsRatio_working_3-way'!Y48/3)</f>
        <v>0.29698725106154078</v>
      </c>
      <c r="AD48" s="11">
        <f>'OddsRatio_working_3-way'!X48^(1/3)*SIN(('OddsRatio_working_3-way'!Y48+2*PI())/3)</f>
        <v>0.35299016271221673</v>
      </c>
      <c r="AE48" s="11">
        <f>'OddsRatio_working_3-way'!X48^(1/3)*SIN(('OddsRatio_working_3-way'!Y48+4*PI())/3)</f>
        <v>-0.64997741377375717</v>
      </c>
      <c r="AF48" s="11">
        <f>-'OddsRatio_working_3-way'!U48/(3*'OddsRatio_working_3-way'!X48^(1/3))*COS(('OddsRatio_working_3-way'!Y48)/3)</f>
        <v>0.57906360027264336</v>
      </c>
      <c r="AG48" s="11">
        <f>-'OddsRatio_working_3-way'!U48/(3*'OddsRatio_working_3-way'!X48^(1/3))*COS(('OddsRatio_working_3-way'!Y48+2*PI())/3)</f>
        <v>-0.54673030415572277</v>
      </c>
      <c r="AH48" s="11">
        <f>-'OddsRatio_working_3-way'!U48/(3*'OddsRatio_working_3-way'!X48^(1/3))*COS(('OddsRatio_working_3-way'!Y48+4*PI())/3)</f>
        <v>-3.2333296116920839E-2</v>
      </c>
      <c r="AI48" s="11">
        <f>'OddsRatio_working_3-way'!U48/(3*'OddsRatio_working_3-way'!X48^(1/3))*SIN(('OddsRatio_working_3-way'!Y48)/3)</f>
        <v>-0.29698725106154072</v>
      </c>
      <c r="AJ48" s="11">
        <f>'OddsRatio_working_3-way'!U48/(3*'OddsRatio_working_3-way'!X48^(1/3))*SIN(('OddsRatio_working_3-way'!Y48+2*PI())/3)</f>
        <v>-0.35299016271221662</v>
      </c>
      <c r="AK48" s="11">
        <f>'OddsRatio_working_3-way'!U48/(3*'OddsRatio_working_3-way'!X48^(1/3))*SIN(('OddsRatio_working_3-way'!Y48+4*PI())/3)</f>
        <v>0.64997741377375706</v>
      </c>
      <c r="AL48" s="11">
        <f>'OddsRatio_working_3-way'!Z48+'OddsRatio_working_3-way'!AF48</f>
        <v>1.158127200545287</v>
      </c>
      <c r="AM48" s="11">
        <f>'OddsRatio_working_3-way'!AA48+'OddsRatio_working_3-way'!AG48</f>
        <v>-1.0934606083114455</v>
      </c>
      <c r="AN48" s="11">
        <f>'OddsRatio_working_3-way'!AB48+'OddsRatio_working_3-way'!AH48</f>
        <v>-6.4666592233841691E-2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1.158127200545287</v>
      </c>
      <c r="AS48" s="11">
        <f>IF(('OddsRatio_working_3-way'!X48=0),IF(Q48&gt;0,-Q48^(1/3),(-Q48)^(1/3)),'OddsRatio_working_3-way'!AM48-'OddsRatio_working_3-way'!R48/3)</f>
        <v>-1.0934606083114455</v>
      </c>
      <c r="AT48" s="11">
        <f>IF(('OddsRatio_working_3-way'!X48=0),IF(Q48&gt;0,-Q48^(1/3),(-Q48)^(1/3)),'OddsRatio_working_3-way'!AN48-'OddsRatio_working_3-way'!R48/3)</f>
        <v>-6.4666592233841691E-2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6.84</v>
      </c>
      <c r="B49" s="4">
        <f>IF('True_Odds_Calculator_3-way'!B50="","",'True_Odds_Calculator_3-way'!B50)</f>
        <v>5</v>
      </c>
      <c r="C49" s="4">
        <f>IF('True_Odds_Calculator_3-way'!C50="","",'True_Odds_Calculator_3-way'!C50)</f>
        <v>1.46</v>
      </c>
      <c r="D49" s="9">
        <f t="shared" si="13"/>
        <v>0.13855727390195471</v>
      </c>
      <c r="E49" s="9">
        <f t="shared" si="14"/>
        <v>0.19017270647798656</v>
      </c>
      <c r="F49" s="9">
        <f t="shared" si="15"/>
        <v>0.67127001962005861</v>
      </c>
      <c r="G49" s="9">
        <f t="shared" si="16"/>
        <v>1.0645945316234893</v>
      </c>
      <c r="H49" s="9">
        <f t="shared" si="17"/>
        <v>7.217232064681177</v>
      </c>
      <c r="I49" s="9">
        <f t="shared" si="18"/>
        <v>5.2583781264939562</v>
      </c>
      <c r="J49" s="9">
        <f t="shared" si="19"/>
        <v>1.4897134845468054</v>
      </c>
      <c r="K49" s="11">
        <f t="shared" si="20"/>
        <v>0.14619883040935672</v>
      </c>
      <c r="L49" s="11">
        <f t="shared" si="21"/>
        <v>0.2</v>
      </c>
      <c r="M49" s="11">
        <f t="shared" si="22"/>
        <v>0.68493150684931503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-0.21520467836257307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0.20628054153648961</v>
      </c>
      <c r="Q49" s="11">
        <f>2*'OddsRatio_working_3-way'!K49*'OddsRatio_working_3-way'!L49*'OddsRatio_working_3-way'!M49</f>
        <v>4.0054474084755265E-2</v>
      </c>
      <c r="R49" s="11">
        <f t="shared" si="23"/>
        <v>0</v>
      </c>
      <c r="S49" s="11">
        <f t="shared" si="24"/>
        <v>-0.95853186420488401</v>
      </c>
      <c r="T49" s="11">
        <f t="shared" si="25"/>
        <v>-0.18612269207861826</v>
      </c>
      <c r="U49" s="11">
        <f>'OddsRatio_working_3-way'!S49-'OddsRatio_working_3-way'!R49^2/3</f>
        <v>-0.95853186420488401</v>
      </c>
      <c r="V49" s="11">
        <f>'OddsRatio_working_3-way'!S49*'OddsRatio_working_3-way'!R49/3-2*'OddsRatio_working_3-way'!R49^3/27-'OddsRatio_working_3-way'!T49</f>
        <v>0.18612269207861826</v>
      </c>
      <c r="W49" s="11">
        <f>'OddsRatio_working_3-way'!V49^2+4*'OddsRatio_working_3-way'!U49^3/27</f>
        <v>-9.5829914249944609E-2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0.18060424327555039</v>
      </c>
      <c r="Y49" s="11">
        <f>IF('OddsRatio_working_3-way'!W49&gt;=0,IF('OddsRatio_working_3-way'!V49+SQRT('OddsRatio_working_3-way'!W49)&gt;0,0,PI()),ACOS('OddsRatio_working_3-way'!V49/(2*'OddsRatio_working_3-way'!X49)))</f>
        <v>1.0294646356294868</v>
      </c>
      <c r="Z49" s="11">
        <f>'OddsRatio_working_3-way'!X49^(1/3)*COS('OddsRatio_working_3-way'!Y49/3)</f>
        <v>0.53229726581174475</v>
      </c>
      <c r="AA49" s="11">
        <f>'OddsRatio_working_3-way'!X49^(1/3)*COS(('OddsRatio_working_3-way'!Y49+2*PI())/3)</f>
        <v>-0.43085346482718118</v>
      </c>
      <c r="AB49" s="11">
        <f>'OddsRatio_working_3-way'!X49^(1/3)*COS(('OddsRatio_working_3-way'!Y49+4*PI())/3)</f>
        <v>-0.10144380098456347</v>
      </c>
      <c r="AC49" s="11">
        <f>'OddsRatio_working_3-way'!X49^(1/3)*SIN('OddsRatio_working_3-way'!Y49/3)</f>
        <v>0.19018475809319943</v>
      </c>
      <c r="AD49" s="11">
        <f>'OddsRatio_working_3-way'!X49^(1/3)*SIN(('OddsRatio_working_3-way'!Y49+2*PI())/3)</f>
        <v>0.36589057551136928</v>
      </c>
      <c r="AE49" s="11">
        <f>'OddsRatio_working_3-way'!X49^(1/3)*SIN(('OddsRatio_working_3-way'!Y49+4*PI())/3)</f>
        <v>-0.55607533360456862</v>
      </c>
      <c r="AF49" s="11">
        <f>-'OddsRatio_working_3-way'!U49/(3*'OddsRatio_working_3-way'!X49^(1/3))*COS(('OddsRatio_working_3-way'!Y49)/3)</f>
        <v>0.53229726581174464</v>
      </c>
      <c r="AG49" s="11">
        <f>-'OddsRatio_working_3-way'!U49/(3*'OddsRatio_working_3-way'!X49^(1/3))*COS(('OddsRatio_working_3-way'!Y49+2*PI())/3)</f>
        <v>-0.43085346482718112</v>
      </c>
      <c r="AH49" s="11">
        <f>-'OddsRatio_working_3-way'!U49/(3*'OddsRatio_working_3-way'!X49^(1/3))*COS(('OddsRatio_working_3-way'!Y49+4*PI())/3)</f>
        <v>-0.10144380098456346</v>
      </c>
      <c r="AI49" s="11">
        <f>'OddsRatio_working_3-way'!U49/(3*'OddsRatio_working_3-way'!X49^(1/3))*SIN(('OddsRatio_working_3-way'!Y49)/3)</f>
        <v>-0.1901847580931994</v>
      </c>
      <c r="AJ49" s="11">
        <f>'OddsRatio_working_3-way'!U49/(3*'OddsRatio_working_3-way'!X49^(1/3))*SIN(('OddsRatio_working_3-way'!Y49+2*PI())/3)</f>
        <v>-0.36589057551136916</v>
      </c>
      <c r="AK49" s="11">
        <f>'OddsRatio_working_3-way'!U49/(3*'OddsRatio_working_3-way'!X49^(1/3))*SIN(('OddsRatio_working_3-way'!Y49+4*PI())/3)</f>
        <v>0.55607533360456851</v>
      </c>
      <c r="AL49" s="11">
        <f>'OddsRatio_working_3-way'!Z49+'OddsRatio_working_3-way'!AF49</f>
        <v>1.0645945316234893</v>
      </c>
      <c r="AM49" s="11">
        <f>'OddsRatio_working_3-way'!AA49+'OddsRatio_working_3-way'!AG49</f>
        <v>-0.86170692965436224</v>
      </c>
      <c r="AN49" s="11">
        <f>'OddsRatio_working_3-way'!AB49+'OddsRatio_working_3-way'!AH49</f>
        <v>-0.20288760196912692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1.0645945316234893</v>
      </c>
      <c r="AS49" s="11">
        <f>IF(('OddsRatio_working_3-way'!X49=0),IF(Q49&gt;0,-Q49^(1/3),(-Q49)^(1/3)),'OddsRatio_working_3-way'!AM49-'OddsRatio_working_3-way'!R49/3)</f>
        <v>-0.86170692965436224</v>
      </c>
      <c r="AT49" s="11">
        <f>IF(('OddsRatio_working_3-way'!X49=0),IF(Q49&gt;0,-Q49^(1/3),(-Q49)^(1/3)),'OddsRatio_working_3-way'!AN49-'OddsRatio_working_3-way'!R49/3)</f>
        <v>-0.20288760196912692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1.69</v>
      </c>
      <c r="B50" s="4">
        <f>IF('True_Odds_Calculator_3-way'!B51="","",'True_Odds_Calculator_3-way'!B51)</f>
        <v>4.34</v>
      </c>
      <c r="C50" s="4">
        <f>IF('True_Odds_Calculator_3-way'!C51="","",'True_Odds_Calculator_3-way'!C51)</f>
        <v>4.79</v>
      </c>
      <c r="D50" s="9">
        <f t="shared" si="13"/>
        <v>0.57878797324760933</v>
      </c>
      <c r="E50" s="9">
        <f t="shared" si="14"/>
        <v>0.22110567867280048</v>
      </c>
      <c r="F50" s="9">
        <f t="shared" si="15"/>
        <v>0.20010634807959016</v>
      </c>
      <c r="G50" s="9">
        <f t="shared" si="16"/>
        <v>1.0547078393134979</v>
      </c>
      <c r="H50" s="9">
        <f t="shared" si="17"/>
        <v>1.7277484091263129</v>
      </c>
      <c r="I50" s="9">
        <f t="shared" si="18"/>
        <v>4.5227241833070835</v>
      </c>
      <c r="J50" s="9">
        <f t="shared" si="19"/>
        <v>4.997342710998157</v>
      </c>
      <c r="K50" s="11">
        <f t="shared" si="20"/>
        <v>0.59171597633136097</v>
      </c>
      <c r="L50" s="11">
        <f t="shared" si="21"/>
        <v>0.2304147465437788</v>
      </c>
      <c r="M50" s="11">
        <f t="shared" si="22"/>
        <v>0.20876826722338204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-0.24861241940351109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0.22258444219001006</v>
      </c>
      <c r="Q50" s="11">
        <f>2*'OddsRatio_working_3-way'!K50*'OddsRatio_working_3-way'!L50*'OddsRatio_working_3-way'!M50</f>
        <v>5.6926967312023034E-2</v>
      </c>
      <c r="R50" s="11">
        <f t="shared" si="23"/>
        <v>0</v>
      </c>
      <c r="S50" s="11">
        <f t="shared" si="24"/>
        <v>-0.89530701130720158</v>
      </c>
      <c r="T50" s="11">
        <f t="shared" si="25"/>
        <v>-0.22897877527038407</v>
      </c>
      <c r="U50" s="11">
        <f>'OddsRatio_working_3-way'!S50-'OddsRatio_working_3-way'!R50^2/3</f>
        <v>-0.89530701130720158</v>
      </c>
      <c r="V50" s="11">
        <f>'OddsRatio_working_3-way'!S50*'OddsRatio_working_3-way'!R50/3-2*'OddsRatio_working_3-way'!R50^3/27-'OddsRatio_working_3-way'!T50</f>
        <v>0.22897877527038407</v>
      </c>
      <c r="W50" s="11">
        <f>'OddsRatio_working_3-way'!V50^2+4*'OddsRatio_working_3-way'!U50^3/27</f>
        <v>-5.3888038890963441E-2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0.16303321625920936</v>
      </c>
      <c r="Y50" s="11">
        <f>IF('OddsRatio_working_3-way'!W50&gt;=0,IF('OddsRatio_working_3-way'!V50+SQRT('OddsRatio_working_3-way'!W50)&gt;0,0,PI()),ACOS('OddsRatio_working_3-way'!V50/(2*'OddsRatio_working_3-way'!X50)))</f>
        <v>0.79224924640673788</v>
      </c>
      <c r="Z50" s="11">
        <f>'OddsRatio_working_3-way'!X50^(1/3)*COS('OddsRatio_working_3-way'!Y50/3)</f>
        <v>0.52735391965674905</v>
      </c>
      <c r="AA50" s="11">
        <f>'OddsRatio_working_3-way'!X50^(1/3)*COS(('OddsRatio_working_3-way'!Y50+2*PI())/3)</f>
        <v>-0.3871683983729059</v>
      </c>
      <c r="AB50" s="11">
        <f>'OddsRatio_working_3-way'!X50^(1/3)*COS(('OddsRatio_working_3-way'!Y50+4*PI())/3)</f>
        <v>-0.14018552128384329</v>
      </c>
      <c r="AC50" s="11">
        <f>'OddsRatio_working_3-way'!X50^(1/3)*SIN('OddsRatio_working_3-way'!Y50/3)</f>
        <v>0.14259563057259864</v>
      </c>
      <c r="AD50" s="11">
        <f>'OddsRatio_working_3-way'!X50^(1/3)*SIN(('OddsRatio_working_3-way'!Y50+2*PI())/3)</f>
        <v>0.38540407592174319</v>
      </c>
      <c r="AE50" s="11">
        <f>'OddsRatio_working_3-way'!X50^(1/3)*SIN(('OddsRatio_working_3-way'!Y50+4*PI())/3)</f>
        <v>-0.5279997064943418</v>
      </c>
      <c r="AF50" s="11">
        <f>-'OddsRatio_working_3-way'!U50/(3*'OddsRatio_working_3-way'!X50^(1/3))*COS(('OddsRatio_working_3-way'!Y50)/3)</f>
        <v>0.52735391965674883</v>
      </c>
      <c r="AG50" s="11">
        <f>-'OddsRatio_working_3-way'!U50/(3*'OddsRatio_working_3-way'!X50^(1/3))*COS(('OddsRatio_working_3-way'!Y50+2*PI())/3)</f>
        <v>-0.38716839837290573</v>
      </c>
      <c r="AH50" s="11">
        <f>-'OddsRatio_working_3-way'!U50/(3*'OddsRatio_working_3-way'!X50^(1/3))*COS(('OddsRatio_working_3-way'!Y50+4*PI())/3)</f>
        <v>-0.14018552128384323</v>
      </c>
      <c r="AI50" s="11">
        <f>'OddsRatio_working_3-way'!U50/(3*'OddsRatio_working_3-way'!X50^(1/3))*SIN(('OddsRatio_working_3-way'!Y50)/3)</f>
        <v>-0.14259563057259858</v>
      </c>
      <c r="AJ50" s="11">
        <f>'OddsRatio_working_3-way'!U50/(3*'OddsRatio_working_3-way'!X50^(1/3))*SIN(('OddsRatio_working_3-way'!Y50+2*PI())/3)</f>
        <v>-0.38540407592174308</v>
      </c>
      <c r="AK50" s="11">
        <f>'OddsRatio_working_3-way'!U50/(3*'OddsRatio_working_3-way'!X50^(1/3))*SIN(('OddsRatio_working_3-way'!Y50+4*PI())/3)</f>
        <v>0.52799970649434158</v>
      </c>
      <c r="AL50" s="11">
        <f>'OddsRatio_working_3-way'!Z50+'OddsRatio_working_3-way'!AF50</f>
        <v>1.0547078393134979</v>
      </c>
      <c r="AM50" s="11">
        <f>'OddsRatio_working_3-way'!AA50+'OddsRatio_working_3-way'!AG50</f>
        <v>-0.77433679674581168</v>
      </c>
      <c r="AN50" s="11">
        <f>'OddsRatio_working_3-way'!AB50+'OddsRatio_working_3-way'!AH50</f>
        <v>-0.28037104256768652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1.0547078393134979</v>
      </c>
      <c r="AS50" s="11">
        <f>IF(('OddsRatio_working_3-way'!X50=0),IF(Q50&gt;0,-Q50^(1/3),(-Q50)^(1/3)),'OddsRatio_working_3-way'!AM50-'OddsRatio_working_3-way'!R50/3)</f>
        <v>-0.77433679674581168</v>
      </c>
      <c r="AT50" s="11">
        <f>IF(('OddsRatio_working_3-way'!X50=0),IF(Q50&gt;0,-Q50^(1/3),(-Q50)^(1/3)),'OddsRatio_working_3-way'!AN50-'OddsRatio_working_3-way'!R50/3)</f>
        <v>-0.28037104256768652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4.83</v>
      </c>
      <c r="B51" s="4">
        <f>IF('True_Odds_Calculator_3-way'!B52="","",'True_Odds_Calculator_3-way'!B52)</f>
        <v>4.25</v>
      </c>
      <c r="C51" s="4">
        <f>IF('True_Odds_Calculator_3-way'!C52="","",'True_Odds_Calculator_3-way'!C52)</f>
        <v>1.7</v>
      </c>
      <c r="D51" s="9">
        <f t="shared" si="13"/>
        <v>0.19855410450217234</v>
      </c>
      <c r="E51" s="9">
        <f t="shared" si="14"/>
        <v>0.2259809067775487</v>
      </c>
      <c r="F51" s="9">
        <f t="shared" si="15"/>
        <v>0.57546498872027874</v>
      </c>
      <c r="G51" s="9">
        <f t="shared" si="16"/>
        <v>1.0538931115360262</v>
      </c>
      <c r="H51" s="9">
        <f t="shared" si="17"/>
        <v>5.0364106171829812</v>
      </c>
      <c r="I51" s="9">
        <f t="shared" si="18"/>
        <v>4.4251526124920852</v>
      </c>
      <c r="J51" s="9">
        <f t="shared" si="19"/>
        <v>1.7377251780752185</v>
      </c>
      <c r="K51" s="11">
        <f t="shared" si="20"/>
        <v>0.20703933747412007</v>
      </c>
      <c r="L51" s="11">
        <f t="shared" si="21"/>
        <v>0.23529411764705882</v>
      </c>
      <c r="M51" s="11">
        <f t="shared" si="22"/>
        <v>0.58823529411764708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-0.24968657539742234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0.22294339730777218</v>
      </c>
      <c r="Q51" s="11">
        <f>2*'OddsRatio_working_3-way'!K51*'OddsRatio_working_3-way'!L51*'OddsRatio_working_3-way'!M51</f>
        <v>5.7311927328476148E-2</v>
      </c>
      <c r="R51" s="11">
        <f t="shared" si="23"/>
        <v>0</v>
      </c>
      <c r="S51" s="11">
        <f t="shared" si="24"/>
        <v>-0.89289300777551439</v>
      </c>
      <c r="T51" s="11">
        <f t="shared" si="25"/>
        <v>-0.22953547757725309</v>
      </c>
      <c r="U51" s="11">
        <f>'OddsRatio_working_3-way'!S51-'OddsRatio_working_3-way'!R51^2/3</f>
        <v>-0.89289300777551439</v>
      </c>
      <c r="V51" s="11">
        <f>'OddsRatio_working_3-way'!S51*'OddsRatio_working_3-way'!R51/3-2*'OddsRatio_working_3-way'!R51^3/27-'OddsRatio_working_3-way'!T51</f>
        <v>0.22953547757725309</v>
      </c>
      <c r="W51" s="11">
        <f>'OddsRatio_working_3-way'!V51^2+4*'OddsRatio_working_3-way'!U51^3/27</f>
        <v>-5.2775097887296001E-2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0.16237428472045201</v>
      </c>
      <c r="Y51" s="11">
        <f>IF('OddsRatio_working_3-way'!W51&gt;=0,IF('OddsRatio_working_3-way'!V51+SQRT('OddsRatio_working_3-way'!W51)&gt;0,0,PI()),ACOS('OddsRatio_working_3-way'!V51/(2*'OddsRatio_working_3-way'!X51)))</f>
        <v>0.78581804325456239</v>
      </c>
      <c r="Z51" s="11">
        <f>'OddsRatio_working_3-way'!X51^(1/3)*COS('OddsRatio_working_3-way'!Y51/3)</f>
        <v>0.52694655576801308</v>
      </c>
      <c r="AA51" s="11">
        <f>'OddsRatio_working_3-way'!X51^(1/3)*COS(('OddsRatio_working_3-way'!Y51+2*PI())/3)</f>
        <v>-0.38582011056491339</v>
      </c>
      <c r="AB51" s="11">
        <f>'OddsRatio_working_3-way'!X51^(1/3)*COS(('OddsRatio_working_3-way'!Y51+4*PI())/3)</f>
        <v>-0.14112644520309978</v>
      </c>
      <c r="AC51" s="11">
        <f>'OddsRatio_working_3-way'!X51^(1/3)*SIN('OddsRatio_working_3-way'!Y51/3)</f>
        <v>0.14127395356563946</v>
      </c>
      <c r="AD51" s="11">
        <f>'OddsRatio_working_3-way'!X51^(1/3)*SIN(('OddsRatio_working_3-way'!Y51+2*PI())/3)</f>
        <v>0.38571212694899298</v>
      </c>
      <c r="AE51" s="11">
        <f>'OddsRatio_working_3-way'!X51^(1/3)*SIN(('OddsRatio_working_3-way'!Y51+4*PI())/3)</f>
        <v>-0.52698608051463236</v>
      </c>
      <c r="AF51" s="11">
        <f>-'OddsRatio_working_3-way'!U51/(3*'OddsRatio_working_3-way'!X51^(1/3))*COS(('OddsRatio_working_3-way'!Y51)/3)</f>
        <v>0.52694655576801308</v>
      </c>
      <c r="AG51" s="11">
        <f>-'OddsRatio_working_3-way'!U51/(3*'OddsRatio_working_3-way'!X51^(1/3))*COS(('OddsRatio_working_3-way'!Y51+2*PI())/3)</f>
        <v>-0.38582011056491339</v>
      </c>
      <c r="AH51" s="11">
        <f>-'OddsRatio_working_3-way'!U51/(3*'OddsRatio_working_3-way'!X51^(1/3))*COS(('OddsRatio_working_3-way'!Y51+4*PI())/3)</f>
        <v>-0.14112644520309978</v>
      </c>
      <c r="AI51" s="11">
        <f>'OddsRatio_working_3-way'!U51/(3*'OddsRatio_working_3-way'!X51^(1/3))*SIN(('OddsRatio_working_3-way'!Y51)/3)</f>
        <v>-0.14127395356563946</v>
      </c>
      <c r="AJ51" s="11">
        <f>'OddsRatio_working_3-way'!U51/(3*'OddsRatio_working_3-way'!X51^(1/3))*SIN(('OddsRatio_working_3-way'!Y51+2*PI())/3)</f>
        <v>-0.38571212694899298</v>
      </c>
      <c r="AK51" s="11">
        <f>'OddsRatio_working_3-way'!U51/(3*'OddsRatio_working_3-way'!X51^(1/3))*SIN(('OddsRatio_working_3-way'!Y51+4*PI())/3)</f>
        <v>0.52698608051463236</v>
      </c>
      <c r="AL51" s="11">
        <f>'OddsRatio_working_3-way'!Z51+'OddsRatio_working_3-way'!AF51</f>
        <v>1.0538931115360262</v>
      </c>
      <c r="AM51" s="11">
        <f>'OddsRatio_working_3-way'!AA51+'OddsRatio_working_3-way'!AG51</f>
        <v>-0.77164022112982678</v>
      </c>
      <c r="AN51" s="11">
        <f>'OddsRatio_working_3-way'!AB51+'OddsRatio_working_3-way'!AH51</f>
        <v>-0.28225289040619955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1.0538931115360262</v>
      </c>
      <c r="AS51" s="11">
        <f>IF(('OddsRatio_working_3-way'!X51=0),IF(Q51&gt;0,-Q51^(1/3),(-Q51)^(1/3)),'OddsRatio_working_3-way'!AM51-'OddsRatio_working_3-way'!R51/3)</f>
        <v>-0.77164022112982678</v>
      </c>
      <c r="AT51" s="11">
        <f>IF(('OddsRatio_working_3-way'!X51=0),IF(Q51&gt;0,-Q51^(1/3),(-Q51)^(1/3)),'OddsRatio_working_3-way'!AN51-'OddsRatio_working_3-way'!R51/3)</f>
        <v>-0.28225289040619955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3.13</v>
      </c>
      <c r="B52" s="4">
        <f>IF('True_Odds_Calculator_3-way'!B53="","",'True_Odds_Calculator_3-way'!B53)</f>
        <v>2.93</v>
      </c>
      <c r="C52" s="4">
        <f>IF('True_Odds_Calculator_3-way'!C53="","",'True_Odds_Calculator_3-way'!C53)</f>
        <v>2.73</v>
      </c>
      <c r="D52" s="9">
        <f t="shared" si="13"/>
        <v>0.31076428765784148</v>
      </c>
      <c r="E52" s="9">
        <f t="shared" si="14"/>
        <v>0.33226764211827714</v>
      </c>
      <c r="F52" s="9">
        <f t="shared" si="15"/>
        <v>0.35696807022388133</v>
      </c>
      <c r="G52" s="9">
        <f t="shared" si="16"/>
        <v>1.0412549135358373</v>
      </c>
      <c r="H52" s="9">
        <f t="shared" si="17"/>
        <v>3.2178729658313334</v>
      </c>
      <c r="I52" s="9">
        <f t="shared" si="18"/>
        <v>3.0096219831241662</v>
      </c>
      <c r="J52" s="9">
        <f t="shared" si="19"/>
        <v>2.8013710004169989</v>
      </c>
      <c r="K52" s="11">
        <f t="shared" si="20"/>
        <v>0.31948881789137379</v>
      </c>
      <c r="L52" s="11">
        <f t="shared" si="21"/>
        <v>0.34129692832764502</v>
      </c>
      <c r="M52" s="11">
        <f t="shared" si="22"/>
        <v>0.36630036630036628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-0.28405890634243358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0.23126183045056872</v>
      </c>
      <c r="Q52" s="11">
        <f>2*'OddsRatio_working_3-way'!K52*'OddsRatio_working_3-way'!L52*'OddsRatio_working_3-way'!M52</f>
        <v>7.9883188411249986E-2</v>
      </c>
      <c r="R52" s="11">
        <f t="shared" si="23"/>
        <v>0</v>
      </c>
      <c r="S52" s="11">
        <f t="shared" si="24"/>
        <v>-0.81413335504355611</v>
      </c>
      <c r="T52" s="11">
        <f t="shared" si="25"/>
        <v>-0.28122050260571885</v>
      </c>
      <c r="U52" s="11">
        <f>'OddsRatio_working_3-way'!S52-'OddsRatio_working_3-way'!R52^2/3</f>
        <v>-0.81413335504355611</v>
      </c>
      <c r="V52" s="11">
        <f>'OddsRatio_working_3-way'!S52*'OddsRatio_working_3-way'!R52/3-2*'OddsRatio_working_3-way'!R52^3/27-'OddsRatio_working_3-way'!T52</f>
        <v>0.28122050260571885</v>
      </c>
      <c r="W52" s="11">
        <f>'OddsRatio_working_3-way'!V52^2+4*'OddsRatio_working_3-way'!U52^3/27</f>
        <v>-8.5847617124822084E-4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0.14137136136525438</v>
      </c>
      <c r="Y52" s="11">
        <f>IF('OddsRatio_working_3-way'!W52&gt;=0,IF('OddsRatio_working_3-way'!V52+SQRT('OddsRatio_working_3-way'!W52)&gt;0,0,PI()),ACOS('OddsRatio_working_3-way'!V52/(2*'OddsRatio_working_3-way'!X52)))</f>
        <v>0.10381331208628852</v>
      </c>
      <c r="Z52" s="11">
        <f>'OddsRatio_working_3-way'!X52^(1/3)*COS('OddsRatio_working_3-way'!Y52/3)</f>
        <v>0.52062745676791877</v>
      </c>
      <c r="AA52" s="11">
        <f>'OddsRatio_working_3-way'!X52^(1/3)*COS(('OddsRatio_working_3-way'!Y52+2*PI())/3)</f>
        <v>-0.27592229031053556</v>
      </c>
      <c r="AB52" s="11">
        <f>'OddsRatio_working_3-way'!X52^(1/3)*COS(('OddsRatio_working_3-way'!Y52+4*PI())/3)</f>
        <v>-0.24470516645738308</v>
      </c>
      <c r="AC52" s="11">
        <f>'OddsRatio_working_3-way'!X52^(1/3)*SIN('OddsRatio_working_3-way'!Y52/3)</f>
        <v>1.8023214859943532E-2</v>
      </c>
      <c r="AD52" s="11">
        <f>'OddsRatio_working_3-way'!X52^(1/3)*SIN(('OddsRatio_working_3-way'!Y52+2*PI())/3)</f>
        <v>0.44186499603873053</v>
      </c>
      <c r="AE52" s="11">
        <f>'OddsRatio_working_3-way'!X52^(1/3)*SIN(('OddsRatio_working_3-way'!Y52+4*PI())/3)</f>
        <v>-0.45988821089867399</v>
      </c>
      <c r="AF52" s="11">
        <f>-'OddsRatio_working_3-way'!U52/(3*'OddsRatio_working_3-way'!X52^(1/3))*COS(('OddsRatio_working_3-way'!Y52)/3)</f>
        <v>0.52062745676791855</v>
      </c>
      <c r="AG52" s="11">
        <f>-'OddsRatio_working_3-way'!U52/(3*'OddsRatio_working_3-way'!X52^(1/3))*COS(('OddsRatio_working_3-way'!Y52+2*PI())/3)</f>
        <v>-0.27592229031053545</v>
      </c>
      <c r="AH52" s="11">
        <f>-'OddsRatio_working_3-way'!U52/(3*'OddsRatio_working_3-way'!X52^(1/3))*COS(('OddsRatio_working_3-way'!Y52+4*PI())/3)</f>
        <v>-0.24470516645738299</v>
      </c>
      <c r="AI52" s="11">
        <f>'OddsRatio_working_3-way'!U52/(3*'OddsRatio_working_3-way'!X52^(1/3))*SIN(('OddsRatio_working_3-way'!Y52)/3)</f>
        <v>-1.8023214859943525E-2</v>
      </c>
      <c r="AJ52" s="11">
        <f>'OddsRatio_working_3-way'!U52/(3*'OddsRatio_working_3-way'!X52^(1/3))*SIN(('OddsRatio_working_3-way'!Y52+2*PI())/3)</f>
        <v>-0.44186499603873031</v>
      </c>
      <c r="AK52" s="11">
        <f>'OddsRatio_working_3-way'!U52/(3*'OddsRatio_working_3-way'!X52^(1/3))*SIN(('OddsRatio_working_3-way'!Y52+4*PI())/3)</f>
        <v>0.45988821089867377</v>
      </c>
      <c r="AL52" s="11">
        <f>'OddsRatio_working_3-way'!Z52+'OddsRatio_working_3-way'!AF52</f>
        <v>1.0412549135358373</v>
      </c>
      <c r="AM52" s="11">
        <f>'OddsRatio_working_3-way'!AA52+'OddsRatio_working_3-way'!AG52</f>
        <v>-0.551844580621071</v>
      </c>
      <c r="AN52" s="11">
        <f>'OddsRatio_working_3-way'!AB52+'OddsRatio_working_3-way'!AH52</f>
        <v>-0.4894103329147661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1.0412549135358373</v>
      </c>
      <c r="AS52" s="11">
        <f>IF(('OddsRatio_working_3-way'!X52=0),IF(Q52&gt;0,-Q52^(1/3),(-Q52)^(1/3)),'OddsRatio_working_3-way'!AM52-'OddsRatio_working_3-way'!R52/3)</f>
        <v>-0.551844580621071</v>
      </c>
      <c r="AT52" s="11">
        <f>IF(('OddsRatio_working_3-way'!X52=0),IF(Q52&gt;0,-Q52^(1/3),(-Q52)^(1/3)),'OddsRatio_working_3-way'!AN52-'OddsRatio_working_3-way'!R52/3)</f>
        <v>-0.4894103329147661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4.25</v>
      </c>
      <c r="B53" s="4">
        <f>IF('True_Odds_Calculator_3-way'!B54="","",'True_Odds_Calculator_3-way'!B54)</f>
        <v>3.72</v>
      </c>
      <c r="C53" s="4">
        <f>IF('True_Odds_Calculator_3-way'!C54="","",'True_Odds_Calculator_3-way'!C54)</f>
        <v>1.91</v>
      </c>
      <c r="D53" s="9">
        <f t="shared" si="13"/>
        <v>0.22738375011968873</v>
      </c>
      <c r="E53" s="9">
        <f t="shared" si="14"/>
        <v>0.26016324764548743</v>
      </c>
      <c r="F53" s="9">
        <f t="shared" si="15"/>
        <v>0.5124530022348236</v>
      </c>
      <c r="G53" s="9">
        <f t="shared" si="16"/>
        <v>1.0454928145090223</v>
      </c>
      <c r="H53" s="9">
        <f t="shared" si="17"/>
        <v>4.3978516471543223</v>
      </c>
      <c r="I53" s="9">
        <f t="shared" si="18"/>
        <v>3.8437404554645411</v>
      </c>
      <c r="J53" s="9">
        <f t="shared" si="19"/>
        <v>1.9513984612032103</v>
      </c>
      <c r="K53" s="11">
        <f t="shared" si="20"/>
        <v>0.23529411764705882</v>
      </c>
      <c r="L53" s="11">
        <f t="shared" si="21"/>
        <v>0.26881720430107525</v>
      </c>
      <c r="M53" s="11">
        <f t="shared" si="22"/>
        <v>0.52356020942408377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-0.26639644204244761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0.22783644787082208</v>
      </c>
      <c r="Q53" s="11">
        <f>2*'OddsRatio_working_3-way'!K53*'OddsRatio_working_3-way'!L53*'OddsRatio_working_3-way'!M53</f>
        <v>6.6231525543843608E-2</v>
      </c>
      <c r="R53" s="11">
        <f t="shared" si="23"/>
        <v>0</v>
      </c>
      <c r="S53" s="11">
        <f t="shared" si="24"/>
        <v>-0.85525334394112751</v>
      </c>
      <c r="T53" s="11">
        <f t="shared" si="25"/>
        <v>-0.24862015812242069</v>
      </c>
      <c r="U53" s="11">
        <f>'OddsRatio_working_3-way'!S53-'OddsRatio_working_3-way'!R53^2/3</f>
        <v>-0.85525334394112751</v>
      </c>
      <c r="V53" s="11">
        <f>'OddsRatio_working_3-way'!S53*'OddsRatio_working_3-way'!R53/3-2*'OddsRatio_working_3-way'!R53^3/27-'OddsRatio_working_3-way'!T53</f>
        <v>0.24862015812242069</v>
      </c>
      <c r="W53" s="11">
        <f>'OddsRatio_working_3-way'!V53^2+4*'OddsRatio_working_3-way'!U53^3/27</f>
        <v>-3.0866852813661763E-2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0.15221599442772041</v>
      </c>
      <c r="Y53" s="11">
        <f>IF('OddsRatio_working_3-way'!W53&gt;=0,IF('OddsRatio_working_3-way'!V53+SQRT('OddsRatio_working_3-way'!W53)&gt;0,0,PI()),ACOS('OddsRatio_working_3-way'!V53/(2*'OddsRatio_working_3-way'!X53)))</f>
        <v>0.61518106267263906</v>
      </c>
      <c r="Z53" s="11">
        <f>'OddsRatio_working_3-way'!X53^(1/3)*COS('OddsRatio_working_3-way'!Y53/3)</f>
        <v>0.52274640725451116</v>
      </c>
      <c r="AA53" s="11">
        <f>'OddsRatio_working_3-way'!X53^(1/3)*COS(('OddsRatio_working_3-way'!Y53+2*PI())/3)</f>
        <v>-0.35552988826598669</v>
      </c>
      <c r="AB53" s="11">
        <f>'OddsRatio_working_3-way'!X53^(1/3)*COS(('OddsRatio_working_3-way'!Y53+4*PI())/3)</f>
        <v>-0.16721651898852466</v>
      </c>
      <c r="AC53" s="11">
        <f>'OddsRatio_working_3-way'!X53^(1/3)*SIN('OddsRatio_working_3-way'!Y53/3)</f>
        <v>0.10872277444434826</v>
      </c>
      <c r="AD53" s="11">
        <f>'OddsRatio_working_3-way'!X53^(1/3)*SIN(('OddsRatio_working_3-way'!Y53+2*PI())/3)</f>
        <v>0.39835028119727861</v>
      </c>
      <c r="AE53" s="11">
        <f>'OddsRatio_working_3-way'!X53^(1/3)*SIN(('OddsRatio_working_3-way'!Y53+4*PI())/3)</f>
        <v>-0.50707305564162675</v>
      </c>
      <c r="AF53" s="11">
        <f>-'OddsRatio_working_3-way'!U53/(3*'OddsRatio_working_3-way'!X53^(1/3))*COS(('OddsRatio_working_3-way'!Y53)/3)</f>
        <v>0.52274640725451105</v>
      </c>
      <c r="AG53" s="11">
        <f>-'OddsRatio_working_3-way'!U53/(3*'OddsRatio_working_3-way'!X53^(1/3))*COS(('OddsRatio_working_3-way'!Y53+2*PI())/3)</f>
        <v>-0.35552988826598658</v>
      </c>
      <c r="AH53" s="11">
        <f>-'OddsRatio_working_3-way'!U53/(3*'OddsRatio_working_3-way'!X53^(1/3))*COS(('OddsRatio_working_3-way'!Y53+4*PI())/3)</f>
        <v>-0.1672165189885246</v>
      </c>
      <c r="AI53" s="11">
        <f>'OddsRatio_working_3-way'!U53/(3*'OddsRatio_working_3-way'!X53^(1/3))*SIN(('OddsRatio_working_3-way'!Y53)/3)</f>
        <v>-0.10872277444434823</v>
      </c>
      <c r="AJ53" s="11">
        <f>'OddsRatio_working_3-way'!U53/(3*'OddsRatio_working_3-way'!X53^(1/3))*SIN(('OddsRatio_working_3-way'!Y53+2*PI())/3)</f>
        <v>-0.3983502811972785</v>
      </c>
      <c r="AK53" s="11">
        <f>'OddsRatio_working_3-way'!U53/(3*'OddsRatio_working_3-way'!X53^(1/3))*SIN(('OddsRatio_working_3-way'!Y53+4*PI())/3)</f>
        <v>0.50707305564162664</v>
      </c>
      <c r="AL53" s="11">
        <f>'OddsRatio_working_3-way'!Z53+'OddsRatio_working_3-way'!AF53</f>
        <v>1.0454928145090223</v>
      </c>
      <c r="AM53" s="11">
        <f>'OddsRatio_working_3-way'!AA53+'OddsRatio_working_3-way'!AG53</f>
        <v>-0.71105977653197328</v>
      </c>
      <c r="AN53" s="11">
        <f>'OddsRatio_working_3-way'!AB53+'OddsRatio_working_3-way'!AH53</f>
        <v>-0.33443303797704926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1.0454928145090223</v>
      </c>
      <c r="AS53" s="11">
        <f>IF(('OddsRatio_working_3-way'!X53=0),IF(Q53&gt;0,-Q53^(1/3),(-Q53)^(1/3)),'OddsRatio_working_3-way'!AM53-'OddsRatio_working_3-way'!R53/3)</f>
        <v>-0.71105977653197328</v>
      </c>
      <c r="AT53" s="11">
        <f>IF(('OddsRatio_working_3-way'!X53=0),IF(Q53&gt;0,-Q53^(1/3),(-Q53)^(1/3)),'OddsRatio_working_3-way'!AN53-'OddsRatio_working_3-way'!R53/3)</f>
        <v>-0.33443303797704926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1.45</v>
      </c>
      <c r="B54" s="4">
        <f>IF('True_Odds_Calculator_3-way'!B55="","",'True_Odds_Calculator_3-way'!B55)</f>
        <v>4.76</v>
      </c>
      <c r="C54" s="4">
        <f>IF('True_Odds_Calculator_3-way'!C55="","",'True_Odds_Calculator_3-way'!C55)</f>
        <v>7.65</v>
      </c>
      <c r="D54" s="9">
        <f t="shared" si="13"/>
        <v>0.67621130845769417</v>
      </c>
      <c r="E54" s="9">
        <f t="shared" si="14"/>
        <v>0.19996515503619725</v>
      </c>
      <c r="F54" s="9">
        <f t="shared" si="15"/>
        <v>0.12382353650610843</v>
      </c>
      <c r="G54" s="9">
        <f t="shared" si="16"/>
        <v>1.0640615095459984</v>
      </c>
      <c r="H54" s="9">
        <f t="shared" si="17"/>
        <v>1.4788276792956991</v>
      </c>
      <c r="I54" s="9">
        <f t="shared" si="18"/>
        <v>5.0008712758929539</v>
      </c>
      <c r="J54" s="9">
        <f t="shared" si="19"/>
        <v>8.0760090384808887</v>
      </c>
      <c r="K54" s="11">
        <f t="shared" si="20"/>
        <v>0.68965517241379315</v>
      </c>
      <c r="L54" s="11">
        <f t="shared" si="21"/>
        <v>0.21008403361344538</v>
      </c>
      <c r="M54" s="11">
        <f t="shared" si="22"/>
        <v>0.13071895424836602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-0.21310106192578437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0.20568064954176399</v>
      </c>
      <c r="Q54" s="11">
        <f>2*'OddsRatio_working_3-way'!K54*'OddsRatio_working_3-way'!L54*'OddsRatio_working_3-way'!M54</f>
        <v>3.7878572659625041E-2</v>
      </c>
      <c r="R54" s="11">
        <f t="shared" si="23"/>
        <v>0</v>
      </c>
      <c r="S54" s="11">
        <f t="shared" si="24"/>
        <v>-0.9651789047085807</v>
      </c>
      <c r="T54" s="11">
        <f t="shared" si="25"/>
        <v>-0.1777493378837165</v>
      </c>
      <c r="U54" s="11">
        <f>'OddsRatio_working_3-way'!S54-'OddsRatio_working_3-way'!R54^2/3</f>
        <v>-0.9651789047085807</v>
      </c>
      <c r="V54" s="11">
        <f>'OddsRatio_working_3-way'!S54*'OddsRatio_working_3-way'!R54/3-2*'OddsRatio_working_3-way'!R54^3/27-'OddsRatio_working_3-way'!T54</f>
        <v>0.1777493378837165</v>
      </c>
      <c r="W54" s="11">
        <f>'OddsRatio_working_3-way'!V54^2+4*'OddsRatio_working_3-way'!U54^3/27</f>
        <v>-0.10160991647855677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0.18248612522371144</v>
      </c>
      <c r="Y54" s="11">
        <f>IF('OddsRatio_working_3-way'!W54&gt;=0,IF('OddsRatio_working_3-way'!V54+SQRT('OddsRatio_working_3-way'!W54)&gt;0,0,PI()),ACOS('OddsRatio_working_3-way'!V54/(2*'OddsRatio_working_3-way'!X54)))</f>
        <v>1.0621200885018149</v>
      </c>
      <c r="Z54" s="11">
        <f>'OddsRatio_working_3-way'!X54^(1/3)*COS('OddsRatio_working_3-way'!Y54/3)</f>
        <v>0.5320307547729991</v>
      </c>
      <c r="AA54" s="11">
        <f>'OddsRatio_working_3-way'!X54^(1/3)*COS(('OddsRatio_working_3-way'!Y54+2*PI())/3)</f>
        <v>-0.43631565090037205</v>
      </c>
      <c r="AB54" s="11">
        <f>'OddsRatio_working_3-way'!X54^(1/3)*COS(('OddsRatio_working_3-way'!Y54+4*PI())/3)</f>
        <v>-9.5715103872627147E-2</v>
      </c>
      <c r="AC54" s="11">
        <f>'OddsRatio_working_3-way'!X54^(1/3)*SIN('OddsRatio_working_3-way'!Y54/3)</f>
        <v>0.19664581751260252</v>
      </c>
      <c r="AD54" s="11">
        <f>'OddsRatio_working_3-way'!X54^(1/3)*SIN(('OddsRatio_working_3-way'!Y54+2*PI())/3)</f>
        <v>0.36242924047172498</v>
      </c>
      <c r="AE54" s="11">
        <f>'OddsRatio_working_3-way'!X54^(1/3)*SIN(('OddsRatio_working_3-way'!Y54+4*PI())/3)</f>
        <v>-0.55907505798432733</v>
      </c>
      <c r="AF54" s="11">
        <f>-'OddsRatio_working_3-way'!U54/(3*'OddsRatio_working_3-way'!X54^(1/3))*COS(('OddsRatio_working_3-way'!Y54)/3)</f>
        <v>0.53203075477299921</v>
      </c>
      <c r="AG54" s="11">
        <f>-'OddsRatio_working_3-way'!U54/(3*'OddsRatio_working_3-way'!X54^(1/3))*COS(('OddsRatio_working_3-way'!Y54+2*PI())/3)</f>
        <v>-0.43631565090037217</v>
      </c>
      <c r="AH54" s="11">
        <f>-'OddsRatio_working_3-way'!U54/(3*'OddsRatio_working_3-way'!X54^(1/3))*COS(('OddsRatio_working_3-way'!Y54+4*PI())/3)</f>
        <v>-9.5715103872627175E-2</v>
      </c>
      <c r="AI54" s="11">
        <f>'OddsRatio_working_3-way'!U54/(3*'OddsRatio_working_3-way'!X54^(1/3))*SIN(('OddsRatio_working_3-way'!Y54)/3)</f>
        <v>-0.19664581751260254</v>
      </c>
      <c r="AJ54" s="11">
        <f>'OddsRatio_working_3-way'!U54/(3*'OddsRatio_working_3-way'!X54^(1/3))*SIN(('OddsRatio_working_3-way'!Y54+2*PI())/3)</f>
        <v>-0.36242924047172503</v>
      </c>
      <c r="AK54" s="11">
        <f>'OddsRatio_working_3-way'!U54/(3*'OddsRatio_working_3-way'!X54^(1/3))*SIN(('OddsRatio_working_3-way'!Y54+4*PI())/3)</f>
        <v>0.55907505798432744</v>
      </c>
      <c r="AL54" s="11">
        <f>'OddsRatio_working_3-way'!Z54+'OddsRatio_working_3-way'!AF54</f>
        <v>1.0640615095459984</v>
      </c>
      <c r="AM54" s="11">
        <f>'OddsRatio_working_3-way'!AA54+'OddsRatio_working_3-way'!AG54</f>
        <v>-0.87263130180074422</v>
      </c>
      <c r="AN54" s="11">
        <f>'OddsRatio_working_3-way'!AB54+'OddsRatio_working_3-way'!AH54</f>
        <v>-0.19143020774525432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1.0640615095459984</v>
      </c>
      <c r="AS54" s="11">
        <f>IF(('OddsRatio_working_3-way'!X54=0),IF(Q54&gt;0,-Q54^(1/3),(-Q54)^(1/3)),'OddsRatio_working_3-way'!AM54-'OddsRatio_working_3-way'!R54/3)</f>
        <v>-0.87263130180074422</v>
      </c>
      <c r="AT54" s="11">
        <f>IF(('OddsRatio_working_3-way'!X54=0),IF(Q54&gt;0,-Q54^(1/3),(-Q54)^(1/3)),'OddsRatio_working_3-way'!AN54-'OddsRatio_working_3-way'!R54/3)</f>
        <v>-0.19143020774525432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3.41</v>
      </c>
      <c r="B55" s="4">
        <f>IF('True_Odds_Calculator_3-way'!B56="","",'True_Odds_Calculator_3-way'!B56)</f>
        <v>3.46</v>
      </c>
      <c r="C55" s="4">
        <f>IF('True_Odds_Calculator_3-way'!C56="","",'True_Odds_Calculator_3-way'!C56)</f>
        <v>2.2400000000000002</v>
      </c>
      <c r="D55" s="9">
        <f t="shared" si="13"/>
        <v>0.28426256638869746</v>
      </c>
      <c r="E55" s="9">
        <f t="shared" si="14"/>
        <v>0.28010322278246158</v>
      </c>
      <c r="F55" s="9">
        <f t="shared" si="15"/>
        <v>0.43563421082884113</v>
      </c>
      <c r="G55" s="9">
        <f t="shared" si="16"/>
        <v>1.0447611542687198</v>
      </c>
      <c r="H55" s="9">
        <f t="shared" si="17"/>
        <v>3.5178743817876152</v>
      </c>
      <c r="I55" s="9">
        <f t="shared" si="18"/>
        <v>3.5701124395010502</v>
      </c>
      <c r="J55" s="9">
        <f t="shared" si="19"/>
        <v>2.2955038312932126</v>
      </c>
      <c r="K55" s="11">
        <f t="shared" si="20"/>
        <v>0.29325513196480935</v>
      </c>
      <c r="L55" s="11">
        <f t="shared" si="21"/>
        <v>0.28901734104046245</v>
      </c>
      <c r="M55" s="11">
        <f t="shared" si="22"/>
        <v>0.4464285714285714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-0.27816042339163727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0.23118662989071337</v>
      </c>
      <c r="Q55" s="11">
        <f>2*'OddsRatio_working_3-way'!K55*'OddsRatio_working_3-way'!L55*'OddsRatio_working_3-way'!M55</f>
        <v>7.5674837934767064E-2</v>
      </c>
      <c r="R55" s="11">
        <f t="shared" si="23"/>
        <v>0</v>
      </c>
      <c r="S55" s="11">
        <f t="shared" si="24"/>
        <v>-0.83112697008378178</v>
      </c>
      <c r="T55" s="11">
        <f t="shared" si="25"/>
        <v>-0.27205465469190893</v>
      </c>
      <c r="U55" s="11">
        <f>'OddsRatio_working_3-way'!S55-'OddsRatio_working_3-way'!R55^2/3</f>
        <v>-0.83112697008378178</v>
      </c>
      <c r="V55" s="11">
        <f>'OddsRatio_working_3-way'!S55*'OddsRatio_working_3-way'!R55/3-2*'OddsRatio_working_3-way'!R55^3/27-'OddsRatio_working_3-way'!T55</f>
        <v>0.27205465469190893</v>
      </c>
      <c r="W55" s="11">
        <f>'OddsRatio_working_3-way'!V55^2+4*'OddsRatio_working_3-way'!U55^3/27</f>
        <v>-1.1040971965174631E-2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0.14582070078070913</v>
      </c>
      <c r="Y55" s="11">
        <f>IF('OddsRatio_working_3-way'!W55&gt;=0,IF('OddsRatio_working_3-way'!V55+SQRT('OddsRatio_working_3-way'!W55)&gt;0,0,PI()),ACOS('OddsRatio_working_3-way'!V55/(2*'OddsRatio_working_3-way'!X55)))</f>
        <v>0.368580770815081</v>
      </c>
      <c r="Z55" s="11">
        <f>'OddsRatio_working_3-way'!X55^(1/3)*COS('OddsRatio_working_3-way'!Y55/3)</f>
        <v>0.52238057713436004</v>
      </c>
      <c r="AA55" s="11">
        <f>'OddsRatio_working_3-way'!X55^(1/3)*COS(('OddsRatio_working_3-way'!Y55+2*PI())/3)</f>
        <v>-0.31705299522846853</v>
      </c>
      <c r="AB55" s="11">
        <f>'OddsRatio_working_3-way'!X55^(1/3)*COS(('OddsRatio_working_3-way'!Y55+4*PI())/3)</f>
        <v>-0.20532758190589162</v>
      </c>
      <c r="AC55" s="11">
        <f>'OddsRatio_working_3-way'!X55^(1/3)*SIN('OddsRatio_working_3-way'!Y55/3)</f>
        <v>6.4504697457112042E-2</v>
      </c>
      <c r="AD55" s="11">
        <f>'OddsRatio_working_3-way'!X55^(1/3)*SIN(('OddsRatio_working_3-way'!Y55+2*PI())/3)</f>
        <v>0.42014250151337623</v>
      </c>
      <c r="AE55" s="11">
        <f>'OddsRatio_working_3-way'!X55^(1/3)*SIN(('OddsRatio_working_3-way'!Y55+4*PI())/3)</f>
        <v>-0.48464719897048819</v>
      </c>
      <c r="AF55" s="11">
        <f>-'OddsRatio_working_3-way'!U55/(3*'OddsRatio_working_3-way'!X55^(1/3))*COS(('OddsRatio_working_3-way'!Y55)/3)</f>
        <v>0.52238057713435992</v>
      </c>
      <c r="AG55" s="11">
        <f>-'OddsRatio_working_3-way'!U55/(3*'OddsRatio_working_3-way'!X55^(1/3))*COS(('OddsRatio_working_3-way'!Y55+2*PI())/3)</f>
        <v>-0.31705299522846847</v>
      </c>
      <c r="AH55" s="11">
        <f>-'OddsRatio_working_3-way'!U55/(3*'OddsRatio_working_3-way'!X55^(1/3))*COS(('OddsRatio_working_3-way'!Y55+4*PI())/3)</f>
        <v>-0.20532758190589157</v>
      </c>
      <c r="AI55" s="11">
        <f>'OddsRatio_working_3-way'!U55/(3*'OddsRatio_working_3-way'!X55^(1/3))*SIN(('OddsRatio_working_3-way'!Y55)/3)</f>
        <v>-6.4504697457112029E-2</v>
      </c>
      <c r="AJ55" s="11">
        <f>'OddsRatio_working_3-way'!U55/(3*'OddsRatio_working_3-way'!X55^(1/3))*SIN(('OddsRatio_working_3-way'!Y55+2*PI())/3)</f>
        <v>-0.42014250151337612</v>
      </c>
      <c r="AK55" s="11">
        <f>'OddsRatio_working_3-way'!U55/(3*'OddsRatio_working_3-way'!X55^(1/3))*SIN(('OddsRatio_working_3-way'!Y55+4*PI())/3)</f>
        <v>0.48464719897048808</v>
      </c>
      <c r="AL55" s="11">
        <f>'OddsRatio_working_3-way'!Z55+'OddsRatio_working_3-way'!AF55</f>
        <v>1.0447611542687198</v>
      </c>
      <c r="AM55" s="11">
        <f>'OddsRatio_working_3-way'!AA55+'OddsRatio_working_3-way'!AG55</f>
        <v>-0.63410599045693705</v>
      </c>
      <c r="AN55" s="11">
        <f>'OddsRatio_working_3-way'!AB55+'OddsRatio_working_3-way'!AH55</f>
        <v>-0.41065516381178319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1.0447611542687198</v>
      </c>
      <c r="AS55" s="11">
        <f>IF(('OddsRatio_working_3-way'!X55=0),IF(Q55&gt;0,-Q55^(1/3),(-Q55)^(1/3)),'OddsRatio_working_3-way'!AM55-'OddsRatio_working_3-way'!R55/3)</f>
        <v>-0.63410599045693705</v>
      </c>
      <c r="AT55" s="11">
        <f>IF(('OddsRatio_working_3-way'!X55=0),IF(Q55&gt;0,-Q55^(1/3),(-Q55)^(1/3)),'OddsRatio_working_3-way'!AN55-'OddsRatio_working_3-way'!R55/3)</f>
        <v>-0.41065516381178319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2.17</v>
      </c>
      <c r="B56" s="4">
        <f>IF('True_Odds_Calculator_3-way'!B57="","",'True_Odds_Calculator_3-way'!B57)</f>
        <v>3.98</v>
      </c>
      <c r="C56" s="4">
        <f>IF('True_Odds_Calculator_3-way'!C57="","",'True_Odds_Calculator_3-way'!C57)</f>
        <v>3.15</v>
      </c>
      <c r="D56" s="9">
        <f t="shared" si="13"/>
        <v>0.44953698457581598</v>
      </c>
      <c r="E56" s="9">
        <f t="shared" si="14"/>
        <v>0.24278679407000861</v>
      </c>
      <c r="F56" s="9">
        <f t="shared" si="15"/>
        <v>0.30767622135417549</v>
      </c>
      <c r="G56" s="9">
        <f t="shared" si="16"/>
        <v>1.0465906608512019</v>
      </c>
      <c r="H56" s="9">
        <f t="shared" si="17"/>
        <v>2.2245110731959064</v>
      </c>
      <c r="I56" s="9">
        <f t="shared" si="18"/>
        <v>4.1188401693365817</v>
      </c>
      <c r="J56" s="9">
        <f t="shared" si="19"/>
        <v>3.2501699208300843</v>
      </c>
      <c r="K56" s="11">
        <f t="shared" si="20"/>
        <v>0.46082949308755761</v>
      </c>
      <c r="L56" s="11">
        <f t="shared" si="21"/>
        <v>0.25125628140703515</v>
      </c>
      <c r="M56" s="11">
        <f t="shared" si="22"/>
        <v>0.31746031746031744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-0.27554163179293445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0.23157260959173753</v>
      </c>
      <c r="Q56" s="11">
        <f>2*'OddsRatio_working_3-way'!K56*'OddsRatio_working_3-way'!L56*'OddsRatio_working_3-way'!M56</f>
        <v>7.3515114156107134E-2</v>
      </c>
      <c r="R56" s="11">
        <f t="shared" si="23"/>
        <v>0</v>
      </c>
      <c r="S56" s="11">
        <f t="shared" si="24"/>
        <v>-0.84042693688393699</v>
      </c>
      <c r="T56" s="11">
        <f t="shared" si="25"/>
        <v>-0.26680220218537676</v>
      </c>
      <c r="U56" s="11">
        <f>'OddsRatio_working_3-way'!S56-'OddsRatio_working_3-way'!R56^2/3</f>
        <v>-0.84042693688393699</v>
      </c>
      <c r="V56" s="11">
        <f>'OddsRatio_working_3-way'!S56*'OddsRatio_working_3-way'!R56/3-2*'OddsRatio_working_3-way'!R56^3/27-'OddsRatio_working_3-way'!T56</f>
        <v>0.26680220218537676</v>
      </c>
      <c r="W56" s="11">
        <f>'OddsRatio_working_3-way'!V56^2+4*'OddsRatio_working_3-way'!U56^3/27</f>
        <v>-1.6758540376736603E-2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0.14827504465325855</v>
      </c>
      <c r="Y56" s="11">
        <f>IF('OddsRatio_working_3-way'!W56&gt;=0,IF('OddsRatio_working_3-way'!V56+SQRT('OddsRatio_working_3-way'!W56)&gt;0,0,PI()),ACOS('OddsRatio_working_3-way'!V56/(2*'OddsRatio_working_3-way'!X56)))</f>
        <v>0.45174479970493264</v>
      </c>
      <c r="Z56" s="11">
        <f>'OddsRatio_working_3-way'!X56^(1/3)*COS('OddsRatio_working_3-way'!Y56/3)</f>
        <v>0.52329533042560106</v>
      </c>
      <c r="AA56" s="11">
        <f>'OddsRatio_working_3-way'!X56^(1/3)*COS(('OddsRatio_working_3-way'!Y56+2*PI())/3)</f>
        <v>-0.33040980659201485</v>
      </c>
      <c r="AB56" s="11">
        <f>'OddsRatio_working_3-way'!X56^(1/3)*COS(('OddsRatio_working_3-way'!Y56+4*PI())/3)</f>
        <v>-0.19288552383358629</v>
      </c>
      <c r="AC56" s="11">
        <f>'OddsRatio_working_3-way'!X56^(1/3)*SIN('OddsRatio_working_3-way'!Y56/3)</f>
        <v>7.9399681670688893E-2</v>
      </c>
      <c r="AD56" s="11">
        <f>'OddsRatio_working_3-way'!X56^(1/3)*SIN(('OddsRatio_working_3-way'!Y56+2*PI())/3)</f>
        <v>0.41348720899499786</v>
      </c>
      <c r="AE56" s="11">
        <f>'OddsRatio_working_3-way'!X56^(1/3)*SIN(('OddsRatio_working_3-way'!Y56+4*PI())/3)</f>
        <v>-0.49288689066568681</v>
      </c>
      <c r="AF56" s="11">
        <f>-'OddsRatio_working_3-way'!U56/(3*'OddsRatio_working_3-way'!X56^(1/3))*COS(('OddsRatio_working_3-way'!Y56)/3)</f>
        <v>0.52329533042560095</v>
      </c>
      <c r="AG56" s="11">
        <f>-'OddsRatio_working_3-way'!U56/(3*'OddsRatio_working_3-way'!X56^(1/3))*COS(('OddsRatio_working_3-way'!Y56+2*PI())/3)</f>
        <v>-0.3304098065920148</v>
      </c>
      <c r="AH56" s="11">
        <f>-'OddsRatio_working_3-way'!U56/(3*'OddsRatio_working_3-way'!X56^(1/3))*COS(('OddsRatio_working_3-way'!Y56+4*PI())/3)</f>
        <v>-0.19288552383358626</v>
      </c>
      <c r="AI56" s="11">
        <f>'OddsRatio_working_3-way'!U56/(3*'OddsRatio_working_3-way'!X56^(1/3))*SIN(('OddsRatio_working_3-way'!Y56)/3)</f>
        <v>-7.9399681670688879E-2</v>
      </c>
      <c r="AJ56" s="11">
        <f>'OddsRatio_working_3-way'!U56/(3*'OddsRatio_working_3-way'!X56^(1/3))*SIN(('OddsRatio_working_3-way'!Y56+2*PI())/3)</f>
        <v>-0.4134872089949978</v>
      </c>
      <c r="AK56" s="11">
        <f>'OddsRatio_working_3-way'!U56/(3*'OddsRatio_working_3-way'!X56^(1/3))*SIN(('OddsRatio_working_3-way'!Y56+4*PI())/3)</f>
        <v>0.49288689066568669</v>
      </c>
      <c r="AL56" s="11">
        <f>'OddsRatio_working_3-way'!Z56+'OddsRatio_working_3-way'!AF56</f>
        <v>1.0465906608512019</v>
      </c>
      <c r="AM56" s="11">
        <f>'OddsRatio_working_3-way'!AA56+'OddsRatio_working_3-way'!AG56</f>
        <v>-0.6608196131840296</v>
      </c>
      <c r="AN56" s="11">
        <f>'OddsRatio_working_3-way'!AB56+'OddsRatio_working_3-way'!AH56</f>
        <v>-0.38577104766717252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1.0465906608512019</v>
      </c>
      <c r="AS56" s="11">
        <f>IF(('OddsRatio_working_3-way'!X56=0),IF(Q56&gt;0,-Q56^(1/3),(-Q56)^(1/3)),'OddsRatio_working_3-way'!AM56-'OddsRatio_working_3-way'!R56/3)</f>
        <v>-0.6608196131840296</v>
      </c>
      <c r="AT56" s="11">
        <f>IF(('OddsRatio_working_3-way'!X56=0),IF(Q56&gt;0,-Q56^(1/3),(-Q56)^(1/3)),'OddsRatio_working_3-way'!AN56-'OddsRatio_working_3-way'!R56/3)</f>
        <v>-0.38577104766717252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2.59</v>
      </c>
      <c r="B57" s="4">
        <f>IF('True_Odds_Calculator_3-way'!B58="","",'True_Odds_Calculator_3-way'!B58)</f>
        <v>3.32</v>
      </c>
      <c r="C57" s="4">
        <f>IF('True_Odds_Calculator_3-way'!C58="","",'True_Odds_Calculator_3-way'!C58)</f>
        <v>2.94</v>
      </c>
      <c r="D57" s="9">
        <f t="shared" si="13"/>
        <v>0.37640404646746428</v>
      </c>
      <c r="E57" s="9">
        <f t="shared" si="14"/>
        <v>0.29262424447163943</v>
      </c>
      <c r="F57" s="9">
        <f t="shared" si="15"/>
        <v>0.3309717090608964</v>
      </c>
      <c r="G57" s="9">
        <f t="shared" si="16"/>
        <v>1.0419619995967428</v>
      </c>
      <c r="H57" s="9">
        <f t="shared" si="17"/>
        <v>2.6567195793588216</v>
      </c>
      <c r="I57" s="9">
        <f t="shared" si="18"/>
        <v>3.4173518390644424</v>
      </c>
      <c r="J57" s="9">
        <f t="shared" si="19"/>
        <v>3.0214062792176817</v>
      </c>
      <c r="K57" s="11">
        <f t="shared" si="20"/>
        <v>0.38610038610038611</v>
      </c>
      <c r="L57" s="11">
        <f t="shared" si="21"/>
        <v>0.30120481927710846</v>
      </c>
      <c r="M57" s="11">
        <f t="shared" si="22"/>
        <v>0.3401360544217687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-0.28307509448399548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0.23140390733210997</v>
      </c>
      <c r="Q57" s="11">
        <f>2*'OddsRatio_working_3-way'!K57*'OddsRatio_working_3-way'!L57*'OddsRatio_working_3-way'!M57</f>
        <v>7.9112446951148704E-2</v>
      </c>
      <c r="R57" s="11">
        <f t="shared" si="23"/>
        <v>0</v>
      </c>
      <c r="S57" s="11">
        <f t="shared" si="24"/>
        <v>-0.81746473582893431</v>
      </c>
      <c r="T57" s="11">
        <f t="shared" si="25"/>
        <v>-0.27947512336031938</v>
      </c>
      <c r="U57" s="11">
        <f>'OddsRatio_working_3-way'!S57-'OddsRatio_working_3-way'!R57^2/3</f>
        <v>-0.81746473582893431</v>
      </c>
      <c r="V57" s="11">
        <f>'OddsRatio_working_3-way'!S57*'OddsRatio_working_3-way'!R57/3-2*'OddsRatio_working_3-way'!R57^3/27-'OddsRatio_working_3-way'!T57</f>
        <v>0.27947512336031938</v>
      </c>
      <c r="W57" s="11">
        <f>'OddsRatio_working_3-way'!V57^2+4*'OddsRatio_working_3-way'!U57^3/27</f>
        <v>-2.8224940341444182E-3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0.14223997206429892</v>
      </c>
      <c r="Y57" s="11">
        <f>IF('OddsRatio_working_3-way'!W57&gt;=0,IF('OddsRatio_working_3-way'!V57+SQRT('OddsRatio_working_3-way'!W57)&gt;0,0,PI()),ACOS('OddsRatio_working_3-way'!V57/(2*'OddsRatio_working_3-way'!X57)))</f>
        <v>0.18785476109297683</v>
      </c>
      <c r="Z57" s="11">
        <f>'OddsRatio_working_3-way'!X57^(1/3)*COS('OddsRatio_working_3-way'!Y57/3)</f>
        <v>0.52098099979837142</v>
      </c>
      <c r="AA57" s="11">
        <f>'OddsRatio_working_3-way'!X57^(1/3)*COS(('OddsRatio_working_3-way'!Y57+2*PI())/3)</f>
        <v>-0.28877976189115911</v>
      </c>
      <c r="AB57" s="11">
        <f>'OddsRatio_working_3-way'!X57^(1/3)*COS(('OddsRatio_working_3-way'!Y57+4*PI())/3)</f>
        <v>-0.23220123790721248</v>
      </c>
      <c r="AC57" s="11">
        <f>'OddsRatio_working_3-way'!X57^(1/3)*SIN('OddsRatio_working_3-way'!Y57/3)</f>
        <v>3.2665626052483472E-2</v>
      </c>
      <c r="AD57" s="11">
        <f>'OddsRatio_working_3-way'!X57^(1/3)*SIN(('OddsRatio_working_3-way'!Y57+2*PI())/3)</f>
        <v>0.43484996768816353</v>
      </c>
      <c r="AE57" s="11">
        <f>'OddsRatio_working_3-way'!X57^(1/3)*SIN(('OddsRatio_working_3-way'!Y57+4*PI())/3)</f>
        <v>-0.46751559374064683</v>
      </c>
      <c r="AF57" s="11">
        <f>-'OddsRatio_working_3-way'!U57/(3*'OddsRatio_working_3-way'!X57^(1/3))*COS(('OddsRatio_working_3-way'!Y57)/3)</f>
        <v>0.52098099979837142</v>
      </c>
      <c r="AG57" s="11">
        <f>-'OddsRatio_working_3-way'!U57/(3*'OddsRatio_working_3-way'!X57^(1/3))*COS(('OddsRatio_working_3-way'!Y57+2*PI())/3)</f>
        <v>-0.28877976189115911</v>
      </c>
      <c r="AH57" s="11">
        <f>-'OddsRatio_working_3-way'!U57/(3*'OddsRatio_working_3-way'!X57^(1/3))*COS(('OddsRatio_working_3-way'!Y57+4*PI())/3)</f>
        <v>-0.23220123790721248</v>
      </c>
      <c r="AI57" s="11">
        <f>'OddsRatio_working_3-way'!U57/(3*'OddsRatio_working_3-way'!X57^(1/3))*SIN(('OddsRatio_working_3-way'!Y57)/3)</f>
        <v>-3.2665626052483472E-2</v>
      </c>
      <c r="AJ57" s="11">
        <f>'OddsRatio_working_3-way'!U57/(3*'OddsRatio_working_3-way'!X57^(1/3))*SIN(('OddsRatio_working_3-way'!Y57+2*PI())/3)</f>
        <v>-0.43484996768816353</v>
      </c>
      <c r="AK57" s="11">
        <f>'OddsRatio_working_3-way'!U57/(3*'OddsRatio_working_3-way'!X57^(1/3))*SIN(('OddsRatio_working_3-way'!Y57+4*PI())/3)</f>
        <v>0.46751559374064683</v>
      </c>
      <c r="AL57" s="11">
        <f>'OddsRatio_working_3-way'!Z57+'OddsRatio_working_3-way'!AF57</f>
        <v>1.0419619995967428</v>
      </c>
      <c r="AM57" s="11">
        <f>'OddsRatio_working_3-way'!AA57+'OddsRatio_working_3-way'!AG57</f>
        <v>-0.57755952378231823</v>
      </c>
      <c r="AN57" s="11">
        <f>'OddsRatio_working_3-way'!AB57+'OddsRatio_working_3-way'!AH57</f>
        <v>-0.46440247581442495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1.0419619995967428</v>
      </c>
      <c r="AS57" s="11">
        <f>IF(('OddsRatio_working_3-way'!X57=0),IF(Q57&gt;0,-Q57^(1/3),(-Q57)^(1/3)),'OddsRatio_working_3-way'!AM57-'OddsRatio_working_3-way'!R57/3)</f>
        <v>-0.57755952378231823</v>
      </c>
      <c r="AT57" s="11">
        <f>IF(('OddsRatio_working_3-way'!X57=0),IF(Q57&gt;0,-Q57^(1/3),(-Q57)^(1/3)),'OddsRatio_working_3-way'!AN57-'OddsRatio_working_3-way'!R57/3)</f>
        <v>-0.46440247581442495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2.71</v>
      </c>
      <c r="B58" s="4">
        <f>IF('True_Odds_Calculator_3-way'!B59="","",'True_Odds_Calculator_3-way'!B59)</f>
        <v>3.31</v>
      </c>
      <c r="C58" s="4">
        <f>IF('True_Odds_Calculator_3-way'!C59="","",'True_Odds_Calculator_3-way'!C59)</f>
        <v>2.8</v>
      </c>
      <c r="D58" s="9">
        <f t="shared" si="13"/>
        <v>0.35921973867080598</v>
      </c>
      <c r="E58" s="9">
        <f t="shared" si="14"/>
        <v>0.29328006307162141</v>
      </c>
      <c r="F58" s="9">
        <f t="shared" si="15"/>
        <v>0.34750019825757256</v>
      </c>
      <c r="G58" s="9">
        <f t="shared" si="16"/>
        <v>1.0431645555154865</v>
      </c>
      <c r="H58" s="9">
        <f t="shared" si="17"/>
        <v>2.7838113899314818</v>
      </c>
      <c r="I58" s="9">
        <f t="shared" si="18"/>
        <v>3.4097101232407732</v>
      </c>
      <c r="J58" s="9">
        <f t="shared" si="19"/>
        <v>2.8776961999278758</v>
      </c>
      <c r="K58" s="11">
        <f t="shared" si="20"/>
        <v>0.36900369003690037</v>
      </c>
      <c r="L58" s="11">
        <f t="shared" si="21"/>
        <v>0.30211480362537763</v>
      </c>
      <c r="M58" s="11">
        <f t="shared" si="22"/>
        <v>0.35714285714285715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-0.28309048951516691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0.23172221363991796</v>
      </c>
      <c r="Q58" s="11">
        <f>2*'OddsRatio_working_3-way'!K58*'OddsRatio_working_3-way'!L58*'OddsRatio_working_3-way'!M58</f>
        <v>7.9629626680384188E-2</v>
      </c>
      <c r="R58" s="11">
        <f t="shared" si="23"/>
        <v>0</v>
      </c>
      <c r="S58" s="11">
        <f t="shared" si="24"/>
        <v>-0.81854467819380128</v>
      </c>
      <c r="T58" s="11">
        <f t="shared" si="25"/>
        <v>-0.28128683099443347</v>
      </c>
      <c r="U58" s="11">
        <f>'OddsRatio_working_3-way'!S58-'OddsRatio_working_3-way'!R58^2/3</f>
        <v>-0.81854467819380128</v>
      </c>
      <c r="V58" s="11">
        <f>'OddsRatio_working_3-way'!S58*'OddsRatio_working_3-way'!R58/3-2*'OddsRatio_working_3-way'!R58^3/27-'OddsRatio_working_3-way'!T58</f>
        <v>0.28128683099443347</v>
      </c>
      <c r="W58" s="11">
        <f>'OddsRatio_working_3-way'!V58^2+4*'OddsRatio_working_3-way'!U58^3/27</f>
        <v>-2.1277234432804104E-3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0.14252193228953516</v>
      </c>
      <c r="Y58" s="11">
        <f>IF('OddsRatio_working_3-way'!W58&gt;=0,IF('OddsRatio_working_3-way'!V58+SQRT('OddsRatio_working_3-way'!W58)&gt;0,0,PI()),ACOS('OddsRatio_working_3-way'!V58/(2*'OddsRatio_working_3-way'!X58)))</f>
        <v>0.16253985368622081</v>
      </c>
      <c r="Z58" s="11">
        <f>'OddsRatio_working_3-way'!X58^(1/3)*COS('OddsRatio_working_3-way'!Y58/3)</f>
        <v>0.52158227775774324</v>
      </c>
      <c r="AA58" s="11">
        <f>'OddsRatio_working_3-way'!X58^(1/3)*COS(('OddsRatio_working_3-way'!Y58+2*PI())/3)</f>
        <v>-0.28528838760671044</v>
      </c>
      <c r="AB58" s="11">
        <f>'OddsRatio_working_3-way'!X58^(1/3)*COS(('OddsRatio_working_3-way'!Y58+4*PI())/3)</f>
        <v>-0.23629389015103286</v>
      </c>
      <c r="AC58" s="11">
        <f>'OddsRatio_working_3-way'!X58^(1/3)*SIN('OddsRatio_working_3-way'!Y58/3)</f>
        <v>2.8286986294845891E-2</v>
      </c>
      <c r="AD58" s="11">
        <f>'OddsRatio_working_3-way'!X58^(1/3)*SIN(('OddsRatio_working_3-way'!Y58+2*PI())/3)</f>
        <v>0.43756000955453384</v>
      </c>
      <c r="AE58" s="11">
        <f>'OddsRatio_working_3-way'!X58^(1/3)*SIN(('OddsRatio_working_3-way'!Y58+4*PI())/3)</f>
        <v>-0.46584699584937966</v>
      </c>
      <c r="AF58" s="11">
        <f>-'OddsRatio_working_3-way'!U58/(3*'OddsRatio_working_3-way'!X58^(1/3))*COS(('OddsRatio_working_3-way'!Y58)/3)</f>
        <v>0.52158227775774335</v>
      </c>
      <c r="AG58" s="11">
        <f>-'OddsRatio_working_3-way'!U58/(3*'OddsRatio_working_3-way'!X58^(1/3))*COS(('OddsRatio_working_3-way'!Y58+2*PI())/3)</f>
        <v>-0.28528838760671049</v>
      </c>
      <c r="AH58" s="11">
        <f>-'OddsRatio_working_3-way'!U58/(3*'OddsRatio_working_3-way'!X58^(1/3))*COS(('OddsRatio_working_3-way'!Y58+4*PI())/3)</f>
        <v>-0.23629389015103291</v>
      </c>
      <c r="AI58" s="11">
        <f>'OddsRatio_working_3-way'!U58/(3*'OddsRatio_working_3-way'!X58^(1/3))*SIN(('OddsRatio_working_3-way'!Y58)/3)</f>
        <v>-2.8286986294845898E-2</v>
      </c>
      <c r="AJ58" s="11">
        <f>'OddsRatio_working_3-way'!U58/(3*'OddsRatio_working_3-way'!X58^(1/3))*SIN(('OddsRatio_working_3-way'!Y58+2*PI())/3)</f>
        <v>-0.43756000955453389</v>
      </c>
      <c r="AK58" s="11">
        <f>'OddsRatio_working_3-way'!U58/(3*'OddsRatio_working_3-way'!X58^(1/3))*SIN(('OddsRatio_working_3-way'!Y58+4*PI())/3)</f>
        <v>0.46584699584937977</v>
      </c>
      <c r="AL58" s="11">
        <f>'OddsRatio_working_3-way'!Z58+'OddsRatio_working_3-way'!AF58</f>
        <v>1.0431645555154865</v>
      </c>
      <c r="AM58" s="11">
        <f>'OddsRatio_working_3-way'!AA58+'OddsRatio_working_3-way'!AG58</f>
        <v>-0.57057677521342098</v>
      </c>
      <c r="AN58" s="11">
        <f>'OddsRatio_working_3-way'!AB58+'OddsRatio_working_3-way'!AH58</f>
        <v>-0.47258778030206577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1.0431645555154865</v>
      </c>
      <c r="AS58" s="11">
        <f>IF(('OddsRatio_working_3-way'!X58=0),IF(Q58&gt;0,-Q58^(1/3),(-Q58)^(1/3)),'OddsRatio_working_3-way'!AM58-'OddsRatio_working_3-way'!R58/3)</f>
        <v>-0.57057677521342098</v>
      </c>
      <c r="AT58" s="11">
        <f>IF(('OddsRatio_working_3-way'!X58=0),IF(Q58&gt;0,-Q58^(1/3),(-Q58)^(1/3)),'OddsRatio_working_3-way'!AN58-'OddsRatio_working_3-way'!R58/3)</f>
        <v>-0.47258778030206577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1.81</v>
      </c>
      <c r="B59" s="4">
        <f>IF('True_Odds_Calculator_3-way'!B60="","",'True_Odds_Calculator_3-way'!B60)</f>
        <v>3.93</v>
      </c>
      <c r="C59" s="4">
        <f>IF('True_Odds_Calculator_3-way'!C60="","",'True_Odds_Calculator_3-way'!C60)</f>
        <v>4.47</v>
      </c>
      <c r="D59" s="9">
        <f t="shared" si="13"/>
        <v>0.53995829248821736</v>
      </c>
      <c r="E59" s="9">
        <f t="shared" si="14"/>
        <v>0.24498350632545679</v>
      </c>
      <c r="F59" s="9">
        <f t="shared" si="15"/>
        <v>0.21505820118632599</v>
      </c>
      <c r="G59" s="9">
        <f t="shared" si="16"/>
        <v>1.0518455466365157</v>
      </c>
      <c r="H59" s="9">
        <f t="shared" si="17"/>
        <v>1.8519948927755774</v>
      </c>
      <c r="I59" s="9">
        <f t="shared" si="18"/>
        <v>4.0819074516449918</v>
      </c>
      <c r="J59" s="9">
        <f t="shared" si="19"/>
        <v>4.6499040468287092</v>
      </c>
      <c r="K59" s="11">
        <f t="shared" si="20"/>
        <v>0.5524861878453039</v>
      </c>
      <c r="L59" s="11">
        <f t="shared" si="21"/>
        <v>0.2544529262086514</v>
      </c>
      <c r="M59" s="11">
        <f t="shared" si="22"/>
        <v>0.2237136465324385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-0.2590022075105175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0.22675486644720194</v>
      </c>
      <c r="Q59" s="11">
        <f>2*'OddsRatio_working_3-way'!K59*'OddsRatio_working_3-way'!L59*'OddsRatio_working_3-way'!M59</f>
        <v>6.2900101649709286E-2</v>
      </c>
      <c r="R59" s="11">
        <f t="shared" si="23"/>
        <v>0</v>
      </c>
      <c r="S59" s="11">
        <f t="shared" si="24"/>
        <v>-0.87549395283819709</v>
      </c>
      <c r="T59" s="11">
        <f t="shared" si="25"/>
        <v>-0.24285546541974956</v>
      </c>
      <c r="U59" s="11">
        <f>'OddsRatio_working_3-way'!S59-'OddsRatio_working_3-way'!R59^2/3</f>
        <v>-0.87549395283819709</v>
      </c>
      <c r="V59" s="11">
        <f>'OddsRatio_working_3-way'!S59*'OddsRatio_working_3-way'!R59/3-2*'OddsRatio_working_3-way'!R59^3/27-'OddsRatio_working_3-way'!T59</f>
        <v>0.24285546541974956</v>
      </c>
      <c r="W59" s="11">
        <f>'OddsRatio_working_3-way'!V59^2+4*'OddsRatio_working_3-way'!U59^3/27</f>
        <v>-4.0437084177674582E-2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0.15765140441962272</v>
      </c>
      <c r="Y59" s="11">
        <f>IF('OddsRatio_working_3-way'!W59&gt;=0,IF('OddsRatio_working_3-way'!V59+SQRT('OddsRatio_working_3-way'!W59)&gt;0,0,PI()),ACOS('OddsRatio_working_3-way'!V59/(2*'OddsRatio_working_3-way'!X59)))</f>
        <v>0.69159569918656161</v>
      </c>
      <c r="Z59" s="11">
        <f>'OddsRatio_working_3-way'!X59^(1/3)*COS('OddsRatio_working_3-way'!Y59/3)</f>
        <v>0.52592277331825799</v>
      </c>
      <c r="AA59" s="11">
        <f>'OddsRatio_working_3-way'!X59^(1/3)*COS(('OddsRatio_working_3-way'!Y59+2*PI())/3)</f>
        <v>-0.36986047734035737</v>
      </c>
      <c r="AB59" s="11">
        <f>'OddsRatio_working_3-way'!X59^(1/3)*COS(('OddsRatio_working_3-way'!Y59+4*PI())/3)</f>
        <v>-0.15606229597790069</v>
      </c>
      <c r="AC59" s="11">
        <f>'OddsRatio_working_3-way'!X59^(1/3)*SIN('OddsRatio_working_3-way'!Y59/3)</f>
        <v>0.12343643756186688</v>
      </c>
      <c r="AD59" s="11">
        <f>'OddsRatio_working_3-way'!X59^(1/3)*SIN(('OddsRatio_working_3-way'!Y59+2*PI())/3)</f>
        <v>0.39374426334144275</v>
      </c>
      <c r="AE59" s="11">
        <f>'OddsRatio_working_3-way'!X59^(1/3)*SIN(('OddsRatio_working_3-way'!Y59+4*PI())/3)</f>
        <v>-0.51718070090330959</v>
      </c>
      <c r="AF59" s="11">
        <f>-'OddsRatio_working_3-way'!U59/(3*'OddsRatio_working_3-way'!X59^(1/3))*COS(('OddsRatio_working_3-way'!Y59)/3)</f>
        <v>0.52592277331825787</v>
      </c>
      <c r="AG59" s="11">
        <f>-'OddsRatio_working_3-way'!U59/(3*'OddsRatio_working_3-way'!X59^(1/3))*COS(('OddsRatio_working_3-way'!Y59+2*PI())/3)</f>
        <v>-0.36986047734035732</v>
      </c>
      <c r="AH59" s="11">
        <f>-'OddsRatio_working_3-way'!U59/(3*'OddsRatio_working_3-way'!X59^(1/3))*COS(('OddsRatio_working_3-way'!Y59+4*PI())/3)</f>
        <v>-0.15606229597790067</v>
      </c>
      <c r="AI59" s="11">
        <f>'OddsRatio_working_3-way'!U59/(3*'OddsRatio_working_3-way'!X59^(1/3))*SIN(('OddsRatio_working_3-way'!Y59)/3)</f>
        <v>-0.12343643756186685</v>
      </c>
      <c r="AJ59" s="11">
        <f>'OddsRatio_working_3-way'!U59/(3*'OddsRatio_working_3-way'!X59^(1/3))*SIN(('OddsRatio_working_3-way'!Y59+2*PI())/3)</f>
        <v>-0.39374426334144264</v>
      </c>
      <c r="AK59" s="11">
        <f>'OddsRatio_working_3-way'!U59/(3*'OddsRatio_working_3-way'!X59^(1/3))*SIN(('OddsRatio_working_3-way'!Y59+4*PI())/3)</f>
        <v>0.51718070090330948</v>
      </c>
      <c r="AL59" s="11">
        <f>'OddsRatio_working_3-way'!Z59+'OddsRatio_working_3-way'!AF59</f>
        <v>1.0518455466365157</v>
      </c>
      <c r="AM59" s="11">
        <f>'OddsRatio_working_3-way'!AA59+'OddsRatio_working_3-way'!AG59</f>
        <v>-0.73972095468071464</v>
      </c>
      <c r="AN59" s="11">
        <f>'OddsRatio_working_3-way'!AB59+'OddsRatio_working_3-way'!AH59</f>
        <v>-0.31212459195580133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1.0518455466365157</v>
      </c>
      <c r="AS59" s="11">
        <f>IF(('OddsRatio_working_3-way'!X59=0),IF(Q59&gt;0,-Q59^(1/3),(-Q59)^(1/3)),'OddsRatio_working_3-way'!AM59-'OddsRatio_working_3-way'!R59/3)</f>
        <v>-0.73972095468071464</v>
      </c>
      <c r="AT59" s="11">
        <f>IF(('OddsRatio_working_3-way'!X59=0),IF(Q59&gt;0,-Q59^(1/3),(-Q59)^(1/3)),'OddsRatio_working_3-way'!AN59-'OddsRatio_working_3-way'!R59/3)</f>
        <v>-0.31212459195580133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3.12</v>
      </c>
      <c r="B60" s="4">
        <f>IF('True_Odds_Calculator_3-way'!B61="","",'True_Odds_Calculator_3-way'!B61)</f>
        <v>3.78</v>
      </c>
      <c r="C60" s="4">
        <f>IF('True_Odds_Calculator_3-way'!C61="","",'True_Odds_Calculator_3-way'!C61)</f>
        <v>2.2599999999999998</v>
      </c>
      <c r="D60" s="9">
        <f t="shared" si="13"/>
        <v>0.31142286032066313</v>
      </c>
      <c r="E60" s="9">
        <f t="shared" si="14"/>
        <v>0.25644843188495092</v>
      </c>
      <c r="F60" s="9">
        <f t="shared" si="15"/>
        <v>0.43212870779438584</v>
      </c>
      <c r="G60" s="9">
        <f t="shared" si="16"/>
        <v>1.0429566321822203</v>
      </c>
      <c r="H60" s="9">
        <f t="shared" si="17"/>
        <v>3.2110680602263071</v>
      </c>
      <c r="I60" s="9">
        <f t="shared" si="18"/>
        <v>3.8994194374665727</v>
      </c>
      <c r="J60" s="9">
        <f t="shared" si="19"/>
        <v>2.3141253565495976</v>
      </c>
      <c r="K60" s="11">
        <f t="shared" si="20"/>
        <v>0.32051282051282048</v>
      </c>
      <c r="L60" s="11">
        <f t="shared" si="21"/>
        <v>0.26455026455026459</v>
      </c>
      <c r="M60" s="11">
        <f t="shared" si="22"/>
        <v>0.44247787610619471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-0.27860978745934484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0.23111380043533436</v>
      </c>
      <c r="Q60" s="11">
        <f>2*'OddsRatio_working_3-way'!K60*'OddsRatio_working_3-way'!L60*'OddsRatio_working_3-way'!M60</f>
        <v>7.503694819329039E-2</v>
      </c>
      <c r="R60" s="11">
        <f t="shared" si="23"/>
        <v>0</v>
      </c>
      <c r="S60" s="11">
        <f t="shared" si="24"/>
        <v>-0.82952505919792507</v>
      </c>
      <c r="T60" s="11">
        <f t="shared" si="25"/>
        <v>-0.26932631792140432</v>
      </c>
      <c r="U60" s="11">
        <f>'OddsRatio_working_3-way'!S60-'OddsRatio_working_3-way'!R60^2/3</f>
        <v>-0.82952505919792507</v>
      </c>
      <c r="V60" s="11">
        <f>'OddsRatio_working_3-way'!S60*'OddsRatio_working_3-way'!R60/3-2*'OddsRatio_working_3-way'!R60^3/27-'OddsRatio_working_3-way'!T60</f>
        <v>0.26932631792140432</v>
      </c>
      <c r="W60" s="11">
        <f>'OddsRatio_working_3-way'!V60^2+4*'OddsRatio_working_3-way'!U60^3/27</f>
        <v>-1.2027186534668416E-2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0.14539932260826541</v>
      </c>
      <c r="Y60" s="11">
        <f>IF('OddsRatio_working_3-way'!W60&gt;=0,IF('OddsRatio_working_3-way'!V60+SQRT('OddsRatio_working_3-way'!W60)&gt;0,0,PI()),ACOS('OddsRatio_working_3-way'!V60/(2*'OddsRatio_working_3-way'!X60)))</f>
        <v>0.38669417142301965</v>
      </c>
      <c r="Z60" s="11">
        <f>'OddsRatio_working_3-way'!X60^(1/3)*COS('OddsRatio_working_3-way'!Y60/3)</f>
        <v>0.52147831609111017</v>
      </c>
      <c r="AA60" s="11">
        <f>'OddsRatio_working_3-way'!X60^(1/3)*COS(('OddsRatio_working_3-way'!Y60+2*PI())/3)</f>
        <v>-0.319275806263286</v>
      </c>
      <c r="AB60" s="11">
        <f>'OddsRatio_working_3-way'!X60^(1/3)*COS(('OddsRatio_working_3-way'!Y60+4*PI())/3)</f>
        <v>-0.20220250982782434</v>
      </c>
      <c r="AC60" s="11">
        <f>'OddsRatio_working_3-way'!X60^(1/3)*SIN('OddsRatio_working_3-way'!Y60/3)</f>
        <v>6.7592299211930593E-2</v>
      </c>
      <c r="AD60" s="11">
        <f>'OddsRatio_working_3-way'!X60^(1/3)*SIN(('OddsRatio_working_3-way'!Y60+2*PI())/3)</f>
        <v>0.41781731965166752</v>
      </c>
      <c r="AE60" s="11">
        <f>'OddsRatio_working_3-way'!X60^(1/3)*SIN(('OddsRatio_working_3-way'!Y60+4*PI())/3)</f>
        <v>-0.48540961886359818</v>
      </c>
      <c r="AF60" s="11">
        <f>-'OddsRatio_working_3-way'!U60/(3*'OddsRatio_working_3-way'!X60^(1/3))*COS(('OddsRatio_working_3-way'!Y60)/3)</f>
        <v>0.52147831609111017</v>
      </c>
      <c r="AG60" s="11">
        <f>-'OddsRatio_working_3-way'!U60/(3*'OddsRatio_working_3-way'!X60^(1/3))*COS(('OddsRatio_working_3-way'!Y60+2*PI())/3)</f>
        <v>-0.319275806263286</v>
      </c>
      <c r="AH60" s="11">
        <f>-'OddsRatio_working_3-way'!U60/(3*'OddsRatio_working_3-way'!X60^(1/3))*COS(('OddsRatio_working_3-way'!Y60+4*PI())/3)</f>
        <v>-0.20220250982782434</v>
      </c>
      <c r="AI60" s="11">
        <f>'OddsRatio_working_3-way'!U60/(3*'OddsRatio_working_3-way'!X60^(1/3))*SIN(('OddsRatio_working_3-way'!Y60)/3)</f>
        <v>-6.7592299211930593E-2</v>
      </c>
      <c r="AJ60" s="11">
        <f>'OddsRatio_working_3-way'!U60/(3*'OddsRatio_working_3-way'!X60^(1/3))*SIN(('OddsRatio_working_3-way'!Y60+2*PI())/3)</f>
        <v>-0.41781731965166752</v>
      </c>
      <c r="AK60" s="11">
        <f>'OddsRatio_working_3-way'!U60/(3*'OddsRatio_working_3-way'!X60^(1/3))*SIN(('OddsRatio_working_3-way'!Y60+4*PI())/3)</f>
        <v>0.48540961886359818</v>
      </c>
      <c r="AL60" s="11">
        <f>'OddsRatio_working_3-way'!Z60+'OddsRatio_working_3-way'!AF60</f>
        <v>1.0429566321822203</v>
      </c>
      <c r="AM60" s="11">
        <f>'OddsRatio_working_3-way'!AA60+'OddsRatio_working_3-way'!AG60</f>
        <v>-0.638551612526572</v>
      </c>
      <c r="AN60" s="11">
        <f>'OddsRatio_working_3-way'!AB60+'OddsRatio_working_3-way'!AH60</f>
        <v>-0.40440501965564868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1.0429566321822203</v>
      </c>
      <c r="AS60" s="11">
        <f>IF(('OddsRatio_working_3-way'!X60=0),IF(Q60&gt;0,-Q60^(1/3),(-Q60)^(1/3)),'OddsRatio_working_3-way'!AM60-'OddsRatio_working_3-way'!R60/3)</f>
        <v>-0.638551612526572</v>
      </c>
      <c r="AT60" s="11">
        <f>IF(('OddsRatio_working_3-way'!X60=0),IF(Q60&gt;0,-Q60^(1/3),(-Q60)^(1/3)),'OddsRatio_working_3-way'!AN60-'OddsRatio_working_3-way'!R60/3)</f>
        <v>-0.40440501965564868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1.44</v>
      </c>
      <c r="B61" s="4">
        <f>IF('True_Odds_Calculator_3-way'!B62="","",'True_Odds_Calculator_3-way'!B62)</f>
        <v>5.25</v>
      </c>
      <c r="C61" s="4">
        <f>IF('True_Odds_Calculator_3-way'!C62="","",'True_Odds_Calculator_3-way'!C62)</f>
        <v>6.83</v>
      </c>
      <c r="D61" s="9">
        <f t="shared" si="13"/>
        <v>0.68065546553336798</v>
      </c>
      <c r="E61" s="9">
        <f t="shared" si="14"/>
        <v>0.18077377981927023</v>
      </c>
      <c r="F61" s="9">
        <f t="shared" si="15"/>
        <v>0.13857075464736157</v>
      </c>
      <c r="G61" s="9">
        <f t="shared" si="16"/>
        <v>1.0663001615802474</v>
      </c>
      <c r="H61" s="9">
        <f t="shared" si="17"/>
        <v>1.4691720710953091</v>
      </c>
      <c r="I61" s="9">
        <f t="shared" si="18"/>
        <v>5.5317756867160526</v>
      </c>
      <c r="J61" s="9">
        <f t="shared" si="19"/>
        <v>7.2165299420128424</v>
      </c>
      <c r="K61" s="11">
        <f t="shared" si="20"/>
        <v>0.69444444444444442</v>
      </c>
      <c r="L61" s="11">
        <f t="shared" si="21"/>
        <v>0.19047619047619047</v>
      </c>
      <c r="M61" s="11">
        <f t="shared" si="22"/>
        <v>0.14641288433382138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-0.21113861194388273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0.20373856391425937</v>
      </c>
      <c r="Q61" s="11">
        <f>2*'OddsRatio_working_3-way'!K61*'OddsRatio_working_3-way'!L61*'OddsRatio_working_3-way'!M61</f>
        <v>3.8733567284079728E-2</v>
      </c>
      <c r="R61" s="11">
        <f t="shared" si="23"/>
        <v>0</v>
      </c>
      <c r="S61" s="11">
        <f t="shared" si="24"/>
        <v>-0.96495170655194906</v>
      </c>
      <c r="T61" s="11">
        <f t="shared" si="25"/>
        <v>-0.18345089478173937</v>
      </c>
      <c r="U61" s="11">
        <f>'OddsRatio_working_3-way'!S61-'OddsRatio_working_3-way'!R61^2/3</f>
        <v>-0.96495170655194906</v>
      </c>
      <c r="V61" s="11">
        <f>'OddsRatio_working_3-way'!S61*'OddsRatio_working_3-way'!R61/3-2*'OddsRatio_working_3-way'!R61^3/27-'OddsRatio_working_3-way'!T61</f>
        <v>0.18345089478173937</v>
      </c>
      <c r="W61" s="11">
        <f>'OddsRatio_working_3-way'!V61^2+4*'OddsRatio_working_3-way'!U61^3/27</f>
        <v>-9.9456467804266313E-2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0.18242169457090837</v>
      </c>
      <c r="Y61" s="11">
        <f>IF('OddsRatio_working_3-way'!W61&gt;=0,IF('OddsRatio_working_3-way'!V61+SQRT('OddsRatio_working_3-way'!W61)&gt;0,0,PI()),ACOS('OddsRatio_working_3-way'!V61/(2*'OddsRatio_working_3-way'!X61)))</f>
        <v>1.0439371392661436</v>
      </c>
      <c r="Z61" s="11">
        <f>'OddsRatio_working_3-way'!X61^(1/3)*COS('OddsRatio_working_3-way'!Y61/3)</f>
        <v>0.53315008079012371</v>
      </c>
      <c r="AA61" s="11">
        <f>'OddsRatio_working_3-way'!X61^(1/3)*COS(('OddsRatio_working_3-way'!Y61+2*PI())/3)</f>
        <v>-0.43405987598652879</v>
      </c>
      <c r="AB61" s="11">
        <f>'OddsRatio_working_3-way'!X61^(1/3)*COS(('OddsRatio_working_3-way'!Y61+4*PI())/3)</f>
        <v>-9.9090204803595108E-2</v>
      </c>
      <c r="AC61" s="11">
        <f>'OddsRatio_working_3-way'!X61^(1/3)*SIN('OddsRatio_working_3-way'!Y61/3)</f>
        <v>0.19339482982782727</v>
      </c>
      <c r="AD61" s="11">
        <f>'OddsRatio_working_3-way'!X61^(1/3)*SIN(('OddsRatio_working_3-way'!Y61+2*PI())/3)</f>
        <v>0.36502409908005934</v>
      </c>
      <c r="AE61" s="11">
        <f>'OddsRatio_working_3-way'!X61^(1/3)*SIN(('OddsRatio_working_3-way'!Y61+4*PI())/3)</f>
        <v>-0.55841892890788658</v>
      </c>
      <c r="AF61" s="11">
        <f>-'OddsRatio_working_3-way'!U61/(3*'OddsRatio_working_3-way'!X61^(1/3))*COS(('OddsRatio_working_3-way'!Y61)/3)</f>
        <v>0.53315008079012371</v>
      </c>
      <c r="AG61" s="11">
        <f>-'OddsRatio_working_3-way'!U61/(3*'OddsRatio_working_3-way'!X61^(1/3))*COS(('OddsRatio_working_3-way'!Y61+2*PI())/3)</f>
        <v>-0.43405987598652879</v>
      </c>
      <c r="AH61" s="11">
        <f>-'OddsRatio_working_3-way'!U61/(3*'OddsRatio_working_3-way'!X61^(1/3))*COS(('OddsRatio_working_3-way'!Y61+4*PI())/3)</f>
        <v>-9.9090204803595108E-2</v>
      </c>
      <c r="AI61" s="11">
        <f>'OddsRatio_working_3-way'!U61/(3*'OddsRatio_working_3-way'!X61^(1/3))*SIN(('OddsRatio_working_3-way'!Y61)/3)</f>
        <v>-0.19339482982782727</v>
      </c>
      <c r="AJ61" s="11">
        <f>'OddsRatio_working_3-way'!U61/(3*'OddsRatio_working_3-way'!X61^(1/3))*SIN(('OddsRatio_working_3-way'!Y61+2*PI())/3)</f>
        <v>-0.36502409908005934</v>
      </c>
      <c r="AK61" s="11">
        <f>'OddsRatio_working_3-way'!U61/(3*'OddsRatio_working_3-way'!X61^(1/3))*SIN(('OddsRatio_working_3-way'!Y61+4*PI())/3)</f>
        <v>0.55841892890788658</v>
      </c>
      <c r="AL61" s="11">
        <f>'OddsRatio_working_3-way'!Z61+'OddsRatio_working_3-way'!AF61</f>
        <v>1.0663001615802474</v>
      </c>
      <c r="AM61" s="11">
        <f>'OddsRatio_working_3-way'!AA61+'OddsRatio_working_3-way'!AG61</f>
        <v>-0.86811975197305757</v>
      </c>
      <c r="AN61" s="11">
        <f>'OddsRatio_working_3-way'!AB61+'OddsRatio_working_3-way'!AH61</f>
        <v>-0.19818040960719022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1.0663001615802474</v>
      </c>
      <c r="AS61" s="11">
        <f>IF(('OddsRatio_working_3-way'!X61=0),IF(Q61&gt;0,-Q61^(1/3),(-Q61)^(1/3)),'OddsRatio_working_3-way'!AM61-'OddsRatio_working_3-way'!R61/3)</f>
        <v>-0.86811975197305757</v>
      </c>
      <c r="AT61" s="11">
        <f>IF(('OddsRatio_working_3-way'!X61=0),IF(Q61&gt;0,-Q61^(1/3),(-Q61)^(1/3)),'OddsRatio_working_3-way'!AN61-'OddsRatio_working_3-way'!R61/3)</f>
        <v>-0.19818040960719022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2.12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3.49</v>
      </c>
      <c r="D62" s="9">
        <f t="shared" si="13"/>
        <v>0.46127956563940647</v>
      </c>
      <c r="E62" s="9">
        <f t="shared" si="14"/>
        <v>0.2606687408965348</v>
      </c>
      <c r="F62" s="9">
        <f t="shared" si="15"/>
        <v>0.278051693464059</v>
      </c>
      <c r="G62" s="9">
        <f t="shared" si="16"/>
        <v>1.0427524296577406</v>
      </c>
      <c r="H62" s="9">
        <f t="shared" si="17"/>
        <v>2.16788272121667</v>
      </c>
      <c r="I62" s="9">
        <f t="shared" si="18"/>
        <v>3.8362866086690546</v>
      </c>
      <c r="J62" s="9">
        <f t="shared" si="19"/>
        <v>3.5964535498477734</v>
      </c>
      <c r="K62" s="11">
        <f t="shared" si="20"/>
        <v>0.47169811320754712</v>
      </c>
      <c r="L62" s="11">
        <f t="shared" si="21"/>
        <v>0.26881720430107525</v>
      </c>
      <c r="M62" s="11">
        <f t="shared" si="22"/>
        <v>0.28653295128939826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-0.27560179767599657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0.22998498448745827</v>
      </c>
      <c r="Q62" s="11">
        <f>2*'OddsRatio_working_3-way'!K62*'OddsRatio_working_3-way'!L62*'OddsRatio_working_3-way'!M62</f>
        <v>7.2665081986558688E-2</v>
      </c>
      <c r="R62" s="11">
        <f t="shared" si="23"/>
        <v>0</v>
      </c>
      <c r="S62" s="11">
        <f t="shared" si="24"/>
        <v>-0.83448288954135774</v>
      </c>
      <c r="T62" s="11">
        <f t="shared" si="25"/>
        <v>-0.26365968073976542</v>
      </c>
      <c r="U62" s="11">
        <f>'OddsRatio_working_3-way'!S62-'OddsRatio_working_3-way'!R62^2/3</f>
        <v>-0.83448288954135774</v>
      </c>
      <c r="V62" s="11">
        <f>'OddsRatio_working_3-way'!S62*'OddsRatio_working_3-way'!R62/3-2*'OddsRatio_working_3-way'!R62^3/27-'OddsRatio_working_3-way'!T62</f>
        <v>0.26365968073976542</v>
      </c>
      <c r="W62" s="11">
        <f>'OddsRatio_working_3-way'!V62^2+4*'OddsRatio_working_3-way'!U62^3/27</f>
        <v>-1.6572745743053077E-2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0.14670478263407782</v>
      </c>
      <c r="Y62" s="11">
        <f>IF('OddsRatio_working_3-way'!W62&gt;=0,IF('OddsRatio_working_3-way'!V62+SQRT('OddsRatio_working_3-way'!W62)&gt;0,0,PI()),ACOS('OddsRatio_working_3-way'!V62/(2*'OddsRatio_working_3-way'!X62)))</f>
        <v>0.45421372327114473</v>
      </c>
      <c r="Z62" s="11">
        <f>'OddsRatio_working_3-way'!X62^(1/3)*COS('OddsRatio_working_3-way'!Y62/3)</f>
        <v>0.52137621482887031</v>
      </c>
      <c r="AA62" s="11">
        <f>'OddsRatio_working_3-way'!X62^(1/3)*COS(('OddsRatio_working_3-way'!Y62+2*PI())/3)</f>
        <v>-0.32957826885552338</v>
      </c>
      <c r="AB62" s="11">
        <f>'OddsRatio_working_3-way'!X62^(1/3)*COS(('OddsRatio_working_3-way'!Y62+4*PI())/3)</f>
        <v>-0.19179794597334707</v>
      </c>
      <c r="AC62" s="11">
        <f>'OddsRatio_working_3-way'!X62^(1/3)*SIN('OddsRatio_working_3-way'!Y62/3)</f>
        <v>7.9547506505058124E-2</v>
      </c>
      <c r="AD62" s="11">
        <f>'OddsRatio_working_3-way'!X62^(1/3)*SIN(('OddsRatio_working_3-way'!Y62+2*PI())/3)</f>
        <v>0.41175129371824559</v>
      </c>
      <c r="AE62" s="11">
        <f>'OddsRatio_working_3-way'!X62^(1/3)*SIN(('OddsRatio_working_3-way'!Y62+4*PI())/3)</f>
        <v>-0.49129880022330363</v>
      </c>
      <c r="AF62" s="11">
        <f>-'OddsRatio_working_3-way'!U62/(3*'OddsRatio_working_3-way'!X62^(1/3))*COS(('OddsRatio_working_3-way'!Y62)/3)</f>
        <v>0.52137621482887031</v>
      </c>
      <c r="AG62" s="11">
        <f>-'OddsRatio_working_3-way'!U62/(3*'OddsRatio_working_3-way'!X62^(1/3))*COS(('OddsRatio_working_3-way'!Y62+2*PI())/3)</f>
        <v>-0.32957826885552338</v>
      </c>
      <c r="AH62" s="11">
        <f>-'OddsRatio_working_3-way'!U62/(3*'OddsRatio_working_3-way'!X62^(1/3))*COS(('OddsRatio_working_3-way'!Y62+4*PI())/3)</f>
        <v>-0.19179794597334707</v>
      </c>
      <c r="AI62" s="11">
        <f>'OddsRatio_working_3-way'!U62/(3*'OddsRatio_working_3-way'!X62^(1/3))*SIN(('OddsRatio_working_3-way'!Y62)/3)</f>
        <v>-7.9547506505058124E-2</v>
      </c>
      <c r="AJ62" s="11">
        <f>'OddsRatio_working_3-way'!U62/(3*'OddsRatio_working_3-way'!X62^(1/3))*SIN(('OddsRatio_working_3-way'!Y62+2*PI())/3)</f>
        <v>-0.41175129371824559</v>
      </c>
      <c r="AK62" s="11">
        <f>'OddsRatio_working_3-way'!U62/(3*'OddsRatio_working_3-way'!X62^(1/3))*SIN(('OddsRatio_working_3-way'!Y62+4*PI())/3)</f>
        <v>0.49129880022330363</v>
      </c>
      <c r="AL62" s="11">
        <f>'OddsRatio_working_3-way'!Z62+'OddsRatio_working_3-way'!AF62</f>
        <v>1.0427524296577406</v>
      </c>
      <c r="AM62" s="11">
        <f>'OddsRatio_working_3-way'!AA62+'OddsRatio_working_3-way'!AG62</f>
        <v>-0.65915653771104676</v>
      </c>
      <c r="AN62" s="11">
        <f>'OddsRatio_working_3-way'!AB62+'OddsRatio_working_3-way'!AH62</f>
        <v>-0.38359589194669413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1.0427524296577406</v>
      </c>
      <c r="AS62" s="11">
        <f>IF(('OddsRatio_working_3-way'!X62=0),IF(Q62&gt;0,-Q62^(1/3),(-Q62)^(1/3)),'OddsRatio_working_3-way'!AM62-'OddsRatio_working_3-way'!R62/3)</f>
        <v>-0.65915653771104676</v>
      </c>
      <c r="AT62" s="11">
        <f>IF(('OddsRatio_working_3-way'!X62=0),IF(Q62&gt;0,-Q62^(1/3),(-Q62)^(1/3)),'OddsRatio_working_3-way'!AN62-'OddsRatio_working_3-way'!R62/3)</f>
        <v>-0.38359589194669413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1.81</v>
      </c>
      <c r="B63" s="4">
        <f>IF('True_Odds_Calculator_3-way'!B64="","",'True_Odds_Calculator_3-way'!B64)</f>
        <v>4.1500000000000004</v>
      </c>
      <c r="C63" s="4">
        <f>IF('True_Odds_Calculator_3-way'!C64="","",'True_Odds_Calculator_3-way'!C64)</f>
        <v>4.24</v>
      </c>
      <c r="D63" s="9">
        <f t="shared" si="13"/>
        <v>0.54051112578690597</v>
      </c>
      <c r="E63" s="9">
        <f t="shared" si="14"/>
        <v>0.23223694616748444</v>
      </c>
      <c r="F63" s="9">
        <f t="shared" si="15"/>
        <v>0.22725192804560945</v>
      </c>
      <c r="G63" s="9">
        <f t="shared" si="16"/>
        <v>1.049507009225815</v>
      </c>
      <c r="H63" s="9">
        <f t="shared" si="17"/>
        <v>1.8501006774729101</v>
      </c>
      <c r="I63" s="9">
        <f t="shared" si="18"/>
        <v>4.3059470790613172</v>
      </c>
      <c r="J63" s="9">
        <f t="shared" si="19"/>
        <v>4.4004027098916412</v>
      </c>
      <c r="K63" s="11">
        <f t="shared" si="20"/>
        <v>0.5524861878453039</v>
      </c>
      <c r="L63" s="11">
        <f t="shared" si="21"/>
        <v>0.24096385542168672</v>
      </c>
      <c r="M63" s="11">
        <f t="shared" si="22"/>
        <v>0.23584905660377356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-0.25956614951414103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0.22606845604036069</v>
      </c>
      <c r="Q63" s="11">
        <f>2*'OddsRatio_working_3-way'!K63*'OddsRatio_working_3-way'!L63*'OddsRatio_working_3-way'!M63</f>
        <v>6.2796793344544632E-2</v>
      </c>
      <c r="R63" s="11">
        <f t="shared" si="23"/>
        <v>0</v>
      </c>
      <c r="S63" s="11">
        <f t="shared" si="24"/>
        <v>-0.87094737300498648</v>
      </c>
      <c r="T63" s="11">
        <f t="shared" si="25"/>
        <v>-0.24192982583471848</v>
      </c>
      <c r="U63" s="11">
        <f>'OddsRatio_working_3-way'!S63-'OddsRatio_working_3-way'!R63^2/3</f>
        <v>-0.87094737300498648</v>
      </c>
      <c r="V63" s="11">
        <f>'OddsRatio_working_3-way'!S63*'OddsRatio_working_3-way'!R63/3-2*'OddsRatio_working_3-way'!R63^3/27-'OddsRatio_working_3-way'!T63</f>
        <v>0.24192982583471848</v>
      </c>
      <c r="W63" s="11">
        <f>'OddsRatio_working_3-way'!V63^2+4*'OddsRatio_working_3-way'!U63^3/27</f>
        <v>-3.9345002815797378E-2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0.15642493682611366</v>
      </c>
      <c r="Y63" s="11">
        <f>IF('OddsRatio_working_3-way'!W63&gt;=0,IF('OddsRatio_working_3-way'!V63+SQRT('OddsRatio_working_3-way'!W63)&gt;0,0,PI()),ACOS('OddsRatio_working_3-way'!V63/(2*'OddsRatio_working_3-way'!X63)))</f>
        <v>0.68675163326288113</v>
      </c>
      <c r="Z63" s="11">
        <f>'OddsRatio_working_3-way'!X63^(1/3)*COS('OddsRatio_working_3-way'!Y63/3)</f>
        <v>0.52475350461290748</v>
      </c>
      <c r="AA63" s="11">
        <f>'OddsRatio_working_3-way'!X63^(1/3)*COS(('OddsRatio_working_3-way'!Y63+2*PI())/3)</f>
        <v>-0.36826425297863008</v>
      </c>
      <c r="AB63" s="11">
        <f>'OddsRatio_working_3-way'!X63^(1/3)*COS(('OddsRatio_working_3-way'!Y63+4*PI())/3)</f>
        <v>-0.15648925163427752</v>
      </c>
      <c r="AC63" s="11">
        <f>'OddsRatio_working_3-way'!X63^(1/3)*SIN('OddsRatio_working_3-way'!Y63/3)</f>
        <v>0.12226835403379531</v>
      </c>
      <c r="AD63" s="11">
        <f>'OddsRatio_working_3-way'!X63^(1/3)*SIN(('OddsRatio_working_3-way'!Y63+2*PI())/3)</f>
        <v>0.39331568870279482</v>
      </c>
      <c r="AE63" s="11">
        <f>'OddsRatio_working_3-way'!X63^(1/3)*SIN(('OddsRatio_working_3-way'!Y63+4*PI())/3)</f>
        <v>-0.51558404273659009</v>
      </c>
      <c r="AF63" s="11">
        <f>-'OddsRatio_working_3-way'!U63/(3*'OddsRatio_working_3-way'!X63^(1/3))*COS(('OddsRatio_working_3-way'!Y63)/3)</f>
        <v>0.52475350461290737</v>
      </c>
      <c r="AG63" s="11">
        <f>-'OddsRatio_working_3-way'!U63/(3*'OddsRatio_working_3-way'!X63^(1/3))*COS(('OddsRatio_working_3-way'!Y63+2*PI())/3)</f>
        <v>-0.36826425297862997</v>
      </c>
      <c r="AH63" s="11">
        <f>-'OddsRatio_working_3-way'!U63/(3*'OddsRatio_working_3-way'!X63^(1/3))*COS(('OddsRatio_working_3-way'!Y63+4*PI())/3)</f>
        <v>-0.15648925163427749</v>
      </c>
      <c r="AI63" s="11">
        <f>'OddsRatio_working_3-way'!U63/(3*'OddsRatio_working_3-way'!X63^(1/3))*SIN(('OddsRatio_working_3-way'!Y63)/3)</f>
        <v>-0.12226835403379528</v>
      </c>
      <c r="AJ63" s="11">
        <f>'OddsRatio_working_3-way'!U63/(3*'OddsRatio_working_3-way'!X63^(1/3))*SIN(('OddsRatio_working_3-way'!Y63+2*PI())/3)</f>
        <v>-0.39331568870279471</v>
      </c>
      <c r="AK63" s="11">
        <f>'OddsRatio_working_3-way'!U63/(3*'OddsRatio_working_3-way'!X63^(1/3))*SIN(('OddsRatio_working_3-way'!Y63+4*PI())/3)</f>
        <v>0.51558404273658998</v>
      </c>
      <c r="AL63" s="11">
        <f>'OddsRatio_working_3-way'!Z63+'OddsRatio_working_3-way'!AF63</f>
        <v>1.049507009225815</v>
      </c>
      <c r="AM63" s="11">
        <f>'OddsRatio_working_3-way'!AA63+'OddsRatio_working_3-way'!AG63</f>
        <v>-0.73652850595726005</v>
      </c>
      <c r="AN63" s="11">
        <f>'OddsRatio_working_3-way'!AB63+'OddsRatio_working_3-way'!AH63</f>
        <v>-0.31297850326855503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1.049507009225815</v>
      </c>
      <c r="AS63" s="11">
        <f>IF(('OddsRatio_working_3-way'!X63=0),IF(Q63&gt;0,-Q63^(1/3),(-Q63)^(1/3)),'OddsRatio_working_3-way'!AM63-'OddsRatio_working_3-way'!R63/3)</f>
        <v>-0.73652850595726005</v>
      </c>
      <c r="AT63" s="11">
        <f>IF(('OddsRatio_working_3-way'!X63=0),IF(Q63&gt;0,-Q63^(1/3),(-Q63)^(1/3)),'OddsRatio_working_3-way'!AN63-'OddsRatio_working_3-way'!R63/3)</f>
        <v>-0.31297850326855503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2.44</v>
      </c>
      <c r="B64" s="4">
        <f>IF('True_Odds_Calculator_3-way'!B65="","",'True_Odds_Calculator_3-way'!B65)</f>
        <v>3.6</v>
      </c>
      <c r="C64" s="4">
        <f>IF('True_Odds_Calculator_3-way'!C65="","",'True_Odds_Calculator_3-way'!C65)</f>
        <v>2.95</v>
      </c>
      <c r="D64" s="9">
        <f t="shared" si="13"/>
        <v>0.40016053974953875</v>
      </c>
      <c r="E64" s="9">
        <f t="shared" si="14"/>
        <v>0.26979467230876136</v>
      </c>
      <c r="F64" s="9">
        <f t="shared" si="15"/>
        <v>0.33004478794169995</v>
      </c>
      <c r="G64" s="9">
        <f t="shared" si="16"/>
        <v>1.0409701591021685</v>
      </c>
      <c r="H64" s="9">
        <f t="shared" si="17"/>
        <v>2.4989970291071226</v>
      </c>
      <c r="I64" s="9">
        <f t="shared" si="18"/>
        <v>3.7065224136656378</v>
      </c>
      <c r="J64" s="9">
        <f t="shared" si="19"/>
        <v>3.0298918102492287</v>
      </c>
      <c r="K64" s="11">
        <f t="shared" si="20"/>
        <v>0.4098360655737705</v>
      </c>
      <c r="L64" s="11">
        <f t="shared" si="21"/>
        <v>0.27777777777777779</v>
      </c>
      <c r="M64" s="11">
        <f t="shared" si="22"/>
        <v>0.33898305084745761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-0.28174492914698523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0.23115989009292703</v>
      </c>
      <c r="Q64" s="11">
        <f>2*'OddsRatio_working_3-way'!K64*'OddsRatio_working_3-way'!L64*'OddsRatio_working_3-way'!M64</f>
        <v>7.7181933253064133E-2</v>
      </c>
      <c r="R64" s="11">
        <f t="shared" si="23"/>
        <v>0</v>
      </c>
      <c r="S64" s="11">
        <f t="shared" si="24"/>
        <v>-0.82045803199649359</v>
      </c>
      <c r="T64" s="11">
        <f t="shared" si="25"/>
        <v>-0.27394258163488938</v>
      </c>
      <c r="U64" s="11">
        <f>'OddsRatio_working_3-way'!S64-'OddsRatio_working_3-way'!R64^2/3</f>
        <v>-0.82045803199649359</v>
      </c>
      <c r="V64" s="11">
        <f>'OddsRatio_working_3-way'!S64*'OddsRatio_working_3-way'!R64/3-2*'OddsRatio_working_3-way'!R64^3/27-'OddsRatio_working_3-way'!T64</f>
        <v>0.27394258163488938</v>
      </c>
      <c r="W64" s="11">
        <f>'OddsRatio_working_3-way'!V64^2+4*'OddsRatio_working_3-way'!U64^3/27</f>
        <v>-6.7765669051321337E-3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0.14302194319222503</v>
      </c>
      <c r="Y64" s="11">
        <f>IF('OddsRatio_working_3-way'!W64&gt;=0,IF('OddsRatio_working_3-way'!V64+SQRT('OddsRatio_working_3-way'!W64)&gt;0,0,PI()),ACOS('OddsRatio_working_3-way'!V64/(2*'OddsRatio_working_3-way'!X64)))</f>
        <v>0.29191598296726551</v>
      </c>
      <c r="Z64" s="11">
        <f>'OddsRatio_working_3-way'!X64^(1/3)*COS('OddsRatio_working_3-way'!Y64/3)</f>
        <v>0.52048507955108425</v>
      </c>
      <c r="AA64" s="11">
        <f>'OddsRatio_working_3-way'!X64^(1/3)*COS(('OddsRatio_working_3-way'!Y64+2*PI())/3)</f>
        <v>-0.30424219287246418</v>
      </c>
      <c r="AB64" s="11">
        <f>'OddsRatio_working_3-way'!X64^(1/3)*COS(('OddsRatio_working_3-way'!Y64+4*PI())/3)</f>
        <v>-0.21624288667862018</v>
      </c>
      <c r="AC64" s="11">
        <f>'OddsRatio_working_3-way'!X64^(1/3)*SIN('OddsRatio_working_3-way'!Y64/3)</f>
        <v>5.0806423119516199E-2</v>
      </c>
      <c r="AD64" s="11">
        <f>'OddsRatio_working_3-way'!X64^(1/3)*SIN(('OddsRatio_working_3-way'!Y64+2*PI())/3)</f>
        <v>0.42535008962224535</v>
      </c>
      <c r="AE64" s="11">
        <f>'OddsRatio_working_3-way'!X64^(1/3)*SIN(('OddsRatio_working_3-way'!Y64+4*PI())/3)</f>
        <v>-0.47615651274176146</v>
      </c>
      <c r="AF64" s="11">
        <f>-'OddsRatio_working_3-way'!U64/(3*'OddsRatio_working_3-way'!X64^(1/3))*COS(('OddsRatio_working_3-way'!Y64)/3)</f>
        <v>0.52048507955108436</v>
      </c>
      <c r="AG64" s="11">
        <f>-'OddsRatio_working_3-way'!U64/(3*'OddsRatio_working_3-way'!X64^(1/3))*COS(('OddsRatio_working_3-way'!Y64+2*PI())/3)</f>
        <v>-0.30424219287246423</v>
      </c>
      <c r="AH64" s="11">
        <f>-'OddsRatio_working_3-way'!U64/(3*'OddsRatio_working_3-way'!X64^(1/3))*COS(('OddsRatio_working_3-way'!Y64+4*PI())/3)</f>
        <v>-0.21624288667862024</v>
      </c>
      <c r="AI64" s="11">
        <f>'OddsRatio_working_3-way'!U64/(3*'OddsRatio_working_3-way'!X64^(1/3))*SIN(('OddsRatio_working_3-way'!Y64)/3)</f>
        <v>-5.0806423119516213E-2</v>
      </c>
      <c r="AJ64" s="11">
        <f>'OddsRatio_working_3-way'!U64/(3*'OddsRatio_working_3-way'!X64^(1/3))*SIN(('OddsRatio_working_3-way'!Y64+2*PI())/3)</f>
        <v>-0.42535008962224541</v>
      </c>
      <c r="AK64" s="11">
        <f>'OddsRatio_working_3-way'!U64/(3*'OddsRatio_working_3-way'!X64^(1/3))*SIN(('OddsRatio_working_3-way'!Y64+4*PI())/3)</f>
        <v>0.47615651274176157</v>
      </c>
      <c r="AL64" s="11">
        <f>'OddsRatio_working_3-way'!Z64+'OddsRatio_working_3-way'!AF64</f>
        <v>1.0409701591021685</v>
      </c>
      <c r="AM64" s="11">
        <f>'OddsRatio_working_3-way'!AA64+'OddsRatio_working_3-way'!AG64</f>
        <v>-0.60848438574492847</v>
      </c>
      <c r="AN64" s="11">
        <f>'OddsRatio_working_3-way'!AB64+'OddsRatio_working_3-way'!AH64</f>
        <v>-0.43248577335724042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1.0409701591021685</v>
      </c>
      <c r="AS64" s="11">
        <f>IF(('OddsRatio_working_3-way'!X64=0),IF(Q64&gt;0,-Q64^(1/3),(-Q64)^(1/3)),'OddsRatio_working_3-way'!AM64-'OddsRatio_working_3-way'!R64/3)</f>
        <v>-0.60848438574492847</v>
      </c>
      <c r="AT64" s="11">
        <f>IF(('OddsRatio_working_3-way'!X64=0),IF(Q64&gt;0,-Q64^(1/3),(-Q64)^(1/3)),'OddsRatio_working_3-way'!AN64-'OddsRatio_working_3-way'!R64/3)</f>
        <v>-0.43248577335724042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2.16</v>
      </c>
      <c r="B65" s="4">
        <f>IF('True_Odds_Calculator_3-way'!B66="","",'True_Odds_Calculator_3-way'!B66)</f>
        <v>3.45</v>
      </c>
      <c r="C65" s="4">
        <f>IF('True_Odds_Calculator_3-way'!C66="","",'True_Odds_Calculator_3-way'!C66)</f>
        <v>3.48</v>
      </c>
      <c r="D65" s="9">
        <f t="shared" si="13"/>
        <v>0.44771115512528903</v>
      </c>
      <c r="E65" s="9">
        <f t="shared" si="14"/>
        <v>0.27736079257904162</v>
      </c>
      <c r="F65" s="9">
        <f t="shared" si="15"/>
        <v>0.27492805229566936</v>
      </c>
      <c r="G65" s="9">
        <f t="shared" si="16"/>
        <v>1.0634335725555415</v>
      </c>
      <c r="H65" s="9">
        <f t="shared" si="17"/>
        <v>2.2335829441644282</v>
      </c>
      <c r="I65" s="9">
        <f t="shared" si="18"/>
        <v>3.6054122527610764</v>
      </c>
      <c r="J65" s="9">
        <f t="shared" si="19"/>
        <v>3.637315259937743</v>
      </c>
      <c r="K65" s="11">
        <f t="shared" si="20"/>
        <v>0.46296296296296291</v>
      </c>
      <c r="L65" s="11">
        <f t="shared" si="21"/>
        <v>0.28985507246376813</v>
      </c>
      <c r="M65" s="11">
        <f t="shared" si="22"/>
        <v>0.28735632183908044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-0.27178386115584174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0.23483628556092317</v>
      </c>
      <c r="Q65" s="11">
        <f>2*'OddsRatio_working_3-way'!K65*'OddsRatio_working_3-way'!L65*'OddsRatio_working_3-way'!M65</f>
        <v>7.7121932860730116E-2</v>
      </c>
      <c r="R65" s="11">
        <f t="shared" si="23"/>
        <v>0</v>
      </c>
      <c r="S65" s="11">
        <f t="shared" si="24"/>
        <v>-0.86405529953917048</v>
      </c>
      <c r="T65" s="11">
        <f t="shared" si="25"/>
        <v>-0.28376200313273259</v>
      </c>
      <c r="U65" s="11">
        <f>'OddsRatio_working_3-way'!S65-'OddsRatio_working_3-way'!R65^2/3</f>
        <v>-0.86405529953917048</v>
      </c>
      <c r="V65" s="11">
        <f>'OddsRatio_working_3-way'!S65*'OddsRatio_working_3-way'!R65/3-2*'OddsRatio_working_3-way'!R65^3/27-'OddsRatio_working_3-way'!T65</f>
        <v>0.28376200313273259</v>
      </c>
      <c r="W65" s="11">
        <f>'OddsRatio_working_3-way'!V65^2+4*'OddsRatio_working_3-way'!U65^3/27</f>
        <v>-1.5048961812318934E-2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0.15457185726565806</v>
      </c>
      <c r="Y65" s="11">
        <f>IF('OddsRatio_working_3-way'!W65&gt;=0,IF('OddsRatio_working_3-way'!V65+SQRT('OddsRatio_working_3-way'!W65)&gt;0,0,PI()),ACOS('OddsRatio_working_3-way'!V65/(2*'OddsRatio_working_3-way'!X65)))</f>
        <v>0.40804909733700634</v>
      </c>
      <c r="Z65" s="11">
        <f>'OddsRatio_working_3-way'!X65^(1/3)*COS('OddsRatio_working_3-way'!Y65/3)</f>
        <v>0.53171678627777086</v>
      </c>
      <c r="AA65" s="11">
        <f>'OddsRatio_working_3-way'!X65^(1/3)*COS(('OddsRatio_working_3-way'!Y65+2*PI())/3)</f>
        <v>-0.32888036770032114</v>
      </c>
      <c r="AB65" s="11">
        <f>'OddsRatio_working_3-way'!X65^(1/3)*COS(('OddsRatio_working_3-way'!Y65+4*PI())/3)</f>
        <v>-0.20283641857744977</v>
      </c>
      <c r="AC65" s="11">
        <f>'OddsRatio_working_3-way'!X65^(1/3)*SIN('OddsRatio_working_3-way'!Y65/3)</f>
        <v>7.277150795581333E-2</v>
      </c>
      <c r="AD65" s="11">
        <f>'OddsRatio_working_3-way'!X65^(1/3)*SIN(('OddsRatio_working_3-way'!Y65+2*PI())/3)</f>
        <v>0.42409449055726389</v>
      </c>
      <c r="AE65" s="11">
        <f>'OddsRatio_working_3-way'!X65^(1/3)*SIN(('OddsRatio_working_3-way'!Y65+4*PI())/3)</f>
        <v>-0.49686599851307711</v>
      </c>
      <c r="AF65" s="11">
        <f>-'OddsRatio_working_3-way'!U65/(3*'OddsRatio_working_3-way'!X65^(1/3))*COS(('OddsRatio_working_3-way'!Y65)/3)</f>
        <v>0.53171678627777075</v>
      </c>
      <c r="AG65" s="11">
        <f>-'OddsRatio_working_3-way'!U65/(3*'OddsRatio_working_3-way'!X65^(1/3))*COS(('OddsRatio_working_3-way'!Y65+2*PI())/3)</f>
        <v>-0.32888036770032109</v>
      </c>
      <c r="AH65" s="11">
        <f>-'OddsRatio_working_3-way'!U65/(3*'OddsRatio_working_3-way'!X65^(1/3))*COS(('OddsRatio_working_3-way'!Y65+4*PI())/3)</f>
        <v>-0.20283641857744975</v>
      </c>
      <c r="AI65" s="11">
        <f>'OddsRatio_working_3-way'!U65/(3*'OddsRatio_working_3-way'!X65^(1/3))*SIN(('OddsRatio_working_3-way'!Y65)/3)</f>
        <v>-7.2771507955813317E-2</v>
      </c>
      <c r="AJ65" s="11">
        <f>'OddsRatio_working_3-way'!U65/(3*'OddsRatio_working_3-way'!X65^(1/3))*SIN(('OddsRatio_working_3-way'!Y65+2*PI())/3)</f>
        <v>-0.42409449055726378</v>
      </c>
      <c r="AK65" s="11">
        <f>'OddsRatio_working_3-way'!U65/(3*'OddsRatio_working_3-way'!X65^(1/3))*SIN(('OddsRatio_working_3-way'!Y65+4*PI())/3)</f>
        <v>0.496865998513077</v>
      </c>
      <c r="AL65" s="11">
        <f>'OddsRatio_working_3-way'!Z65+'OddsRatio_working_3-way'!AF65</f>
        <v>1.0634335725555415</v>
      </c>
      <c r="AM65" s="11">
        <f>'OddsRatio_working_3-way'!AA65+'OddsRatio_working_3-way'!AG65</f>
        <v>-0.65776073540064228</v>
      </c>
      <c r="AN65" s="11">
        <f>'OddsRatio_working_3-way'!AB65+'OddsRatio_working_3-way'!AH65</f>
        <v>-0.40567283715489955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1.0634335725555415</v>
      </c>
      <c r="AS65" s="11">
        <f>IF(('OddsRatio_working_3-way'!X65=0),IF(Q65&gt;0,-Q65^(1/3),(-Q65)^(1/3)),'OddsRatio_working_3-way'!AM65-'OddsRatio_working_3-way'!R65/3)</f>
        <v>-0.65776073540064228</v>
      </c>
      <c r="AT65" s="11">
        <f>IF(('OddsRatio_working_3-way'!X65=0),IF(Q65&gt;0,-Q65^(1/3),(-Q65)^(1/3)),'OddsRatio_working_3-way'!AN65-'OddsRatio_working_3-way'!R65/3)</f>
        <v>-0.40567283715489955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2.4300000000000002</v>
      </c>
      <c r="B66" s="4">
        <f>IF('True_Odds_Calculator_3-way'!B67="","",'True_Odds_Calculator_3-way'!B67)</f>
        <v>3.37</v>
      </c>
      <c r="C66" s="4">
        <f>IF('True_Odds_Calculator_3-way'!C67="","",'True_Odds_Calculator_3-way'!C67)</f>
        <v>3.03</v>
      </c>
      <c r="D66" s="9">
        <f t="shared" si="13"/>
        <v>0.39767346184491631</v>
      </c>
      <c r="E66" s="9">
        <f t="shared" si="14"/>
        <v>0.28487965599413712</v>
      </c>
      <c r="F66" s="9">
        <f t="shared" si="15"/>
        <v>0.31744688216094663</v>
      </c>
      <c r="G66" s="9">
        <f t="shared" si="16"/>
        <v>1.0591789740887481</v>
      </c>
      <c r="H66" s="9">
        <f t="shared" si="17"/>
        <v>2.5146259329469096</v>
      </c>
      <c r="I66" s="9">
        <f t="shared" si="18"/>
        <v>3.5102541685903335</v>
      </c>
      <c r="J66" s="9">
        <f t="shared" si="19"/>
        <v>3.1501333174001585</v>
      </c>
      <c r="K66" s="11">
        <f t="shared" si="20"/>
        <v>0.41152263374485593</v>
      </c>
      <c r="L66" s="11">
        <f t="shared" si="21"/>
        <v>0.29673590504451036</v>
      </c>
      <c r="M66" s="11">
        <f t="shared" si="22"/>
        <v>0.33003300330033003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-0.27726919301447672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0.23495773763184277</v>
      </c>
      <c r="Q66" s="11">
        <f>2*'OddsRatio_working_3-way'!K66*'OddsRatio_working_3-way'!L66*'OddsRatio_working_3-way'!M66</f>
        <v>8.0602997472330296E-2</v>
      </c>
      <c r="R66" s="11">
        <f t="shared" si="23"/>
        <v>0</v>
      </c>
      <c r="S66" s="11">
        <f t="shared" si="24"/>
        <v>-0.84739936333127064</v>
      </c>
      <c r="T66" s="11">
        <f t="shared" si="25"/>
        <v>-0.29070304059391794</v>
      </c>
      <c r="U66" s="11">
        <f>'OddsRatio_working_3-way'!S66-'OddsRatio_working_3-way'!R66^2/3</f>
        <v>-0.84739936333127064</v>
      </c>
      <c r="V66" s="11">
        <f>'OddsRatio_working_3-way'!S66*'OddsRatio_working_3-way'!R66/3-2*'OddsRatio_working_3-way'!R66^3/27-'OddsRatio_working_3-way'!T66</f>
        <v>0.29070304059391794</v>
      </c>
      <c r="W66" s="11">
        <f>'OddsRatio_working_3-way'!V66^2+4*'OddsRatio_working_3-way'!U66^3/27</f>
        <v>-5.6406827635064882E-3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0.15012406583727306</v>
      </c>
      <c r="Y66" s="11">
        <f>IF('OddsRatio_working_3-way'!W66&gt;=0,IF('OddsRatio_working_3-way'!V66+SQRT('OddsRatio_working_3-way'!W66)&gt;0,0,PI()),ACOS('OddsRatio_working_3-way'!V66/(2*'OddsRatio_working_3-way'!X66)))</f>
        <v>0.25282626415934661</v>
      </c>
      <c r="Z66" s="11">
        <f>'OddsRatio_working_3-way'!X66^(1/3)*COS('OddsRatio_working_3-way'!Y66/3)</f>
        <v>0.52958948704437403</v>
      </c>
      <c r="AA66" s="11">
        <f>'OddsRatio_working_3-way'!X66^(1/3)*COS(('OddsRatio_working_3-way'!Y66+2*PI())/3)</f>
        <v>-0.30353841709446472</v>
      </c>
      <c r="AB66" s="11">
        <f>'OddsRatio_working_3-way'!X66^(1/3)*COS(('OddsRatio_working_3-way'!Y66+4*PI())/3)</f>
        <v>-0.22605106994990945</v>
      </c>
      <c r="AC66" s="11">
        <f>'OddsRatio_working_3-way'!X66^(1/3)*SIN('OddsRatio_working_3-way'!Y66/3)</f>
        <v>4.4737340732699006E-2</v>
      </c>
      <c r="AD66" s="11">
        <f>'OddsRatio_working_3-way'!X66^(1/3)*SIN(('OddsRatio_working_3-way'!Y66+2*PI())/3)</f>
        <v>0.43626927899124829</v>
      </c>
      <c r="AE66" s="11">
        <f>'OddsRatio_working_3-way'!X66^(1/3)*SIN(('OddsRatio_working_3-way'!Y66+4*PI())/3)</f>
        <v>-0.48100661972394726</v>
      </c>
      <c r="AF66" s="11">
        <f>-'OddsRatio_working_3-way'!U66/(3*'OddsRatio_working_3-way'!X66^(1/3))*COS(('OddsRatio_working_3-way'!Y66)/3)</f>
        <v>0.52958948704437403</v>
      </c>
      <c r="AG66" s="11">
        <f>-'OddsRatio_working_3-way'!U66/(3*'OddsRatio_working_3-way'!X66^(1/3))*COS(('OddsRatio_working_3-way'!Y66+2*PI())/3)</f>
        <v>-0.30353841709446472</v>
      </c>
      <c r="AH66" s="11">
        <f>-'OddsRatio_working_3-way'!U66/(3*'OddsRatio_working_3-way'!X66^(1/3))*COS(('OddsRatio_working_3-way'!Y66+4*PI())/3)</f>
        <v>-0.22605106994990945</v>
      </c>
      <c r="AI66" s="11">
        <f>'OddsRatio_working_3-way'!U66/(3*'OddsRatio_working_3-way'!X66^(1/3))*SIN(('OddsRatio_working_3-way'!Y66)/3)</f>
        <v>-4.4737340732699006E-2</v>
      </c>
      <c r="AJ66" s="11">
        <f>'OddsRatio_working_3-way'!U66/(3*'OddsRatio_working_3-way'!X66^(1/3))*SIN(('OddsRatio_working_3-way'!Y66+2*PI())/3)</f>
        <v>-0.43626927899124829</v>
      </c>
      <c r="AK66" s="11">
        <f>'OddsRatio_working_3-way'!U66/(3*'OddsRatio_working_3-way'!X66^(1/3))*SIN(('OddsRatio_working_3-way'!Y66+4*PI())/3)</f>
        <v>0.48100661972394726</v>
      </c>
      <c r="AL66" s="11">
        <f>'OddsRatio_working_3-way'!Z66+'OddsRatio_working_3-way'!AF66</f>
        <v>1.0591789740887481</v>
      </c>
      <c r="AM66" s="11">
        <f>'OddsRatio_working_3-way'!AA66+'OddsRatio_working_3-way'!AG66</f>
        <v>-0.60707683418892944</v>
      </c>
      <c r="AN66" s="11">
        <f>'OddsRatio_working_3-way'!AB66+'OddsRatio_working_3-way'!AH66</f>
        <v>-0.4521021398998189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1.0591789740887481</v>
      </c>
      <c r="AS66" s="11">
        <f>IF(('OddsRatio_working_3-way'!X66=0),IF(Q66&gt;0,-Q66^(1/3),(-Q66)^(1/3)),'OddsRatio_working_3-way'!AM66-'OddsRatio_working_3-way'!R66/3)</f>
        <v>-0.60707683418892944</v>
      </c>
      <c r="AT66" s="11">
        <f>IF(('OddsRatio_working_3-way'!X66=0),IF(Q66&gt;0,-Q66^(1/3),(-Q66)^(1/3)),'OddsRatio_working_3-way'!AN66-'OddsRatio_working_3-way'!R66/3)</f>
        <v>-0.4521021398998189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9.8000000000000007</v>
      </c>
      <c r="B67" s="4">
        <f>IF('True_Odds_Calculator_3-way'!B68="","",'True_Odds_Calculator_3-way'!B68)</f>
        <v>4.66</v>
      </c>
      <c r="C67" s="4">
        <f>IF('True_Odds_Calculator_3-way'!C68="","",'True_Odds_Calculator_3-way'!C68)</f>
        <v>1.37</v>
      </c>
      <c r="D67" s="9">
        <f t="shared" si="13"/>
        <v>9.3006133254025569E-2</v>
      </c>
      <c r="E67" s="9">
        <f t="shared" si="14"/>
        <v>0.19778728411317265</v>
      </c>
      <c r="F67" s="9">
        <f t="shared" si="15"/>
        <v>0.70920658263280179</v>
      </c>
      <c r="G67" s="9">
        <f t="shared" si="16"/>
        <v>1.1081794420588498</v>
      </c>
      <c r="H67" s="9">
        <f t="shared" si="17"/>
        <v>10.751979090117878</v>
      </c>
      <c r="I67" s="9">
        <f t="shared" si="18"/>
        <v>5.05593675793539</v>
      </c>
      <c r="J67" s="9">
        <f t="shared" si="19"/>
        <v>1.4100263935617743</v>
      </c>
      <c r="K67" s="11">
        <f t="shared" si="20"/>
        <v>0.1020408163265306</v>
      </c>
      <c r="L67" s="11">
        <f t="shared" si="21"/>
        <v>0.21459227467811159</v>
      </c>
      <c r="M67" s="11">
        <f t="shared" si="22"/>
        <v>0.72992700729927007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-0.19047278069775575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0.20506620617608906</v>
      </c>
      <c r="Q67" s="11">
        <f>2*'OddsRatio_working_3-way'!K67*'OddsRatio_working_3-way'!L67*'OddsRatio_working_3-way'!M67</f>
        <v>3.1966672825578961E-2</v>
      </c>
      <c r="R67" s="11">
        <f t="shared" si="23"/>
        <v>0</v>
      </c>
      <c r="S67" s="11">
        <f t="shared" si="24"/>
        <v>-1.0766168553053799</v>
      </c>
      <c r="T67" s="11">
        <f t="shared" si="25"/>
        <v>-0.16782803668049567</v>
      </c>
      <c r="U67" s="11">
        <f>'OddsRatio_working_3-way'!S67-'OddsRatio_working_3-way'!R67^2/3</f>
        <v>-1.0766168553053799</v>
      </c>
      <c r="V67" s="11">
        <f>'OddsRatio_working_3-way'!S67*'OddsRatio_working_3-way'!R67/3-2*'OddsRatio_working_3-way'!R67^3/27-'OddsRatio_working_3-way'!T67</f>
        <v>0.16782803668049567</v>
      </c>
      <c r="W67" s="11">
        <f>'OddsRatio_working_3-way'!V67^2+4*'OddsRatio_working_3-way'!U67^3/27</f>
        <v>-0.15670941607828637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0.21498585184513666</v>
      </c>
      <c r="Y67" s="11">
        <f>IF('OddsRatio_working_3-way'!W67&gt;=0,IF('OddsRatio_working_3-way'!V67+SQRT('OddsRatio_working_3-way'!W67)&gt;0,0,PI()),ACOS('OddsRatio_working_3-way'!V67/(2*'OddsRatio_working_3-way'!X67)))</f>
        <v>1.1698134483067364</v>
      </c>
      <c r="Z67" s="11">
        <f>'OddsRatio_working_3-way'!X67^(1/3)*COS('OddsRatio_working_3-way'!Y67/3)</f>
        <v>0.55408972102942489</v>
      </c>
      <c r="AA67" s="11">
        <f>'OddsRatio_working_3-way'!X67^(1/3)*COS(('OddsRatio_working_3-way'!Y67+2*PI())/3)</f>
        <v>-0.47425705489806069</v>
      </c>
      <c r="AB67" s="11">
        <f>'OddsRatio_working_3-way'!X67^(1/3)*COS(('OddsRatio_working_3-way'!Y67+4*PI())/3)</f>
        <v>-7.9832666131364E-2</v>
      </c>
      <c r="AC67" s="11">
        <f>'OddsRatio_working_3-way'!X67^(1/3)*SIN('OddsRatio_working_3-way'!Y67/3)</f>
        <v>0.22772102702940597</v>
      </c>
      <c r="AD67" s="11">
        <f>'OddsRatio_working_3-way'!X67^(1/3)*SIN(('OddsRatio_working_3-way'!Y67+2*PI())/3)</f>
        <v>0.36599526087261164</v>
      </c>
      <c r="AE67" s="11">
        <f>'OddsRatio_working_3-way'!X67^(1/3)*SIN(('OddsRatio_working_3-way'!Y67+4*PI())/3)</f>
        <v>-0.59371628790201758</v>
      </c>
      <c r="AF67" s="11">
        <f>-'OddsRatio_working_3-way'!U67/(3*'OddsRatio_working_3-way'!X67^(1/3))*COS(('OddsRatio_working_3-way'!Y67)/3)</f>
        <v>0.55408972102942489</v>
      </c>
      <c r="AG67" s="11">
        <f>-'OddsRatio_working_3-way'!U67/(3*'OddsRatio_working_3-way'!X67^(1/3))*COS(('OddsRatio_working_3-way'!Y67+2*PI())/3)</f>
        <v>-0.47425705489806069</v>
      </c>
      <c r="AH67" s="11">
        <f>-'OddsRatio_working_3-way'!U67/(3*'OddsRatio_working_3-way'!X67^(1/3))*COS(('OddsRatio_working_3-way'!Y67+4*PI())/3)</f>
        <v>-7.9832666131364E-2</v>
      </c>
      <c r="AI67" s="11">
        <f>'OddsRatio_working_3-way'!U67/(3*'OddsRatio_working_3-way'!X67^(1/3))*SIN(('OddsRatio_working_3-way'!Y67)/3)</f>
        <v>-0.22772102702940597</v>
      </c>
      <c r="AJ67" s="11">
        <f>'OddsRatio_working_3-way'!U67/(3*'OddsRatio_working_3-way'!X67^(1/3))*SIN(('OddsRatio_working_3-way'!Y67+2*PI())/3)</f>
        <v>-0.36599526087261164</v>
      </c>
      <c r="AK67" s="11">
        <f>'OddsRatio_working_3-way'!U67/(3*'OddsRatio_working_3-way'!X67^(1/3))*SIN(('OddsRatio_working_3-way'!Y67+4*PI())/3)</f>
        <v>0.59371628790201758</v>
      </c>
      <c r="AL67" s="11">
        <f>'OddsRatio_working_3-way'!Z67+'OddsRatio_working_3-way'!AF67</f>
        <v>1.1081794420588498</v>
      </c>
      <c r="AM67" s="11">
        <f>'OddsRatio_working_3-way'!AA67+'OddsRatio_working_3-way'!AG67</f>
        <v>-0.94851410979612139</v>
      </c>
      <c r="AN67" s="11">
        <f>'OddsRatio_working_3-way'!AB67+'OddsRatio_working_3-way'!AH67</f>
        <v>-0.159665332262728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1.1081794420588498</v>
      </c>
      <c r="AS67" s="11">
        <f>IF(('OddsRatio_working_3-way'!X67=0),IF(Q67&gt;0,-Q67^(1/3),(-Q67)^(1/3)),'OddsRatio_working_3-way'!AM67-'OddsRatio_working_3-way'!R67/3)</f>
        <v>-0.94851410979612139</v>
      </c>
      <c r="AT67" s="11">
        <f>IF(('OddsRatio_working_3-way'!X67=0),IF(Q67&gt;0,-Q67^(1/3),(-Q67)^(1/3)),'OddsRatio_working_3-way'!AN67-'OddsRatio_working_3-way'!R67/3)</f>
        <v>-0.159665332262728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4.67</v>
      </c>
      <c r="B68" s="4">
        <f>IF('True_Odds_Calculator_3-way'!B69="","",'True_Odds_Calculator_3-way'!B69)</f>
        <v>2.93</v>
      </c>
      <c r="C68" s="4">
        <f>IF('True_Odds_Calculator_3-way'!C69="","",'True_Odds_Calculator_3-way'!C69)</f>
        <v>2.06</v>
      </c>
      <c r="D68" s="9">
        <f t="shared" ref="D68:D131" si="26">(K68/(AR68+K68-(AR68*K68)))</f>
        <v>0.20353702429372217</v>
      </c>
      <c r="E68" s="9">
        <f t="shared" ref="E68:E131" si="27">(L68/(AR68+L68-(AR68*L68)))</f>
        <v>0.32702731123373707</v>
      </c>
      <c r="F68" s="9">
        <f t="shared" ref="F68:F131" si="28">(M68/(AR68+M68-(AR68*M68)))</f>
        <v>0.46943566447254059</v>
      </c>
      <c r="G68" s="9">
        <f t="shared" ref="G68:G131" si="29">AR68</f>
        <v>1.0662427887097947</v>
      </c>
      <c r="H68" s="9">
        <f t="shared" ref="H68:H131" si="30">IF(A68="","",1/D68)</f>
        <v>4.9131110345649462</v>
      </c>
      <c r="I68" s="9">
        <f t="shared" ref="I68:I131" si="31">IF(B68="","",1/E68)</f>
        <v>3.0578485822099042</v>
      </c>
      <c r="J68" s="9">
        <f t="shared" ref="J68:J131" si="32">IF(C68="","",1/F68)</f>
        <v>2.1302173560323823</v>
      </c>
      <c r="K68" s="11">
        <f t="shared" ref="K68:K131" si="33">1/A68</f>
        <v>0.21413276231263384</v>
      </c>
      <c r="L68" s="11">
        <f t="shared" ref="L68:L131" si="34">1/B68</f>
        <v>0.34129692832764502</v>
      </c>
      <c r="M68" s="11">
        <f t="shared" ref="M68:M131" si="35">1/C68</f>
        <v>0.4854368932038835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-0.26636521999748386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0.23627757662648552</v>
      </c>
      <c r="Q68" s="11">
        <f>2*'OddsRatio_working_3-way'!K68*'OddsRatio_working_3-way'!L68*'OddsRatio_working_3-way'!M68</f>
        <v>7.0954227215160814E-2</v>
      </c>
      <c r="R68" s="11">
        <f t="shared" ref="R68:R131" si="36">O68/N68</f>
        <v>0</v>
      </c>
      <c r="S68" s="11">
        <f t="shared" ref="S68:S131" si="37">P68/N68</f>
        <v>-0.88704364867424301</v>
      </c>
      <c r="T68" s="11">
        <f t="shared" ref="T68:T131" si="38">Q68/N68</f>
        <v>-0.26637947407634927</v>
      </c>
      <c r="U68" s="11">
        <f>'OddsRatio_working_3-way'!S68-'OddsRatio_working_3-way'!R68^2/3</f>
        <v>-0.88704364867424301</v>
      </c>
      <c r="V68" s="11">
        <f>'OddsRatio_working_3-way'!S68*'OddsRatio_working_3-way'!R68/3-2*'OddsRatio_working_3-way'!R68^3/27-'OddsRatio_working_3-way'!T68</f>
        <v>0.26637947407634927</v>
      </c>
      <c r="W68" s="11">
        <f>'OddsRatio_working_3-way'!V68^2+4*'OddsRatio_working_3-way'!U68^3/27</f>
        <v>-3.2444513915429019E-2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0.16078132519405158</v>
      </c>
      <c r="Y68" s="11">
        <f>IF('OddsRatio_working_3-way'!W68&gt;=0,IF('OddsRatio_working_3-way'!V68+SQRT('OddsRatio_working_3-way'!W68)&gt;0,0,PI()),ACOS('OddsRatio_working_3-way'!V68/(2*'OddsRatio_working_3-way'!X68)))</f>
        <v>0.59456794661402701</v>
      </c>
      <c r="Z68" s="11">
        <f>'OddsRatio_working_3-way'!X68^(1/3)*COS('OddsRatio_working_3-way'!Y68/3)</f>
        <v>0.53312139435489747</v>
      </c>
      <c r="AA68" s="11">
        <f>'OddsRatio_working_3-way'!X68^(1/3)*COS(('OddsRatio_working_3-way'!Y68+2*PI())/3)</f>
        <v>-0.35928122526793294</v>
      </c>
      <c r="AB68" s="11">
        <f>'OddsRatio_working_3-way'!X68^(1/3)*COS(('OddsRatio_working_3-way'!Y68+4*PI())/3)</f>
        <v>-0.17384016908696462</v>
      </c>
      <c r="AC68" s="11">
        <f>'OddsRatio_working_3-way'!X68^(1/3)*SIN('OddsRatio_working_3-way'!Y68/3)</f>
        <v>0.10706444370489063</v>
      </c>
      <c r="AD68" s="11">
        <f>'OddsRatio_working_3-way'!X68^(1/3)*SIN(('OddsRatio_working_3-way'!Y68+2*PI())/3)</f>
        <v>0.40816444895987769</v>
      </c>
      <c r="AE68" s="11">
        <f>'OddsRatio_working_3-way'!X68^(1/3)*SIN(('OddsRatio_working_3-way'!Y68+4*PI())/3)</f>
        <v>-0.51522889266476835</v>
      </c>
      <c r="AF68" s="11">
        <f>-'OddsRatio_working_3-way'!U68/(3*'OddsRatio_working_3-way'!X68^(1/3))*COS(('OddsRatio_working_3-way'!Y68)/3)</f>
        <v>0.53312139435489725</v>
      </c>
      <c r="AG68" s="11">
        <f>-'OddsRatio_working_3-way'!U68/(3*'OddsRatio_working_3-way'!X68^(1/3))*COS(('OddsRatio_working_3-way'!Y68+2*PI())/3)</f>
        <v>-0.35928122526793282</v>
      </c>
      <c r="AH68" s="11">
        <f>-'OddsRatio_working_3-way'!U68/(3*'OddsRatio_working_3-way'!X68^(1/3))*COS(('OddsRatio_working_3-way'!Y68+4*PI())/3)</f>
        <v>-0.17384016908696456</v>
      </c>
      <c r="AI68" s="11">
        <f>'OddsRatio_working_3-way'!U68/(3*'OddsRatio_working_3-way'!X68^(1/3))*SIN(('OddsRatio_working_3-way'!Y68)/3)</f>
        <v>-0.10706444370489059</v>
      </c>
      <c r="AJ68" s="11">
        <f>'OddsRatio_working_3-way'!U68/(3*'OddsRatio_working_3-way'!X68^(1/3))*SIN(('OddsRatio_working_3-way'!Y68+2*PI())/3)</f>
        <v>-0.40816444895987752</v>
      </c>
      <c r="AK68" s="11">
        <f>'OddsRatio_working_3-way'!U68/(3*'OddsRatio_working_3-way'!X68^(1/3))*SIN(('OddsRatio_working_3-way'!Y68+4*PI())/3)</f>
        <v>0.51522889266476812</v>
      </c>
      <c r="AL68" s="11">
        <f>'OddsRatio_working_3-way'!Z68+'OddsRatio_working_3-way'!AF68</f>
        <v>1.0662427887097947</v>
      </c>
      <c r="AM68" s="11">
        <f>'OddsRatio_working_3-way'!AA68+'OddsRatio_working_3-way'!AG68</f>
        <v>-0.71856245053586576</v>
      </c>
      <c r="AN68" s="11">
        <f>'OddsRatio_working_3-way'!AB68+'OddsRatio_working_3-way'!AH68</f>
        <v>-0.34768033817392918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1.0662427887097947</v>
      </c>
      <c r="AS68" s="11">
        <f>IF(('OddsRatio_working_3-way'!X68=0),IF(Q68&gt;0,-Q68^(1/3),(-Q68)^(1/3)),'OddsRatio_working_3-way'!AM68-'OddsRatio_working_3-way'!R68/3)</f>
        <v>-0.71856245053586576</v>
      </c>
      <c r="AT68" s="11">
        <f>IF(('OddsRatio_working_3-way'!X68=0),IF(Q68&gt;0,-Q68^(1/3),(-Q68)^(1/3)),'OddsRatio_working_3-way'!AN68-'OddsRatio_working_3-way'!R68/3)</f>
        <v>-0.34768033817392918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5.46</v>
      </c>
      <c r="B69" s="4">
        <f>IF('True_Odds_Calculator_3-way'!B70="","",'True_Odds_Calculator_3-way'!B70)</f>
        <v>3.98</v>
      </c>
      <c r="C69" s="4">
        <f>IF('True_Odds_Calculator_3-way'!C70="","",'True_Odds_Calculator_3-way'!C70)</f>
        <v>1.64</v>
      </c>
      <c r="D69" s="9">
        <f t="shared" si="26"/>
        <v>0.17184813093402454</v>
      </c>
      <c r="E69" s="9">
        <f t="shared" si="27"/>
        <v>0.23697069368701212</v>
      </c>
      <c r="F69" s="9">
        <f t="shared" si="28"/>
        <v>0.59118117537896353</v>
      </c>
      <c r="G69" s="9">
        <f t="shared" si="29"/>
        <v>1.0805137918352932</v>
      </c>
      <c r="H69" s="9">
        <f t="shared" si="30"/>
        <v>5.819091511585408</v>
      </c>
      <c r="I69" s="9">
        <f t="shared" si="31"/>
        <v>4.2199310996691741</v>
      </c>
      <c r="J69" s="9">
        <f t="shared" si="32"/>
        <v>1.6915288267745878</v>
      </c>
      <c r="K69" s="11">
        <f t="shared" si="33"/>
        <v>0.18315018315018314</v>
      </c>
      <c r="L69" s="11">
        <f t="shared" si="34"/>
        <v>0.25125628140703515</v>
      </c>
      <c r="M69" s="11">
        <f t="shared" si="35"/>
        <v>0.6097560975609756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-0.23867752952199595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0.22672102583856474</v>
      </c>
      <c r="Q69" s="11">
        <f>2*'OddsRatio_working_3-way'!K69*'OddsRatio_working_3-way'!L69*'OddsRatio_working_3-way'!M69</f>
        <v>5.6119065801624929E-2</v>
      </c>
      <c r="R69" s="11">
        <f t="shared" si="36"/>
        <v>0</v>
      </c>
      <c r="S69" s="11">
        <f t="shared" si="37"/>
        <v>-0.94990519758028025</v>
      </c>
      <c r="T69" s="11">
        <f t="shared" si="38"/>
        <v>-0.23512504890600994</v>
      </c>
      <c r="U69" s="11">
        <f>'OddsRatio_working_3-way'!S69-'OddsRatio_working_3-way'!R69^2/3</f>
        <v>-0.94990519758028025</v>
      </c>
      <c r="V69" s="11">
        <f>'OddsRatio_working_3-way'!S69*'OddsRatio_working_3-way'!R69/3-2*'OddsRatio_working_3-way'!R69^3/27-'OddsRatio_working_3-way'!T69</f>
        <v>0.23512504890600994</v>
      </c>
      <c r="W69" s="11">
        <f>'OddsRatio_working_3-way'!V69^2+4*'OddsRatio_working_3-way'!U69^3/27</f>
        <v>-7.1696707386150624E-2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0.1781716139072132</v>
      </c>
      <c r="Y69" s="11">
        <f>IF('OddsRatio_working_3-way'!W69&gt;=0,IF('OddsRatio_working_3-way'!V69+SQRT('OddsRatio_working_3-way'!W69)&gt;0,0,PI()),ACOS('OddsRatio_working_3-way'!V69/(2*'OddsRatio_working_3-way'!X69)))</f>
        <v>0.85020720103955427</v>
      </c>
      <c r="Z69" s="11">
        <f>'OddsRatio_working_3-way'!X69^(1/3)*COS('OddsRatio_working_3-way'!Y69/3)</f>
        <v>0.5402568959176467</v>
      </c>
      <c r="AA69" s="11">
        <f>'OddsRatio_working_3-way'!X69^(1/3)*COS(('OddsRatio_working_3-way'!Y69+2*PI())/3)</f>
        <v>-0.40639349925643942</v>
      </c>
      <c r="AB69" s="11">
        <f>'OddsRatio_working_3-way'!X69^(1/3)*COS(('OddsRatio_working_3-way'!Y69+4*PI())/3)</f>
        <v>-0.13386339666120745</v>
      </c>
      <c r="AC69" s="11">
        <f>'OddsRatio_working_3-way'!X69^(1/3)*SIN('OddsRatio_working_3-way'!Y69/3)</f>
        <v>0.15734532809563356</v>
      </c>
      <c r="AD69" s="11">
        <f>'OddsRatio_working_3-way'!X69^(1/3)*SIN(('OddsRatio_working_3-way'!Y69+2*PI())/3)</f>
        <v>0.38920353238659067</v>
      </c>
      <c r="AE69" s="11">
        <f>'OddsRatio_working_3-way'!X69^(1/3)*SIN(('OddsRatio_working_3-way'!Y69+4*PI())/3)</f>
        <v>-0.54654886048222417</v>
      </c>
      <c r="AF69" s="11">
        <f>-'OddsRatio_working_3-way'!U69/(3*'OddsRatio_working_3-way'!X69^(1/3))*COS(('OddsRatio_working_3-way'!Y69)/3)</f>
        <v>0.54025689591764647</v>
      </c>
      <c r="AG69" s="11">
        <f>-'OddsRatio_working_3-way'!U69/(3*'OddsRatio_working_3-way'!X69^(1/3))*COS(('OddsRatio_working_3-way'!Y69+2*PI())/3)</f>
        <v>-0.40639349925643925</v>
      </c>
      <c r="AH69" s="11">
        <f>-'OddsRatio_working_3-way'!U69/(3*'OddsRatio_working_3-way'!X69^(1/3))*COS(('OddsRatio_working_3-way'!Y69+4*PI())/3)</f>
        <v>-0.13386339666120739</v>
      </c>
      <c r="AI69" s="11">
        <f>'OddsRatio_working_3-way'!U69/(3*'OddsRatio_working_3-way'!X69^(1/3))*SIN(('OddsRatio_working_3-way'!Y69)/3)</f>
        <v>-0.15734532809563351</v>
      </c>
      <c r="AJ69" s="11">
        <f>'OddsRatio_working_3-way'!U69/(3*'OddsRatio_working_3-way'!X69^(1/3))*SIN(('OddsRatio_working_3-way'!Y69+2*PI())/3)</f>
        <v>-0.3892035323865905</v>
      </c>
      <c r="AK69" s="11">
        <f>'OddsRatio_working_3-way'!U69/(3*'OddsRatio_working_3-way'!X69^(1/3))*SIN(('OddsRatio_working_3-way'!Y69+4*PI())/3)</f>
        <v>0.54654886048222395</v>
      </c>
      <c r="AL69" s="11">
        <f>'OddsRatio_working_3-way'!Z69+'OddsRatio_working_3-way'!AF69</f>
        <v>1.0805137918352932</v>
      </c>
      <c r="AM69" s="11">
        <f>'OddsRatio_working_3-way'!AA69+'OddsRatio_working_3-way'!AG69</f>
        <v>-0.81278699851287861</v>
      </c>
      <c r="AN69" s="11">
        <f>'OddsRatio_working_3-way'!AB69+'OddsRatio_working_3-way'!AH69</f>
        <v>-0.26772679332241484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1.0805137918352932</v>
      </c>
      <c r="AS69" s="11">
        <f>IF(('OddsRatio_working_3-way'!X69=0),IF(Q69&gt;0,-Q69^(1/3),(-Q69)^(1/3)),'OddsRatio_working_3-way'!AM69-'OddsRatio_working_3-way'!R69/3)</f>
        <v>-0.81278699851287861</v>
      </c>
      <c r="AT69" s="11">
        <f>IF(('OddsRatio_working_3-way'!X69=0),IF(Q69&gt;0,-Q69^(1/3),(-Q69)^(1/3)),'OddsRatio_working_3-way'!AN69-'OddsRatio_working_3-way'!R69/3)</f>
        <v>-0.26772679332241484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1.56</v>
      </c>
      <c r="B70" s="4">
        <f>IF('True_Odds_Calculator_3-way'!B71="","",'True_Odds_Calculator_3-way'!B71)</f>
        <v>4.33</v>
      </c>
      <c r="C70" s="4">
        <f>IF('True_Odds_Calculator_3-way'!C71="","",'True_Odds_Calculator_3-way'!C71)</f>
        <v>5.83</v>
      </c>
      <c r="D70" s="9">
        <f t="shared" si="26"/>
        <v>0.62245308845328862</v>
      </c>
      <c r="E70" s="9">
        <f t="shared" si="27"/>
        <v>0.21707102760057204</v>
      </c>
      <c r="F70" s="9">
        <f t="shared" si="28"/>
        <v>0.16047588394613929</v>
      </c>
      <c r="G70" s="9">
        <f t="shared" si="29"/>
        <v>1.0831192357829613</v>
      </c>
      <c r="H70" s="9">
        <f t="shared" si="30"/>
        <v>1.6065467720384587</v>
      </c>
      <c r="I70" s="9">
        <f t="shared" si="31"/>
        <v>4.6067870551572616</v>
      </c>
      <c r="J70" s="9">
        <f t="shared" si="32"/>
        <v>6.2314659088317041</v>
      </c>
      <c r="K70" s="11">
        <f t="shared" si="33"/>
        <v>0.64102564102564097</v>
      </c>
      <c r="L70" s="11">
        <f t="shared" si="34"/>
        <v>0.23094688221709006</v>
      </c>
      <c r="M70" s="11">
        <f t="shared" si="35"/>
        <v>0.17152658662092624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-0.22871694517517871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0.22142947760621728</v>
      </c>
      <c r="Q70" s="11">
        <f>2*'OddsRatio_working_3-way'!K70*'OddsRatio_working_3-way'!L70*'OddsRatio_working_3-way'!M70</f>
        <v>5.0786577432618649E-2</v>
      </c>
      <c r="R70" s="11">
        <f t="shared" si="36"/>
        <v>0</v>
      </c>
      <c r="S70" s="11">
        <f t="shared" si="37"/>
        <v>-0.9681376141003466</v>
      </c>
      <c r="T70" s="11">
        <f t="shared" si="38"/>
        <v>-0.22204991149090519</v>
      </c>
      <c r="U70" s="11">
        <f>'OddsRatio_working_3-way'!S70-'OddsRatio_working_3-way'!R70^2/3</f>
        <v>-0.9681376141003466</v>
      </c>
      <c r="V70" s="11">
        <f>'OddsRatio_working_3-way'!S70*'OddsRatio_working_3-way'!R70/3-2*'OddsRatio_working_3-way'!R70^3/27-'OddsRatio_working_3-way'!T70</f>
        <v>0.22204991149090519</v>
      </c>
      <c r="W70" s="11">
        <f>'OddsRatio_working_3-way'!V70^2+4*'OddsRatio_working_3-way'!U70^3/27</f>
        <v>-8.5127337568629891E-2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0.18332587157964689</v>
      </c>
      <c r="Y70" s="11">
        <f>IF('OddsRatio_working_3-way'!W70&gt;=0,IF('OddsRatio_working_3-way'!V70+SQRT('OddsRatio_working_3-way'!W70)&gt;0,0,PI()),ACOS('OddsRatio_working_3-way'!V70/(2*'OddsRatio_working_3-way'!X70)))</f>
        <v>0.9202574404472238</v>
      </c>
      <c r="Z70" s="11">
        <f>'OddsRatio_working_3-way'!X70^(1/3)*COS('OddsRatio_working_3-way'!Y70/3)</f>
        <v>0.54155961789148066</v>
      </c>
      <c r="AA70" s="11">
        <f>'OddsRatio_working_3-way'!X70^(1/3)*COS(('OddsRatio_working_3-way'!Y70+2*PI())/3)</f>
        <v>-0.41933716731957421</v>
      </c>
      <c r="AB70" s="11">
        <f>'OddsRatio_working_3-way'!X70^(1/3)*COS(('OddsRatio_working_3-way'!Y70+4*PI())/3)</f>
        <v>-0.12222245057190666</v>
      </c>
      <c r="AC70" s="11">
        <f>'OddsRatio_working_3-way'!X70^(1/3)*SIN('OddsRatio_working_3-way'!Y70/3)</f>
        <v>0.17153926169446543</v>
      </c>
      <c r="AD70" s="11">
        <f>'OddsRatio_working_3-way'!X70^(1/3)*SIN(('OddsRatio_working_3-way'!Y70+2*PI())/3)</f>
        <v>0.3832347559105832</v>
      </c>
      <c r="AE70" s="11">
        <f>'OddsRatio_working_3-way'!X70^(1/3)*SIN(('OddsRatio_working_3-way'!Y70+4*PI())/3)</f>
        <v>-0.55477401760504852</v>
      </c>
      <c r="AF70" s="11">
        <f>-'OddsRatio_working_3-way'!U70/(3*'OddsRatio_working_3-way'!X70^(1/3))*COS(('OddsRatio_working_3-way'!Y70)/3)</f>
        <v>0.54155961789148066</v>
      </c>
      <c r="AG70" s="11">
        <f>-'OddsRatio_working_3-way'!U70/(3*'OddsRatio_working_3-way'!X70^(1/3))*COS(('OddsRatio_working_3-way'!Y70+2*PI())/3)</f>
        <v>-0.41933716731957421</v>
      </c>
      <c r="AH70" s="11">
        <f>-'OddsRatio_working_3-way'!U70/(3*'OddsRatio_working_3-way'!X70^(1/3))*COS(('OddsRatio_working_3-way'!Y70+4*PI())/3)</f>
        <v>-0.12222245057190666</v>
      </c>
      <c r="AI70" s="11">
        <f>'OddsRatio_working_3-way'!U70/(3*'OddsRatio_working_3-way'!X70^(1/3))*SIN(('OddsRatio_working_3-way'!Y70)/3)</f>
        <v>-0.17153926169446543</v>
      </c>
      <c r="AJ70" s="11">
        <f>'OddsRatio_working_3-way'!U70/(3*'OddsRatio_working_3-way'!X70^(1/3))*SIN(('OddsRatio_working_3-way'!Y70+2*PI())/3)</f>
        <v>-0.3832347559105832</v>
      </c>
      <c r="AK70" s="11">
        <f>'OddsRatio_working_3-way'!U70/(3*'OddsRatio_working_3-way'!X70^(1/3))*SIN(('OddsRatio_working_3-way'!Y70+4*PI())/3)</f>
        <v>0.55477401760504852</v>
      </c>
      <c r="AL70" s="11">
        <f>'OddsRatio_working_3-way'!Z70+'OddsRatio_working_3-way'!AF70</f>
        <v>1.0831192357829613</v>
      </c>
      <c r="AM70" s="11">
        <f>'OddsRatio_working_3-way'!AA70+'OddsRatio_working_3-way'!AG70</f>
        <v>-0.83867433463914842</v>
      </c>
      <c r="AN70" s="11">
        <f>'OddsRatio_working_3-way'!AB70+'OddsRatio_working_3-way'!AH70</f>
        <v>-0.24444490114381331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1.0831192357829613</v>
      </c>
      <c r="AS70" s="11">
        <f>IF(('OddsRatio_working_3-way'!X70=0),IF(Q70&gt;0,-Q70^(1/3),(-Q70)^(1/3)),'OddsRatio_working_3-way'!AM70-'OddsRatio_working_3-way'!R70/3)</f>
        <v>-0.83867433463914842</v>
      </c>
      <c r="AT70" s="11">
        <f>IF(('OddsRatio_working_3-way'!X70=0),IF(Q70&gt;0,-Q70^(1/3),(-Q70)^(1/3)),'OddsRatio_working_3-way'!AN70-'OddsRatio_working_3-way'!R70/3)</f>
        <v>-0.24444490114381331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6.56</v>
      </c>
      <c r="B71" s="4">
        <f>IF('True_Odds_Calculator_3-way'!B72="","",'True_Odds_Calculator_3-way'!B72)</f>
        <v>3.42</v>
      </c>
      <c r="C71" s="4">
        <f>IF('True_Odds_Calculator_3-way'!C72="","",'True_Odds_Calculator_3-way'!C72)</f>
        <v>1.67</v>
      </c>
      <c r="D71" s="9">
        <f t="shared" si="26"/>
        <v>0.14283003477176534</v>
      </c>
      <c r="E71" s="9">
        <f t="shared" si="27"/>
        <v>0.2768481030530367</v>
      </c>
      <c r="F71" s="9">
        <f t="shared" si="28"/>
        <v>0.58032186217519788</v>
      </c>
      <c r="G71" s="9">
        <f t="shared" si="29"/>
        <v>1.0793756381806296</v>
      </c>
      <c r="H71" s="9">
        <f t="shared" si="30"/>
        <v>7.0013285482843006</v>
      </c>
      <c r="I71" s="9">
        <f t="shared" si="31"/>
        <v>3.6120890443971247</v>
      </c>
      <c r="J71" s="9">
        <f t="shared" si="32"/>
        <v>1.7231816775810218</v>
      </c>
      <c r="K71" s="11">
        <f t="shared" si="33"/>
        <v>0.1524390243902439</v>
      </c>
      <c r="L71" s="11">
        <f t="shared" si="34"/>
        <v>0.29239766081871343</v>
      </c>
      <c r="M71" s="11">
        <f t="shared" si="35"/>
        <v>0.5988023952095809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-0.24061269843710098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0.23087116310810135</v>
      </c>
      <c r="Q71" s="11">
        <f>2*'OddsRatio_working_3-way'!K71*'OddsRatio_working_3-way'!L71*'OddsRatio_working_3-way'!M71</f>
        <v>5.3380615747537871E-2</v>
      </c>
      <c r="R71" s="11">
        <f t="shared" si="36"/>
        <v>0</v>
      </c>
      <c r="S71" s="11">
        <f t="shared" si="37"/>
        <v>-0.95951362753389269</v>
      </c>
      <c r="T71" s="11">
        <f t="shared" si="38"/>
        <v>-0.22185286185754738</v>
      </c>
      <c r="U71" s="11">
        <f>'OddsRatio_working_3-way'!S71-'OddsRatio_working_3-way'!R71^2/3</f>
        <v>-0.95951362753389269</v>
      </c>
      <c r="V71" s="11">
        <f>'OddsRatio_working_3-way'!S71*'OddsRatio_working_3-way'!R71/3-2*'OddsRatio_working_3-way'!R71^3/27-'OddsRatio_working_3-way'!T71</f>
        <v>0.22185286185754738</v>
      </c>
      <c r="W71" s="11">
        <f>'OddsRatio_working_3-way'!V71^2+4*'OddsRatio_working_3-way'!U71^3/27</f>
        <v>-8.1654190437941532E-2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0.1808817865017962</v>
      </c>
      <c r="Y71" s="11">
        <f>IF('OddsRatio_working_3-way'!W71&gt;=0,IF('OddsRatio_working_3-way'!V71+SQRT('OddsRatio_working_3-way'!W71)&gt;0,0,PI()),ACOS('OddsRatio_working_3-way'!V71/(2*'OddsRatio_working_3-way'!X71)))</f>
        <v>0.9106230454424834</v>
      </c>
      <c r="Z71" s="11">
        <f>'OddsRatio_working_3-way'!X71^(1/3)*COS('OddsRatio_working_3-way'!Y71/3)</f>
        <v>0.53968781909031482</v>
      </c>
      <c r="AA71" s="11">
        <f>'OddsRatio_working_3-way'!X71^(1/3)*COS(('OddsRatio_working_3-way'!Y71+2*PI())/3)</f>
        <v>-0.41623789961178514</v>
      </c>
      <c r="AB71" s="11">
        <f>'OddsRatio_working_3-way'!X71^(1/3)*COS(('OddsRatio_working_3-way'!Y71+4*PI())/3)</f>
        <v>-0.12344991947852978</v>
      </c>
      <c r="AC71" s="11">
        <f>'OddsRatio_working_3-way'!X71^(1/3)*SIN('OddsRatio_working_3-way'!Y71/3)</f>
        <v>0.16904121914542181</v>
      </c>
      <c r="AD71" s="11">
        <f>'OddsRatio_working_3-way'!X71^(1/3)*SIN(('OddsRatio_working_3-way'!Y71+2*PI())/3)</f>
        <v>0.382862751872522</v>
      </c>
      <c r="AE71" s="11">
        <f>'OddsRatio_working_3-way'!X71^(1/3)*SIN(('OddsRatio_working_3-way'!Y71+4*PI())/3)</f>
        <v>-0.55190397101794386</v>
      </c>
      <c r="AF71" s="11">
        <f>-'OddsRatio_working_3-way'!U71/(3*'OddsRatio_working_3-way'!X71^(1/3))*COS(('OddsRatio_working_3-way'!Y71)/3)</f>
        <v>0.53968781909031482</v>
      </c>
      <c r="AG71" s="11">
        <f>-'OddsRatio_working_3-way'!U71/(3*'OddsRatio_working_3-way'!X71^(1/3))*COS(('OddsRatio_working_3-way'!Y71+2*PI())/3)</f>
        <v>-0.41623789961178514</v>
      </c>
      <c r="AH71" s="11">
        <f>-'OddsRatio_working_3-way'!U71/(3*'OddsRatio_working_3-way'!X71^(1/3))*COS(('OddsRatio_working_3-way'!Y71+4*PI())/3)</f>
        <v>-0.12344991947852978</v>
      </c>
      <c r="AI71" s="11">
        <f>'OddsRatio_working_3-way'!U71/(3*'OddsRatio_working_3-way'!X71^(1/3))*SIN(('OddsRatio_working_3-way'!Y71)/3)</f>
        <v>-0.16904121914542181</v>
      </c>
      <c r="AJ71" s="11">
        <f>'OddsRatio_working_3-way'!U71/(3*'OddsRatio_working_3-way'!X71^(1/3))*SIN(('OddsRatio_working_3-way'!Y71+2*PI())/3)</f>
        <v>-0.382862751872522</v>
      </c>
      <c r="AK71" s="11">
        <f>'OddsRatio_working_3-way'!U71/(3*'OddsRatio_working_3-way'!X71^(1/3))*SIN(('OddsRatio_working_3-way'!Y71+4*PI())/3)</f>
        <v>0.55190397101794386</v>
      </c>
      <c r="AL71" s="11">
        <f>'OddsRatio_working_3-way'!Z71+'OddsRatio_working_3-way'!AF71</f>
        <v>1.0793756381806296</v>
      </c>
      <c r="AM71" s="11">
        <f>'OddsRatio_working_3-way'!AA71+'OddsRatio_working_3-way'!AG71</f>
        <v>-0.83247579922357029</v>
      </c>
      <c r="AN71" s="11">
        <f>'OddsRatio_working_3-way'!AB71+'OddsRatio_working_3-way'!AH71</f>
        <v>-0.24689983895705955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1.0793756381806296</v>
      </c>
      <c r="AS71" s="11">
        <f>IF(('OddsRatio_working_3-way'!X71=0),IF(Q71&gt;0,-Q71^(1/3),(-Q71)^(1/3)),'OddsRatio_working_3-way'!AM71-'OddsRatio_working_3-way'!R71/3)</f>
        <v>-0.83247579922357029</v>
      </c>
      <c r="AT71" s="11">
        <f>IF(('OddsRatio_working_3-way'!X71=0),IF(Q71&gt;0,-Q71^(1/3),(-Q71)^(1/3)),'OddsRatio_working_3-way'!AN71-'OddsRatio_working_3-way'!R71/3)</f>
        <v>-0.24689983895705955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1.6</v>
      </c>
      <c r="B72" s="4">
        <f>IF('True_Odds_Calculator_3-way'!B73="","",'True_Odds_Calculator_3-way'!B73)</f>
        <v>4.09</v>
      </c>
      <c r="C72" s="4">
        <f>IF('True_Odds_Calculator_3-way'!C73="","",'True_Odds_Calculator_3-way'!C73)</f>
        <v>5.81</v>
      </c>
      <c r="D72" s="9">
        <f t="shared" si="26"/>
        <v>0.60732148015247167</v>
      </c>
      <c r="E72" s="9">
        <f t="shared" si="27"/>
        <v>0.23095444851801242</v>
      </c>
      <c r="F72" s="9">
        <f t="shared" si="28"/>
        <v>0.16172407132951591</v>
      </c>
      <c r="G72" s="9">
        <f t="shared" si="29"/>
        <v>1.0776239950900028</v>
      </c>
      <c r="H72" s="9">
        <f t="shared" si="30"/>
        <v>1.6465743970540019</v>
      </c>
      <c r="I72" s="9">
        <f t="shared" si="31"/>
        <v>4.3298581448281075</v>
      </c>
      <c r="J72" s="9">
        <f t="shared" si="32"/>
        <v>6.1833714163829123</v>
      </c>
      <c r="K72" s="11">
        <f t="shared" si="33"/>
        <v>0.625</v>
      </c>
      <c r="L72" s="11">
        <f t="shared" si="34"/>
        <v>0.24449877750611249</v>
      </c>
      <c r="M72" s="11">
        <f t="shared" si="35"/>
        <v>0.17211703958691912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-0.23454997075272799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0.22356278063704346</v>
      </c>
      <c r="Q72" s="11">
        <f>2*'OddsRatio_working_3-way'!K72*'OddsRatio_working_3-way'!L72*'OddsRatio_working_3-way'!M72</f>
        <v>5.2603007208716114E-2</v>
      </c>
      <c r="R72" s="11">
        <f t="shared" si="36"/>
        <v>0</v>
      </c>
      <c r="S72" s="11">
        <f t="shared" si="37"/>
        <v>-0.95315629296211823</v>
      </c>
      <c r="T72" s="11">
        <f t="shared" si="38"/>
        <v>-0.22427206893226315</v>
      </c>
      <c r="U72" s="11">
        <f>'OddsRatio_working_3-way'!S72-'OddsRatio_working_3-way'!R72^2/3</f>
        <v>-0.95315629296211823</v>
      </c>
      <c r="V72" s="11">
        <f>'OddsRatio_working_3-way'!S72*'OddsRatio_working_3-way'!R72/3-2*'OddsRatio_working_3-way'!R72^3/27-'OddsRatio_working_3-way'!T72</f>
        <v>0.22427206893226315</v>
      </c>
      <c r="W72" s="11">
        <f>'OddsRatio_working_3-way'!V72^2+4*'OddsRatio_working_3-way'!U72^3/27</f>
        <v>-7.79907927066954E-2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0.17908709725288224</v>
      </c>
      <c r="Y72" s="11">
        <f>IF('OddsRatio_working_3-way'!W72&gt;=0,IF('OddsRatio_working_3-way'!V72+SQRT('OddsRatio_working_3-way'!W72)&gt;0,0,PI()),ACOS('OddsRatio_working_3-way'!V72/(2*'OddsRatio_working_3-way'!X72)))</f>
        <v>0.89418610006192489</v>
      </c>
      <c r="Z72" s="11">
        <f>'OddsRatio_working_3-way'!X72^(1/3)*COS('OddsRatio_working_3-way'!Y72/3)</f>
        <v>0.53881199754500142</v>
      </c>
      <c r="AA72" s="11">
        <f>'OddsRatio_working_3-way'!X72^(1/3)*COS(('OddsRatio_working_3-way'!Y72+2*PI())/3)</f>
        <v>-0.41275974555542777</v>
      </c>
      <c r="AB72" s="11">
        <f>'OddsRatio_working_3-way'!X72^(1/3)*COS(('OddsRatio_working_3-way'!Y72+4*PI())/3)</f>
        <v>-0.12605225198957357</v>
      </c>
      <c r="AC72" s="11">
        <f>'OddsRatio_working_3-way'!X72^(1/3)*SIN('OddsRatio_working_3-way'!Y72/3)</f>
        <v>0.16553064858892885</v>
      </c>
      <c r="AD72" s="11">
        <f>'OddsRatio_working_3-way'!X72^(1/3)*SIN(('OddsRatio_working_3-way'!Y72+2*PI())/3)</f>
        <v>0.38385955344334549</v>
      </c>
      <c r="AE72" s="11">
        <f>'OddsRatio_working_3-way'!X72^(1/3)*SIN(('OddsRatio_working_3-way'!Y72+4*PI())/3)</f>
        <v>-0.54939020203227418</v>
      </c>
      <c r="AF72" s="11">
        <f>-'OddsRatio_working_3-way'!U72/(3*'OddsRatio_working_3-way'!X72^(1/3))*COS(('OddsRatio_working_3-way'!Y72)/3)</f>
        <v>0.53881199754500153</v>
      </c>
      <c r="AG72" s="11">
        <f>-'OddsRatio_working_3-way'!U72/(3*'OddsRatio_working_3-way'!X72^(1/3))*COS(('OddsRatio_working_3-way'!Y72+2*PI())/3)</f>
        <v>-0.41275974555542783</v>
      </c>
      <c r="AH72" s="11">
        <f>-'OddsRatio_working_3-way'!U72/(3*'OddsRatio_working_3-way'!X72^(1/3))*COS(('OddsRatio_working_3-way'!Y72+4*PI())/3)</f>
        <v>-0.12605225198957359</v>
      </c>
      <c r="AI72" s="11">
        <f>'OddsRatio_working_3-way'!U72/(3*'OddsRatio_working_3-way'!X72^(1/3))*SIN(('OddsRatio_working_3-way'!Y72)/3)</f>
        <v>-0.16553064858892888</v>
      </c>
      <c r="AJ72" s="11">
        <f>'OddsRatio_working_3-way'!U72/(3*'OddsRatio_working_3-way'!X72^(1/3))*SIN(('OddsRatio_working_3-way'!Y72+2*PI())/3)</f>
        <v>-0.38385955344334555</v>
      </c>
      <c r="AK72" s="11">
        <f>'OddsRatio_working_3-way'!U72/(3*'OddsRatio_working_3-way'!X72^(1/3))*SIN(('OddsRatio_working_3-way'!Y72+4*PI())/3)</f>
        <v>0.54939020203227429</v>
      </c>
      <c r="AL72" s="11">
        <f>'OddsRatio_working_3-way'!Z72+'OddsRatio_working_3-way'!AF72</f>
        <v>1.0776239950900028</v>
      </c>
      <c r="AM72" s="11">
        <f>'OddsRatio_working_3-way'!AA72+'OddsRatio_working_3-way'!AG72</f>
        <v>-0.82551949111085565</v>
      </c>
      <c r="AN72" s="11">
        <f>'OddsRatio_working_3-way'!AB72+'OddsRatio_working_3-way'!AH72</f>
        <v>-0.25210450397914719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1.0776239950900028</v>
      </c>
      <c r="AS72" s="11">
        <f>IF(('OddsRatio_working_3-way'!X72=0),IF(Q72&gt;0,-Q72^(1/3),(-Q72)^(1/3)),'OddsRatio_working_3-way'!AM72-'OddsRatio_working_3-way'!R72/3)</f>
        <v>-0.82551949111085565</v>
      </c>
      <c r="AT72" s="11">
        <f>IF(('OddsRatio_working_3-way'!X72=0),IF(Q72&gt;0,-Q72^(1/3),(-Q72)^(1/3)),'OddsRatio_working_3-way'!AN72-'OddsRatio_working_3-way'!R72/3)</f>
        <v>-0.25210450397914719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1.34</v>
      </c>
      <c r="B73" s="4">
        <f>IF('True_Odds_Calculator_3-way'!B74="","",'True_Odds_Calculator_3-way'!B74)</f>
        <v>5.49</v>
      </c>
      <c r="C73" s="4">
        <f>IF('True_Odds_Calculator_3-way'!C74="","",'True_Odds_Calculator_3-way'!C74)</f>
        <v>8.41</v>
      </c>
      <c r="D73" s="9">
        <f t="shared" si="26"/>
        <v>0.72530904260876605</v>
      </c>
      <c r="E73" s="9">
        <f t="shared" si="27"/>
        <v>0.16662871242579688</v>
      </c>
      <c r="F73" s="9">
        <f t="shared" si="28"/>
        <v>0.10806224496543709</v>
      </c>
      <c r="G73" s="9">
        <f t="shared" si="29"/>
        <v>1.1138901255891884</v>
      </c>
      <c r="H73" s="9">
        <f t="shared" si="30"/>
        <v>1.3787226427003243</v>
      </c>
      <c r="I73" s="9">
        <f t="shared" si="31"/>
        <v>6.0013666638954559</v>
      </c>
      <c r="J73" s="9">
        <f t="shared" si="32"/>
        <v>9.2539258306158878</v>
      </c>
      <c r="K73" s="11">
        <f t="shared" si="33"/>
        <v>0.74626865671641784</v>
      </c>
      <c r="L73" s="11">
        <f t="shared" si="34"/>
        <v>0.18214936247723132</v>
      </c>
      <c r="M73" s="11">
        <f t="shared" si="35"/>
        <v>0.11890606420927467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-0.1828396273248678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0.19783734686152865</v>
      </c>
      <c r="Q73" s="11">
        <f>2*'OddsRatio_working_3-way'!K73*'OddsRatio_working_3-way'!L73*'OddsRatio_working_3-way'!M73</f>
        <v>3.232636386626285E-2</v>
      </c>
      <c r="R73" s="11">
        <f t="shared" si="36"/>
        <v>0</v>
      </c>
      <c r="S73" s="11">
        <f t="shared" si="37"/>
        <v>-1.0820266358890189</v>
      </c>
      <c r="T73" s="11">
        <f t="shared" si="38"/>
        <v>-0.17680173789036255</v>
      </c>
      <c r="U73" s="11">
        <f>'OddsRatio_working_3-way'!S73-'OddsRatio_working_3-way'!R73^2/3</f>
        <v>-1.0820266358890189</v>
      </c>
      <c r="V73" s="11">
        <f>'OddsRatio_working_3-way'!S73*'OddsRatio_working_3-way'!R73/3-2*'OddsRatio_working_3-way'!R73^3/27-'OddsRatio_working_3-way'!T73</f>
        <v>0.17680173789036255</v>
      </c>
      <c r="W73" s="11">
        <f>'OddsRatio_working_3-way'!V73^2+4*'OddsRatio_working_3-way'!U73^3/27</f>
        <v>-0.15641772623843908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0.21660827590346793</v>
      </c>
      <c r="Y73" s="11">
        <f>IF('OddsRatio_working_3-way'!W73&gt;=0,IF('OddsRatio_working_3-way'!V73+SQRT('OddsRatio_working_3-way'!W73)&gt;0,0,PI()),ACOS('OddsRatio_working_3-way'!V73/(2*'OddsRatio_working_3-way'!X73)))</f>
        <v>1.1504090993948795</v>
      </c>
      <c r="Z73" s="11">
        <f>'OddsRatio_working_3-way'!X73^(1/3)*COS('OddsRatio_working_3-way'!Y73/3)</f>
        <v>0.5569450627945941</v>
      </c>
      <c r="AA73" s="11">
        <f>'OddsRatio_working_3-way'!X73^(1/3)*COS(('OddsRatio_working_3-way'!Y73+2*PI())/3)</f>
        <v>-0.47306391544037069</v>
      </c>
      <c r="AB73" s="11">
        <f>'OddsRatio_working_3-way'!X73^(1/3)*COS(('OddsRatio_working_3-way'!Y73+4*PI())/3)</f>
        <v>-8.388114735422332E-2</v>
      </c>
      <c r="AC73" s="11">
        <f>'OddsRatio_working_3-way'!X73^(1/3)*SIN('OddsRatio_working_3-way'!Y73/3)</f>
        <v>0.22469477591850079</v>
      </c>
      <c r="AD73" s="11">
        <f>'OddsRatio_working_3-way'!X73^(1/3)*SIN(('OddsRatio_working_3-way'!Y73+2*PI())/3)</f>
        <v>0.36998118493318755</v>
      </c>
      <c r="AE73" s="11">
        <f>'OddsRatio_working_3-way'!X73^(1/3)*SIN(('OddsRatio_working_3-way'!Y73+4*PI())/3)</f>
        <v>-0.59467596085168828</v>
      </c>
      <c r="AF73" s="11">
        <f>-'OddsRatio_working_3-way'!U73/(3*'OddsRatio_working_3-way'!X73^(1/3))*COS(('OddsRatio_working_3-way'!Y73)/3)</f>
        <v>0.55694506279459421</v>
      </c>
      <c r="AG73" s="11">
        <f>-'OddsRatio_working_3-way'!U73/(3*'OddsRatio_working_3-way'!X73^(1/3))*COS(('OddsRatio_working_3-way'!Y73+2*PI())/3)</f>
        <v>-0.47306391544037074</v>
      </c>
      <c r="AH73" s="11">
        <f>-'OddsRatio_working_3-way'!U73/(3*'OddsRatio_working_3-way'!X73^(1/3))*COS(('OddsRatio_working_3-way'!Y73+4*PI())/3)</f>
        <v>-8.3881147354223348E-2</v>
      </c>
      <c r="AI73" s="11">
        <f>'OddsRatio_working_3-way'!U73/(3*'OddsRatio_working_3-way'!X73^(1/3))*SIN(('OddsRatio_working_3-way'!Y73)/3)</f>
        <v>-0.22469477591850082</v>
      </c>
      <c r="AJ73" s="11">
        <f>'OddsRatio_working_3-way'!U73/(3*'OddsRatio_working_3-way'!X73^(1/3))*SIN(('OddsRatio_working_3-way'!Y73+2*PI())/3)</f>
        <v>-0.3699811849331876</v>
      </c>
      <c r="AK73" s="11">
        <f>'OddsRatio_working_3-way'!U73/(3*'OddsRatio_working_3-way'!X73^(1/3))*SIN(('OddsRatio_working_3-way'!Y73+4*PI())/3)</f>
        <v>0.59467596085168839</v>
      </c>
      <c r="AL73" s="11">
        <f>'OddsRatio_working_3-way'!Z73+'OddsRatio_working_3-way'!AF73</f>
        <v>1.1138901255891884</v>
      </c>
      <c r="AM73" s="11">
        <f>'OddsRatio_working_3-way'!AA73+'OddsRatio_working_3-way'!AG73</f>
        <v>-0.94612783088074148</v>
      </c>
      <c r="AN73" s="11">
        <f>'OddsRatio_working_3-way'!AB73+'OddsRatio_working_3-way'!AH73</f>
        <v>-0.16776229470844667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1.1138901255891884</v>
      </c>
      <c r="AS73" s="11">
        <f>IF(('OddsRatio_working_3-way'!X73=0),IF(Q73&gt;0,-Q73^(1/3),(-Q73)^(1/3)),'OddsRatio_working_3-way'!AM73-'OddsRatio_working_3-way'!R73/3)</f>
        <v>-0.94612783088074148</v>
      </c>
      <c r="AT73" s="11">
        <f>IF(('OddsRatio_working_3-way'!X73=0),IF(Q73&gt;0,-Q73^(1/3),(-Q73)^(1/3)),'OddsRatio_working_3-way'!AN73-'OddsRatio_working_3-way'!R73/3)</f>
        <v>-0.16776229470844667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1.76</v>
      </c>
      <c r="B2" s="4">
        <f>IF('True_Odds_Calculator_2-way'!B3="","",'True_Odds_Calculator_2-way'!B3)</f>
        <v>2.16</v>
      </c>
      <c r="C2" s="4">
        <f t="shared" ref="C2:C65" si="0">IF(A2="","",((1/A2)+(1/B2))-1)</f>
        <v>3.1144781144781142E-2</v>
      </c>
      <c r="D2" s="4">
        <f>IF(A2="","",(2*A2)/(2-($C2*A2)))</f>
        <v>1.8095963442498098</v>
      </c>
      <c r="E2" s="4">
        <f>IF(B2="","",(2*B2)/(2-($C2*B2)))</f>
        <v>2.235183443085607</v>
      </c>
      <c r="G2" s="4">
        <f t="shared" ref="G2:G65" si="1">IF(A2="","",C2+1)</f>
        <v>1.0311447811447811</v>
      </c>
    </row>
    <row r="3" spans="1:7" x14ac:dyDescent="0.2">
      <c r="A3" s="4">
        <f>IF('True_Odds_Calculator_2-way'!A4="","",'True_Odds_Calculator_2-way'!A4)</f>
        <v>1.41</v>
      </c>
      <c r="B3" s="4">
        <f>IF('True_Odds_Calculator_2-way'!B4="","",'True_Odds_Calculator_2-way'!B4)</f>
        <v>3.04</v>
      </c>
      <c r="C3" s="4">
        <f t="shared" si="0"/>
        <v>3.8167226577081159E-2</v>
      </c>
      <c r="D3" s="4">
        <f t="shared" ref="D3:D66" si="2">IF(A3="","",(2*A3)/(2-($C3*A3)))</f>
        <v>1.4489892502197284</v>
      </c>
      <c r="E3" s="4">
        <f t="shared" ref="E3:E66" si="3">IF(B3="","",(2*B3)/(2-($C3*B3)))</f>
        <v>3.2272248155398291</v>
      </c>
      <c r="G3" s="4">
        <f t="shared" si="1"/>
        <v>1.0381672265770812</v>
      </c>
    </row>
    <row r="4" spans="1:7" x14ac:dyDescent="0.2">
      <c r="A4" s="4">
        <f>IF('True_Odds_Calculator_2-way'!A5="","",'True_Odds_Calculator_2-way'!A5)</f>
        <v>1.56</v>
      </c>
      <c r="B4" s="4">
        <f>IF('True_Odds_Calculator_2-way'!B5="","",'True_Odds_Calculator_2-way'!B5)</f>
        <v>2.5299999999999998</v>
      </c>
      <c r="C4" s="4">
        <f t="shared" si="0"/>
        <v>3.6282558021688338E-2</v>
      </c>
      <c r="D4" s="4">
        <f t="shared" si="2"/>
        <v>1.6054344288968434</v>
      </c>
      <c r="E4" s="4">
        <f t="shared" si="3"/>
        <v>2.6517065305025525</v>
      </c>
      <c r="G4" s="4">
        <f t="shared" si="1"/>
        <v>1.0362825580216883</v>
      </c>
    </row>
    <row r="5" spans="1:7" x14ac:dyDescent="0.2">
      <c r="A5" s="4">
        <f>IF('True_Odds_Calculator_2-way'!A6="","",'True_Odds_Calculator_2-way'!A6)</f>
        <v>2.17</v>
      </c>
      <c r="B5" s="4">
        <f>IF('True_Odds_Calculator_2-way'!B6="","",'True_Odds_Calculator_2-way'!B6)</f>
        <v>1.75</v>
      </c>
      <c r="C5" s="4">
        <f t="shared" si="0"/>
        <v>3.2258064516129004E-2</v>
      </c>
      <c r="D5" s="4">
        <f t="shared" si="2"/>
        <v>2.2487046632124348</v>
      </c>
      <c r="E5" s="4">
        <f t="shared" si="3"/>
        <v>1.8008298755186722</v>
      </c>
      <c r="G5" s="4">
        <f t="shared" si="1"/>
        <v>1.032258064516129</v>
      </c>
    </row>
    <row r="6" spans="1:7" x14ac:dyDescent="0.2">
      <c r="A6" s="4">
        <f>IF('True_Odds_Calculator_2-way'!A7="","",'True_Odds_Calculator_2-way'!A7)</f>
        <v>1.58</v>
      </c>
      <c r="B6" s="4">
        <f>IF('True_Odds_Calculator_2-way'!B7="","",'True_Odds_Calculator_2-way'!B7)</f>
        <v>2.5</v>
      </c>
      <c r="C6" s="4">
        <f t="shared" si="0"/>
        <v>3.2911392405063244E-2</v>
      </c>
      <c r="D6" s="4">
        <f t="shared" si="2"/>
        <v>1.62217659137577</v>
      </c>
      <c r="E6" s="4">
        <f t="shared" si="3"/>
        <v>2.6072607260726071</v>
      </c>
      <c r="G6" s="4">
        <f t="shared" si="1"/>
        <v>1.0329113924050632</v>
      </c>
    </row>
    <row r="7" spans="1:7" x14ac:dyDescent="0.2">
      <c r="A7" s="4">
        <f>IF('True_Odds_Calculator_2-way'!A8="","",'True_Odds_Calculator_2-way'!A8)</f>
        <v>1.48</v>
      </c>
      <c r="B7" s="4">
        <f>IF('True_Odds_Calculator_2-way'!B8="","",'True_Odds_Calculator_2-way'!B8)</f>
        <v>2.75</v>
      </c>
      <c r="C7" s="4">
        <f t="shared" si="0"/>
        <v>3.9312039312039193E-2</v>
      </c>
      <c r="D7" s="4">
        <f t="shared" si="2"/>
        <v>1.5243445692883895</v>
      </c>
      <c r="E7" s="4">
        <f t="shared" si="3"/>
        <v>2.907142857142857</v>
      </c>
      <c r="G7" s="4">
        <f t="shared" si="1"/>
        <v>1.0393120393120392</v>
      </c>
    </row>
    <row r="8" spans="1:7" x14ac:dyDescent="0.2">
      <c r="A8" s="4">
        <f>IF('True_Odds_Calculator_2-way'!A9="","",'True_Odds_Calculator_2-way'!A9)</f>
        <v>1.67</v>
      </c>
      <c r="B8" s="4">
        <f>IF('True_Odds_Calculator_2-way'!B9="","",'True_Odds_Calculator_2-way'!B9)</f>
        <v>2.31</v>
      </c>
      <c r="C8" s="4">
        <f t="shared" si="0"/>
        <v>3.1702828110013792E-2</v>
      </c>
      <c r="D8" s="4">
        <f t="shared" si="2"/>
        <v>1.7154100984947862</v>
      </c>
      <c r="E8" s="4">
        <f t="shared" si="3"/>
        <v>2.397799670572148</v>
      </c>
      <c r="G8" s="4">
        <f t="shared" si="1"/>
        <v>1.0317028281100138</v>
      </c>
    </row>
    <row r="9" spans="1:7" x14ac:dyDescent="0.2">
      <c r="A9" s="4">
        <f>IF('True_Odds_Calculator_2-way'!A10="","",'True_Odds_Calculator_2-way'!A10)</f>
        <v>1.51</v>
      </c>
      <c r="B9" s="4">
        <f>IF('True_Odds_Calculator_2-way'!B10="","",'True_Odds_Calculator_2-way'!B10)</f>
        <v>2.68</v>
      </c>
      <c r="C9" s="4">
        <f t="shared" si="0"/>
        <v>3.5385983987348046E-2</v>
      </c>
      <c r="D9" s="4">
        <f t="shared" si="2"/>
        <v>1.5514491642386137</v>
      </c>
      <c r="E9" s="4">
        <f t="shared" si="3"/>
        <v>2.8134037819799778</v>
      </c>
      <c r="G9" s="4">
        <f t="shared" si="1"/>
        <v>1.035385983987348</v>
      </c>
    </row>
    <row r="10" spans="1:7" x14ac:dyDescent="0.2">
      <c r="A10" s="4">
        <f>IF('True_Odds_Calculator_2-way'!A11="","",'True_Odds_Calculator_2-way'!A11)</f>
        <v>1.46</v>
      </c>
      <c r="B10" s="4">
        <f>IF('True_Odds_Calculator_2-way'!B11="","",'True_Odds_Calculator_2-way'!B11)</f>
        <v>2.84</v>
      </c>
      <c r="C10" s="4">
        <f t="shared" si="0"/>
        <v>3.7044182905653145E-2</v>
      </c>
      <c r="D10" s="4">
        <f t="shared" si="2"/>
        <v>1.5005790387955993</v>
      </c>
      <c r="E10" s="4">
        <f t="shared" si="3"/>
        <v>2.9976865240023134</v>
      </c>
      <c r="G10" s="4">
        <f t="shared" si="1"/>
        <v>1.0370441829056531</v>
      </c>
    </row>
    <row r="11" spans="1:7" x14ac:dyDescent="0.2">
      <c r="A11" s="4">
        <f>IF('True_Odds_Calculator_2-way'!A12="","",'True_Odds_Calculator_2-way'!A12)</f>
        <v>1.56</v>
      </c>
      <c r="B11" s="4">
        <f>IF('True_Odds_Calculator_2-way'!B12="","",'True_Odds_Calculator_2-way'!B12)</f>
        <v>2.56</v>
      </c>
      <c r="C11" s="4">
        <f t="shared" si="0"/>
        <v>3.1650641025640969E-2</v>
      </c>
      <c r="D11" s="4">
        <f t="shared" si="2"/>
        <v>1.5994873438000641</v>
      </c>
      <c r="E11" s="4">
        <f t="shared" si="3"/>
        <v>2.668091929449492</v>
      </c>
      <c r="G11" s="4">
        <f t="shared" si="1"/>
        <v>1.031650641025641</v>
      </c>
    </row>
    <row r="12" spans="1:7" x14ac:dyDescent="0.2">
      <c r="A12" s="4">
        <f>IF('True_Odds_Calculator_2-way'!A13="","",'True_Odds_Calculator_2-way'!A13)</f>
        <v>1.63</v>
      </c>
      <c r="B12" s="4">
        <f>IF('True_Odds_Calculator_2-way'!B13="","",'True_Odds_Calculator_2-way'!B13)</f>
        <v>2.39</v>
      </c>
      <c r="C12" s="4">
        <f t="shared" si="0"/>
        <v>3.19069743563416E-2</v>
      </c>
      <c r="D12" s="4">
        <f t="shared" si="2"/>
        <v>1.6735184827201064</v>
      </c>
      <c r="E12" s="4">
        <f t="shared" si="3"/>
        <v>2.4847402493861024</v>
      </c>
      <c r="G12" s="4">
        <f t="shared" si="1"/>
        <v>1.0319069743563416</v>
      </c>
    </row>
    <row r="13" spans="1:7" x14ac:dyDescent="0.2">
      <c r="A13" s="4">
        <f>IF('True_Odds_Calculator_2-way'!A14="","",'True_Odds_Calculator_2-way'!A14)</f>
        <v>1.74</v>
      </c>
      <c r="B13" s="4">
        <f>IF('True_Odds_Calculator_2-way'!B14="","",'True_Odds_Calculator_2-way'!B14)</f>
        <v>2.19</v>
      </c>
      <c r="C13" s="4">
        <f t="shared" si="0"/>
        <v>3.1333648244370904E-2</v>
      </c>
      <c r="D13" s="4">
        <f t="shared" si="2"/>
        <v>1.7887621461765948</v>
      </c>
      <c r="E13" s="4">
        <f t="shared" si="3"/>
        <v>2.2678093197643276</v>
      </c>
      <c r="G13" s="4">
        <f t="shared" si="1"/>
        <v>1.0313336482443709</v>
      </c>
    </row>
    <row r="14" spans="1:7" x14ac:dyDescent="0.2">
      <c r="A14" s="4">
        <f>IF('True_Odds_Calculator_2-way'!A15="","",'True_Odds_Calculator_2-way'!A15)</f>
        <v>1.73</v>
      </c>
      <c r="B14" s="4">
        <f>IF('True_Odds_Calculator_2-way'!B15="","",'True_Odds_Calculator_2-way'!B15)</f>
        <v>2.19</v>
      </c>
      <c r="C14" s="4">
        <f t="shared" si="0"/>
        <v>3.4655686647135031E-2</v>
      </c>
      <c r="D14" s="4">
        <f t="shared" si="2"/>
        <v>1.7834631769717797</v>
      </c>
      <c r="E14" s="4">
        <f t="shared" si="3"/>
        <v>2.2763841740018629</v>
      </c>
      <c r="G14" s="4">
        <f t="shared" si="1"/>
        <v>1.034655686647135</v>
      </c>
    </row>
    <row r="15" spans="1:7" x14ac:dyDescent="0.2">
      <c r="A15" s="4">
        <f>IF('True_Odds_Calculator_2-way'!A16="","",'True_Odds_Calculator_2-way'!A16)</f>
        <v>1.58</v>
      </c>
      <c r="B15" s="4">
        <f>IF('True_Odds_Calculator_2-way'!B16="","",'True_Odds_Calculator_2-way'!B16)</f>
        <v>2.48</v>
      </c>
      <c r="C15" s="4">
        <f t="shared" si="0"/>
        <v>3.61371988566761E-2</v>
      </c>
      <c r="D15" s="4">
        <f t="shared" si="2"/>
        <v>1.6264320106259338</v>
      </c>
      <c r="E15" s="4">
        <f t="shared" si="3"/>
        <v>2.5963424330771265</v>
      </c>
      <c r="G15" s="4">
        <f t="shared" si="1"/>
        <v>1.0361371988566761</v>
      </c>
    </row>
    <row r="16" spans="1:7" x14ac:dyDescent="0.2">
      <c r="A16" s="4">
        <f>IF('True_Odds_Calculator_2-way'!A17="","",'True_Odds_Calculator_2-way'!A17)</f>
        <v>1.32</v>
      </c>
      <c r="B16" s="4">
        <f>IF('True_Odds_Calculator_2-way'!B17="","",'True_Odds_Calculator_2-way'!B17)</f>
        <v>3.28</v>
      </c>
      <c r="C16" s="4">
        <f t="shared" si="0"/>
        <v>6.2453806356245423E-2</v>
      </c>
      <c r="D16" s="4">
        <f t="shared" si="2"/>
        <v>1.3767489188501654</v>
      </c>
      <c r="E16" s="4">
        <f t="shared" si="3"/>
        <v>3.6542876434841327</v>
      </c>
      <c r="G16" s="4">
        <f t="shared" si="1"/>
        <v>1.0624538063562454</v>
      </c>
    </row>
    <row r="17" spans="1:7" x14ac:dyDescent="0.2">
      <c r="A17" s="4">
        <f>IF('True_Odds_Calculator_2-way'!A18="","",'True_Odds_Calculator_2-way'!A18)</f>
        <v>1.69</v>
      </c>
      <c r="B17" s="4">
        <f>IF('True_Odds_Calculator_2-way'!B18="","",'True_Odds_Calculator_2-way'!B18)</f>
        <v>2.25</v>
      </c>
      <c r="C17" s="4">
        <f t="shared" si="0"/>
        <v>3.6160420775805502E-2</v>
      </c>
      <c r="D17" s="4">
        <f t="shared" si="2"/>
        <v>1.7432664756446994</v>
      </c>
      <c r="E17" s="4">
        <f t="shared" si="3"/>
        <v>2.3454124903623752</v>
      </c>
      <c r="G17" s="4">
        <f t="shared" si="1"/>
        <v>1.0361604207758055</v>
      </c>
    </row>
    <row r="18" spans="1:7" x14ac:dyDescent="0.2">
      <c r="A18" s="4">
        <f>IF('True_Odds_Calculator_2-way'!A19="","",'True_Odds_Calculator_2-way'!A19)</f>
        <v>1.68</v>
      </c>
      <c r="B18" s="4">
        <f>IF('True_Odds_Calculator_2-way'!B19="","",'True_Odds_Calculator_2-way'!B19)</f>
        <v>2.2799999999999998</v>
      </c>
      <c r="C18" s="4">
        <f t="shared" si="0"/>
        <v>3.383458646616555E-2</v>
      </c>
      <c r="D18" s="4">
        <f t="shared" si="2"/>
        <v>1.7291440953412784</v>
      </c>
      <c r="E18" s="4">
        <f t="shared" si="3"/>
        <v>2.3714710252600297</v>
      </c>
      <c r="G18" s="4">
        <f t="shared" si="1"/>
        <v>1.0338345864661656</v>
      </c>
    </row>
    <row r="19" spans="1:7" x14ac:dyDescent="0.2">
      <c r="A19" s="4">
        <f>IF('True_Odds_Calculator_2-way'!A20="","",'True_Odds_Calculator_2-way'!A20)</f>
        <v>1.34</v>
      </c>
      <c r="B19" s="4">
        <f>IF('True_Odds_Calculator_2-way'!B20="","",'True_Odds_Calculator_2-way'!B20)</f>
        <v>3.19</v>
      </c>
      <c r="C19" s="4">
        <f t="shared" si="0"/>
        <v>5.9748280540869336E-2</v>
      </c>
      <c r="D19" s="4">
        <f t="shared" si="2"/>
        <v>1.3958789145413579</v>
      </c>
      <c r="E19" s="4">
        <f t="shared" si="3"/>
        <v>3.5260249113255799</v>
      </c>
      <c r="G19" s="4">
        <f t="shared" si="1"/>
        <v>1.0597482805408693</v>
      </c>
    </row>
    <row r="20" spans="1:7" x14ac:dyDescent="0.2">
      <c r="A20" s="4">
        <f>IF('True_Odds_Calculator_2-way'!A21="","",'True_Odds_Calculator_2-way'!A21)</f>
        <v>1.66</v>
      </c>
      <c r="B20" s="4">
        <f>IF('True_Odds_Calculator_2-way'!B21="","",'True_Odds_Calculator_2-way'!B21)</f>
        <v>2.3199999999999998</v>
      </c>
      <c r="C20" s="4">
        <f t="shared" si="0"/>
        <v>3.3444121312837582E-2</v>
      </c>
      <c r="D20" s="4">
        <f t="shared" si="2"/>
        <v>1.707394928178755</v>
      </c>
      <c r="E20" s="4">
        <f t="shared" si="3"/>
        <v>2.4136375031336175</v>
      </c>
      <c r="G20" s="4">
        <f t="shared" si="1"/>
        <v>1.0334441213128376</v>
      </c>
    </row>
    <row r="21" spans="1:7" x14ac:dyDescent="0.2">
      <c r="A21" s="4">
        <f>IF('True_Odds_Calculator_2-way'!A22="","",'True_Odds_Calculator_2-way'!A22)</f>
        <v>1.55</v>
      </c>
      <c r="B21" s="4">
        <f>IF('True_Odds_Calculator_2-way'!B22="","",'True_Odds_Calculator_2-way'!B22)</f>
        <v>2.58</v>
      </c>
      <c r="C21" s="4">
        <f t="shared" si="0"/>
        <v>3.275818954738674E-2</v>
      </c>
      <c r="D21" s="4">
        <f t="shared" si="2"/>
        <v>1.5903758202425928</v>
      </c>
      <c r="E21" s="4">
        <f t="shared" si="3"/>
        <v>2.6938363085213872</v>
      </c>
      <c r="G21" s="4">
        <f t="shared" si="1"/>
        <v>1.0327581895473867</v>
      </c>
    </row>
    <row r="22" spans="1:7" x14ac:dyDescent="0.2">
      <c r="A22" s="4">
        <f>IF('True_Odds_Calculator_2-way'!A23="","",'True_Odds_Calculator_2-way'!A23)</f>
        <v>2.11</v>
      </c>
      <c r="B22" s="4">
        <f>IF('True_Odds_Calculator_2-way'!B23="","",'True_Odds_Calculator_2-way'!B23)</f>
        <v>1.79</v>
      </c>
      <c r="C22" s="4">
        <f t="shared" si="0"/>
        <v>3.2592867166194583E-2</v>
      </c>
      <c r="D22" s="4">
        <f t="shared" si="2"/>
        <v>2.1851369724319478</v>
      </c>
      <c r="E22" s="4">
        <f t="shared" si="3"/>
        <v>1.8437843247333352</v>
      </c>
      <c r="G22" s="4">
        <f t="shared" si="1"/>
        <v>1.0325928671661946</v>
      </c>
    </row>
    <row r="23" spans="1:7" x14ac:dyDescent="0.2">
      <c r="A23" s="4">
        <f>IF('True_Odds_Calculator_2-way'!A24="","",'True_Odds_Calculator_2-way'!A24)</f>
        <v>1.89</v>
      </c>
      <c r="B23" s="4">
        <f>IF('True_Odds_Calculator_2-way'!B24="","",'True_Odds_Calculator_2-way'!B24)</f>
        <v>1.95</v>
      </c>
      <c r="C23" s="4">
        <f t="shared" si="0"/>
        <v>4.1921041921042068E-2</v>
      </c>
      <c r="D23" s="4">
        <f t="shared" si="2"/>
        <v>1.9679615538646378</v>
      </c>
      <c r="E23" s="4">
        <f t="shared" si="3"/>
        <v>2.0330988829127019</v>
      </c>
      <c r="G23" s="4">
        <f t="shared" si="1"/>
        <v>1.0419210419210421</v>
      </c>
    </row>
    <row r="24" spans="1:7" x14ac:dyDescent="0.2">
      <c r="A24" s="4">
        <f>IF('True_Odds_Calculator_2-way'!A25="","",'True_Odds_Calculator_2-way'!A25)</f>
        <v>2.12</v>
      </c>
      <c r="B24" s="4">
        <f>IF('True_Odds_Calculator_2-way'!B25="","",'True_Odds_Calculator_2-way'!B25)</f>
        <v>1.75</v>
      </c>
      <c r="C24" s="4">
        <f t="shared" si="0"/>
        <v>4.3126684636118462E-2</v>
      </c>
      <c r="D24" s="4">
        <f t="shared" si="2"/>
        <v>2.2215568862275448</v>
      </c>
      <c r="E24" s="4">
        <f t="shared" si="3"/>
        <v>1.8186274509803919</v>
      </c>
      <c r="G24" s="4">
        <f t="shared" si="1"/>
        <v>1.0431266846361185</v>
      </c>
    </row>
    <row r="25" spans="1:7" x14ac:dyDescent="0.2">
      <c r="A25" s="4">
        <f>IF('True_Odds_Calculator_2-way'!A26="","",'True_Odds_Calculator_2-way'!A26)</f>
        <v>2.0299999999999998</v>
      </c>
      <c r="B25" s="4">
        <f>IF('True_Odds_Calculator_2-way'!B26="","",'True_Odds_Calculator_2-way'!B26)</f>
        <v>1.83</v>
      </c>
      <c r="C25" s="4">
        <f t="shared" si="0"/>
        <v>3.9058924870117639E-2</v>
      </c>
      <c r="D25" s="4">
        <f t="shared" si="2"/>
        <v>2.1138012461236451</v>
      </c>
      <c r="E25" s="4">
        <f t="shared" si="3"/>
        <v>1.8978262535441519</v>
      </c>
      <c r="G25" s="4">
        <f t="shared" si="1"/>
        <v>1.0390589248701176</v>
      </c>
    </row>
    <row r="26" spans="1:7" x14ac:dyDescent="0.2">
      <c r="A26" s="4">
        <f>IF('True_Odds_Calculator_2-way'!A27="","",'True_Odds_Calculator_2-way'!A27)</f>
        <v>2.4700000000000002</v>
      </c>
      <c r="B26" s="4">
        <f>IF('True_Odds_Calculator_2-way'!B27="","",'True_Odds_Calculator_2-way'!B27)</f>
        <v>1.57</v>
      </c>
      <c r="C26" s="4">
        <f t="shared" si="0"/>
        <v>4.1800974754377274E-2</v>
      </c>
      <c r="D26" s="4">
        <f t="shared" si="2"/>
        <v>2.6044528023103526</v>
      </c>
      <c r="E26" s="4">
        <f t="shared" si="3"/>
        <v>1.6232654513489189</v>
      </c>
      <c r="G26" s="4">
        <f t="shared" si="1"/>
        <v>1.0418009747543773</v>
      </c>
    </row>
    <row r="27" spans="1:7" x14ac:dyDescent="0.2">
      <c r="A27" s="4">
        <f>IF('True_Odds_Calculator_2-way'!A28="","",'True_Odds_Calculator_2-way'!A28)</f>
        <v>1.64</v>
      </c>
      <c r="B27" s="4">
        <f>IF('True_Odds_Calculator_2-way'!B28="","",'True_Odds_Calculator_2-way'!B28)</f>
        <v>2.29</v>
      </c>
      <c r="C27" s="4">
        <f t="shared" si="0"/>
        <v>4.6437320268399196E-2</v>
      </c>
      <c r="D27" s="4">
        <f t="shared" si="2"/>
        <v>1.7049210096241147</v>
      </c>
      <c r="E27" s="4">
        <f t="shared" si="3"/>
        <v>2.4185986604842866</v>
      </c>
      <c r="G27" s="4">
        <f t="shared" si="1"/>
        <v>1.0464373202683992</v>
      </c>
    </row>
    <row r="28" spans="1:7" x14ac:dyDescent="0.2">
      <c r="A28" s="4">
        <f>IF('True_Odds_Calculator_2-way'!A29="","",'True_Odds_Calculator_2-way'!A29)</f>
        <v>2.36</v>
      </c>
      <c r="B28" s="4">
        <f>IF('True_Odds_Calculator_2-way'!B29="","",'True_Odds_Calculator_2-way'!B29)</f>
        <v>1.61</v>
      </c>
      <c r="C28" s="4">
        <f t="shared" si="0"/>
        <v>4.4846825981682326E-2</v>
      </c>
      <c r="D28" s="4">
        <f t="shared" si="2"/>
        <v>2.4918677859391396</v>
      </c>
      <c r="E28" s="4">
        <f t="shared" si="3"/>
        <v>1.6703006857745737</v>
      </c>
      <c r="G28" s="4">
        <f t="shared" si="1"/>
        <v>1.0448468259816823</v>
      </c>
    </row>
    <row r="29" spans="1:7" x14ac:dyDescent="0.2">
      <c r="A29" s="4">
        <f>IF('True_Odds_Calculator_2-way'!A30="","",'True_Odds_Calculator_2-way'!A30)</f>
        <v>1.64</v>
      </c>
      <c r="B29" s="4">
        <f>IF('True_Odds_Calculator_2-way'!B30="","",'True_Odds_Calculator_2-way'!B30)</f>
        <v>2.3199999999999998</v>
      </c>
      <c r="C29" s="4">
        <f t="shared" si="0"/>
        <v>4.0790580319596259E-2</v>
      </c>
      <c r="D29" s="4">
        <f t="shared" si="2"/>
        <v>1.6967534784159826</v>
      </c>
      <c r="E29" s="4">
        <f t="shared" si="3"/>
        <v>2.4352278545826929</v>
      </c>
      <c r="G29" s="4">
        <f t="shared" si="1"/>
        <v>1.0407905803195963</v>
      </c>
    </row>
    <row r="30" spans="1:7" x14ac:dyDescent="0.2">
      <c r="A30" s="4">
        <f>IF('True_Odds_Calculator_2-way'!A31="","",'True_Odds_Calculator_2-way'!A31)</f>
        <v>1.68</v>
      </c>
      <c r="B30" s="4">
        <f>IF('True_Odds_Calculator_2-way'!B31="","",'True_Odds_Calculator_2-way'!B31)</f>
        <v>2.2200000000000002</v>
      </c>
      <c r="C30" s="4">
        <f t="shared" si="0"/>
        <v>4.5688545688545634E-2</v>
      </c>
      <c r="D30" s="4">
        <f t="shared" si="2"/>
        <v>1.7470489038785832</v>
      </c>
      <c r="E30" s="4">
        <f t="shared" si="3"/>
        <v>2.3386004514672689</v>
      </c>
      <c r="G30" s="4">
        <f t="shared" si="1"/>
        <v>1.0456885456885456</v>
      </c>
    </row>
    <row r="31" spans="1:7" x14ac:dyDescent="0.2">
      <c r="A31" s="4">
        <f>IF('True_Odds_Calculator_2-way'!A32="","",'True_Odds_Calculator_2-way'!A32)</f>
        <v>2.06</v>
      </c>
      <c r="B31" s="4">
        <f>IF('True_Odds_Calculator_2-way'!B32="","",'True_Odds_Calculator_2-way'!B32)</f>
        <v>1.81</v>
      </c>
      <c r="C31" s="4">
        <f t="shared" si="0"/>
        <v>3.7923081049187513E-2</v>
      </c>
      <c r="D31" s="4">
        <f t="shared" si="2"/>
        <v>2.1437359857413907</v>
      </c>
      <c r="E31" s="4">
        <f t="shared" si="3"/>
        <v>1.8743276529432467</v>
      </c>
      <c r="G31" s="4">
        <f t="shared" si="1"/>
        <v>1.0379230810491875</v>
      </c>
    </row>
    <row r="32" spans="1:7" x14ac:dyDescent="0.2">
      <c r="A32" s="4">
        <f>IF('True_Odds_Calculator_2-way'!A33="","",'True_Odds_Calculator_2-way'!A33)</f>
        <v>1.87</v>
      </c>
      <c r="B32" s="4">
        <f>IF('True_Odds_Calculator_2-way'!B33="","",'True_Odds_Calculator_2-way'!B33)</f>
        <v>1.99</v>
      </c>
      <c r="C32" s="4">
        <f t="shared" si="0"/>
        <v>3.7271921102840277E-2</v>
      </c>
      <c r="D32" s="4">
        <f t="shared" si="2"/>
        <v>1.937521151693437</v>
      </c>
      <c r="E32" s="4">
        <f t="shared" si="3"/>
        <v>2.06664260128287</v>
      </c>
      <c r="G32" s="4">
        <f t="shared" si="1"/>
        <v>1.0372719211028403</v>
      </c>
    </row>
    <row r="33" spans="1:7" x14ac:dyDescent="0.2">
      <c r="A33" s="4">
        <f>IF('True_Odds_Calculator_2-way'!A34="","",'True_Odds_Calculator_2-way'!A34)</f>
        <v>1.49</v>
      </c>
      <c r="B33" s="4">
        <f>IF('True_Odds_Calculator_2-way'!B34="","",'True_Odds_Calculator_2-way'!B34)</f>
        <v>2.72</v>
      </c>
      <c r="C33" s="4">
        <f t="shared" si="0"/>
        <v>3.8787998420844794E-2</v>
      </c>
      <c r="D33" s="4">
        <f t="shared" si="2"/>
        <v>1.5343378511395471</v>
      </c>
      <c r="E33" s="4">
        <f t="shared" si="3"/>
        <v>2.871475131075528</v>
      </c>
      <c r="G33" s="4">
        <f t="shared" si="1"/>
        <v>1.0387879984208448</v>
      </c>
    </row>
    <row r="34" spans="1:7" x14ac:dyDescent="0.2">
      <c r="A34" s="4">
        <f>IF('True_Odds_Calculator_2-way'!A35="","",'True_Odds_Calculator_2-way'!A35)</f>
        <v>1.78</v>
      </c>
      <c r="B34" s="4">
        <f>IF('True_Odds_Calculator_2-way'!B35="","",'True_Odds_Calculator_2-way'!B35)</f>
        <v>2.12</v>
      </c>
      <c r="C34" s="4">
        <f t="shared" si="0"/>
        <v>3.3495866016535869E-2</v>
      </c>
      <c r="D34" s="4">
        <f t="shared" si="2"/>
        <v>1.8346946713341112</v>
      </c>
      <c r="E34" s="4">
        <f t="shared" si="3"/>
        <v>2.1980428704566637</v>
      </c>
      <c r="G34" s="4">
        <f t="shared" si="1"/>
        <v>1.0334958660165359</v>
      </c>
    </row>
    <row r="35" spans="1:7" x14ac:dyDescent="0.2">
      <c r="A35" s="4">
        <f>IF('True_Odds_Calculator_2-way'!A36="","",'True_Odds_Calculator_2-way'!A36)</f>
        <v>1.55</v>
      </c>
      <c r="B35" s="4">
        <f>IF('True_Odds_Calculator_2-way'!B36="","",'True_Odds_Calculator_2-way'!B36)</f>
        <v>2.56</v>
      </c>
      <c r="C35" s="4">
        <f t="shared" si="0"/>
        <v>3.5786290322580516E-2</v>
      </c>
      <c r="D35" s="4">
        <f t="shared" si="2"/>
        <v>1.5942145439935715</v>
      </c>
      <c r="E35" s="4">
        <f t="shared" si="3"/>
        <v>2.6828938471940496</v>
      </c>
      <c r="G35" s="4">
        <f t="shared" si="1"/>
        <v>1.0357862903225805</v>
      </c>
    </row>
    <row r="36" spans="1:7" x14ac:dyDescent="0.2">
      <c r="A36" s="4">
        <f>IF('True_Odds_Calculator_2-way'!A37="","",'True_Odds_Calculator_2-way'!A37)</f>
        <v>1.41</v>
      </c>
      <c r="B36" s="4">
        <f>IF('True_Odds_Calculator_2-way'!B37="","",'True_Odds_Calculator_2-way'!B37)</f>
        <v>2.99</v>
      </c>
      <c r="C36" s="4">
        <f t="shared" si="0"/>
        <v>4.3668018691145338E-2</v>
      </c>
      <c r="D36" s="4">
        <f t="shared" si="2"/>
        <v>1.4547870046067044</v>
      </c>
      <c r="E36" s="4">
        <f t="shared" si="3"/>
        <v>3.1988315186463825</v>
      </c>
      <c r="G36" s="4">
        <f t="shared" si="1"/>
        <v>1.0436680186911453</v>
      </c>
    </row>
    <row r="37" spans="1:7" x14ac:dyDescent="0.2">
      <c r="A37" s="4">
        <f>IF('True_Odds_Calculator_2-way'!A38="","",'True_Odds_Calculator_2-way'!A38)</f>
        <v>1.56</v>
      </c>
      <c r="B37" s="4">
        <f>IF('True_Odds_Calculator_2-way'!B38="","",'True_Odds_Calculator_2-way'!B38)</f>
        <v>2.5499999999999998</v>
      </c>
      <c r="C37" s="4">
        <f t="shared" si="0"/>
        <v>3.3182503770738947E-2</v>
      </c>
      <c r="D37" s="4">
        <f t="shared" si="2"/>
        <v>1.6014492753623186</v>
      </c>
      <c r="E37" s="4">
        <f t="shared" si="3"/>
        <v>2.6626506024096379</v>
      </c>
      <c r="G37" s="4">
        <f t="shared" si="1"/>
        <v>1.0331825037707389</v>
      </c>
    </row>
    <row r="38" spans="1:7" x14ac:dyDescent="0.2">
      <c r="A38" s="4">
        <f>IF('True_Odds_Calculator_2-way'!A39="","",'True_Odds_Calculator_2-way'!A39)</f>
        <v>1.6</v>
      </c>
      <c r="B38" s="4">
        <f>IF('True_Odds_Calculator_2-way'!B39="","",'True_Odds_Calculator_2-way'!B39)</f>
        <v>2.4500000000000002</v>
      </c>
      <c r="C38" s="4">
        <f t="shared" si="0"/>
        <v>3.3163265306122458E-2</v>
      </c>
      <c r="D38" s="4">
        <f t="shared" si="2"/>
        <v>1.6436058700209644</v>
      </c>
      <c r="E38" s="4">
        <f t="shared" si="3"/>
        <v>2.5537459283387625</v>
      </c>
      <c r="G38" s="4">
        <f t="shared" si="1"/>
        <v>1.0331632653061225</v>
      </c>
    </row>
    <row r="39" spans="1:7" x14ac:dyDescent="0.2">
      <c r="A39" s="4">
        <f>IF('True_Odds_Calculator_2-way'!A40="","",'True_Odds_Calculator_2-way'!A40)</f>
        <v>1.76</v>
      </c>
      <c r="B39" s="4">
        <f>IF('True_Odds_Calculator_2-way'!B40="","",'True_Odds_Calculator_2-way'!B40)</f>
        <v>2.14</v>
      </c>
      <c r="C39" s="4">
        <f t="shared" si="0"/>
        <v>3.5471537807986397E-2</v>
      </c>
      <c r="D39" s="4">
        <f t="shared" si="2"/>
        <v>1.8167084699980707</v>
      </c>
      <c r="E39" s="4">
        <f t="shared" si="3"/>
        <v>2.2244271202456889</v>
      </c>
      <c r="G39" s="4">
        <f t="shared" si="1"/>
        <v>1.0354715378079864</v>
      </c>
    </row>
    <row r="40" spans="1:7" x14ac:dyDescent="0.2">
      <c r="A40" s="4">
        <f>IF('True_Odds_Calculator_2-way'!A41="","",'True_Odds_Calculator_2-way'!A41)</f>
        <v>1.91</v>
      </c>
      <c r="B40" s="4">
        <f>IF('True_Odds_Calculator_2-way'!B41="","",'True_Odds_Calculator_2-way'!B41)</f>
        <v>1.98</v>
      </c>
      <c r="C40" s="4">
        <f t="shared" si="0"/>
        <v>2.861071447458885E-2</v>
      </c>
      <c r="D40" s="4">
        <f t="shared" si="2"/>
        <v>1.9636533568721115</v>
      </c>
      <c r="E40" s="4">
        <f t="shared" si="3"/>
        <v>2.0377175494369308</v>
      </c>
      <c r="G40" s="4">
        <f t="shared" si="1"/>
        <v>1.0286107144745888</v>
      </c>
    </row>
    <row r="41" spans="1:7" x14ac:dyDescent="0.2">
      <c r="A41" s="4">
        <f>IF('True_Odds_Calculator_2-way'!A42="","",'True_Odds_Calculator_2-way'!A42)</f>
        <v>1.43</v>
      </c>
      <c r="B41" s="4">
        <f>IF('True_Odds_Calculator_2-way'!B42="","",'True_Odds_Calculator_2-way'!B42)</f>
        <v>2.91</v>
      </c>
      <c r="C41" s="4">
        <f t="shared" si="0"/>
        <v>4.2943310984548067E-2</v>
      </c>
      <c r="D41" s="4">
        <f t="shared" si="2"/>
        <v>1.4752982468579936</v>
      </c>
      <c r="E41" s="4">
        <f t="shared" si="3"/>
        <v>3.1039421176295079</v>
      </c>
      <c r="G41" s="4">
        <f t="shared" si="1"/>
        <v>1.0429433109845481</v>
      </c>
    </row>
    <row r="42" spans="1:7" x14ac:dyDescent="0.2">
      <c r="A42" s="4">
        <f>IF('True_Odds_Calculator_2-way'!A43="","",'True_Odds_Calculator_2-way'!A43)</f>
        <v>1.76</v>
      </c>
      <c r="B42" s="4">
        <f>IF('True_Odds_Calculator_2-way'!B43="","",'True_Odds_Calculator_2-way'!B43)</f>
        <v>2.15</v>
      </c>
      <c r="C42" s="4">
        <f t="shared" si="0"/>
        <v>3.3298097251585723E-2</v>
      </c>
      <c r="D42" s="4">
        <f t="shared" si="2"/>
        <v>1.8131288931480596</v>
      </c>
      <c r="E42" s="4">
        <f t="shared" si="3"/>
        <v>2.2298173246906305</v>
      </c>
      <c r="G42" s="4">
        <f t="shared" si="1"/>
        <v>1.0332980972515857</v>
      </c>
    </row>
    <row r="43" spans="1:7" x14ac:dyDescent="0.2">
      <c r="A43" s="4">
        <f>IF('True_Odds_Calculator_2-way'!A44="","",'True_Odds_Calculator_2-way'!A44)</f>
        <v>1.63</v>
      </c>
      <c r="B43" s="4">
        <f>IF('True_Odds_Calculator_2-way'!B44="","",'True_Odds_Calculator_2-way'!B44)</f>
        <v>2.39</v>
      </c>
      <c r="C43" s="4">
        <f t="shared" si="0"/>
        <v>3.19069743563416E-2</v>
      </c>
      <c r="D43" s="4">
        <f t="shared" si="2"/>
        <v>1.6735184827201064</v>
      </c>
      <c r="E43" s="4">
        <f t="shared" si="3"/>
        <v>2.4847402493861024</v>
      </c>
      <c r="G43" s="4">
        <f t="shared" si="1"/>
        <v>1.0319069743563416</v>
      </c>
    </row>
    <row r="44" spans="1:7" x14ac:dyDescent="0.2">
      <c r="A44" s="4">
        <f>IF('True_Odds_Calculator_2-way'!A45="","",'True_Odds_Calculator_2-way'!A45)</f>
        <v>1.43</v>
      </c>
      <c r="B44" s="4">
        <f>IF('True_Odds_Calculator_2-way'!B45="","",'True_Odds_Calculator_2-way'!B45)</f>
        <v>2.89</v>
      </c>
      <c r="C44" s="4">
        <f t="shared" si="0"/>
        <v>4.5321460546374093E-2</v>
      </c>
      <c r="D44" s="4">
        <f t="shared" si="2"/>
        <v>1.4778908219643463</v>
      </c>
      <c r="E44" s="4">
        <f t="shared" si="3"/>
        <v>3.0925281550492016</v>
      </c>
      <c r="G44" s="4">
        <f t="shared" si="1"/>
        <v>1.0453214605463741</v>
      </c>
    </row>
    <row r="45" spans="1:7" x14ac:dyDescent="0.2">
      <c r="A45" s="4">
        <f>IF('True_Odds_Calculator_2-way'!A46="","",'True_Odds_Calculator_2-way'!A46)</f>
        <v>1.43</v>
      </c>
      <c r="B45" s="4">
        <f>IF('True_Odds_Calculator_2-way'!B46="","",'True_Odds_Calculator_2-way'!B46)</f>
        <v>2.93</v>
      </c>
      <c r="C45" s="4">
        <f t="shared" si="0"/>
        <v>4.0597627628344402E-2</v>
      </c>
      <c r="D45" s="4">
        <f t="shared" si="2"/>
        <v>1.4727499604562471</v>
      </c>
      <c r="E45" s="4">
        <f t="shared" si="3"/>
        <v>3.1152830960258751</v>
      </c>
      <c r="G45" s="4">
        <f t="shared" si="1"/>
        <v>1.0405976276283444</v>
      </c>
    </row>
    <row r="46" spans="1:7" x14ac:dyDescent="0.2">
      <c r="A46" s="4">
        <f>IF('True_Odds_Calculator_2-way'!A47="","",'True_Odds_Calculator_2-way'!A47)</f>
        <v>1.45</v>
      </c>
      <c r="B46" s="4">
        <f>IF('True_Odds_Calculator_2-way'!B47="","",'True_Odds_Calculator_2-way'!B47)</f>
        <v>2.82</v>
      </c>
      <c r="C46" s="4">
        <f t="shared" si="0"/>
        <v>4.4265101491807402E-2</v>
      </c>
      <c r="D46" s="4">
        <f t="shared" si="2"/>
        <v>1.4980765708005128</v>
      </c>
      <c r="E46" s="4">
        <f t="shared" si="3"/>
        <v>3.0077234277307836</v>
      </c>
      <c r="G46" s="4">
        <f t="shared" si="1"/>
        <v>1.0442651014918074</v>
      </c>
    </row>
    <row r="47" spans="1:7" x14ac:dyDescent="0.2">
      <c r="A47" s="4">
        <f>IF('True_Odds_Calculator_2-way'!A48="","",'True_Odds_Calculator_2-way'!A48)</f>
        <v>1.48</v>
      </c>
      <c r="B47" s="4">
        <f>IF('True_Odds_Calculator_2-way'!B48="","",'True_Odds_Calculator_2-way'!B48)</f>
        <v>2.74</v>
      </c>
      <c r="C47" s="4">
        <f t="shared" si="0"/>
        <v>4.0639179325310693E-2</v>
      </c>
      <c r="D47" s="4">
        <f t="shared" si="2"/>
        <v>1.5258880192655027</v>
      </c>
      <c r="E47" s="4">
        <f t="shared" si="3"/>
        <v>2.9015455065827136</v>
      </c>
      <c r="G47" s="4">
        <f t="shared" si="1"/>
        <v>1.0406391793253107</v>
      </c>
    </row>
    <row r="48" spans="1:7" x14ac:dyDescent="0.2">
      <c r="A48" s="4">
        <f>IF('True_Odds_Calculator_2-way'!A49="","",'True_Odds_Calculator_2-way'!A49)</f>
        <v>1.3</v>
      </c>
      <c r="B48" s="4">
        <f>IF('True_Odds_Calculator_2-way'!B49="","",'True_Odds_Calculator_2-way'!B49)</f>
        <v>3.39</v>
      </c>
      <c r="C48" s="4">
        <f t="shared" si="0"/>
        <v>6.421601996823223E-2</v>
      </c>
      <c r="D48" s="4">
        <f t="shared" si="2"/>
        <v>1.356626135139295</v>
      </c>
      <c r="E48" s="4">
        <f t="shared" si="3"/>
        <v>3.8040569702201115</v>
      </c>
      <c r="G48" s="4">
        <f t="shared" si="1"/>
        <v>1.0642160199682322</v>
      </c>
    </row>
    <row r="49" spans="1:7" x14ac:dyDescent="0.2">
      <c r="A49" s="4">
        <f>IF('True_Odds_Calculator_2-way'!A50="","",'True_Odds_Calculator_2-way'!A50)</f>
        <v>1.46</v>
      </c>
      <c r="B49" s="4">
        <f>IF('True_Odds_Calculator_2-way'!B50="","",'True_Odds_Calculator_2-way'!B50)</f>
        <v>2.84</v>
      </c>
      <c r="C49" s="4">
        <f t="shared" si="0"/>
        <v>3.7044182905653145E-2</v>
      </c>
      <c r="D49" s="4">
        <f t="shared" si="2"/>
        <v>1.5005790387955993</v>
      </c>
      <c r="E49" s="4">
        <f t="shared" si="3"/>
        <v>2.9976865240023134</v>
      </c>
      <c r="G49" s="4">
        <f t="shared" si="1"/>
        <v>1.0370441829056531</v>
      </c>
    </row>
    <row r="50" spans="1:7" x14ac:dyDescent="0.2">
      <c r="A50" s="4">
        <f>IF('True_Odds_Calculator_2-way'!A51="","",'True_Odds_Calculator_2-way'!A51)</f>
        <v>1.61</v>
      </c>
      <c r="B50" s="4">
        <f>IF('True_Odds_Calculator_2-way'!B51="","",'True_Odds_Calculator_2-way'!B51)</f>
        <v>2.42</v>
      </c>
      <c r="C50" s="4">
        <f t="shared" si="0"/>
        <v>3.4341152918228035E-2</v>
      </c>
      <c r="D50" s="4">
        <f t="shared" si="2"/>
        <v>1.655773235306617</v>
      </c>
      <c r="E50" s="4">
        <f t="shared" si="3"/>
        <v>2.5249173741170372</v>
      </c>
      <c r="G50" s="4">
        <f t="shared" si="1"/>
        <v>1.034341152918228</v>
      </c>
    </row>
    <row r="51" spans="1:7" x14ac:dyDescent="0.2">
      <c r="A51" s="4">
        <f>IF('True_Odds_Calculator_2-way'!A52="","",'True_Odds_Calculator_2-way'!A52)</f>
        <v>1.74</v>
      </c>
      <c r="B51" s="4">
        <f>IF('True_Odds_Calculator_2-way'!B52="","",'True_Odds_Calculator_2-way'!B52)</f>
        <v>2.17</v>
      </c>
      <c r="C51" s="4">
        <f t="shared" si="0"/>
        <v>3.5542136765718491E-2</v>
      </c>
      <c r="D51" s="4">
        <f t="shared" si="2"/>
        <v>1.7955204717295163</v>
      </c>
      <c r="E51" s="4">
        <f t="shared" si="3"/>
        <v>2.2570386753541753</v>
      </c>
      <c r="G51" s="4">
        <f t="shared" si="1"/>
        <v>1.0355421367657185</v>
      </c>
    </row>
    <row r="52" spans="1:7" x14ac:dyDescent="0.2">
      <c r="A52" s="4">
        <f>IF('True_Odds_Calculator_2-way'!A53="","",'True_Odds_Calculator_2-way'!A53)</f>
        <v>2.44</v>
      </c>
      <c r="B52" s="4">
        <f>IF('True_Odds_Calculator_2-way'!B53="","",'True_Odds_Calculator_2-way'!B53)</f>
        <v>1.6</v>
      </c>
      <c r="C52" s="4">
        <f t="shared" si="0"/>
        <v>3.4836065573770503E-2</v>
      </c>
      <c r="D52" s="4">
        <f t="shared" si="2"/>
        <v>2.548302872062663</v>
      </c>
      <c r="E52" s="4">
        <f t="shared" si="3"/>
        <v>1.6458684654300169</v>
      </c>
      <c r="G52" s="4">
        <f t="shared" si="1"/>
        <v>1.0348360655737705</v>
      </c>
    </row>
    <row r="53" spans="1:7" x14ac:dyDescent="0.2">
      <c r="A53" s="4">
        <f>IF('True_Odds_Calculator_2-way'!A54="","",'True_Odds_Calculator_2-way'!A54)</f>
        <v>1.95</v>
      </c>
      <c r="B53" s="4">
        <f>IF('True_Odds_Calculator_2-way'!B54="","",'True_Odds_Calculator_2-way'!B54)</f>
        <v>1.93</v>
      </c>
      <c r="C53" s="4">
        <f t="shared" si="0"/>
        <v>3.0955227846419575E-2</v>
      </c>
      <c r="D53" s="4">
        <f t="shared" si="2"/>
        <v>2.0106851876586083</v>
      </c>
      <c r="E53" s="4">
        <f t="shared" si="3"/>
        <v>1.9894277785119598</v>
      </c>
      <c r="G53" s="4">
        <f t="shared" si="1"/>
        <v>1.0309552278464196</v>
      </c>
    </row>
    <row r="54" spans="1:7" x14ac:dyDescent="0.2">
      <c r="A54" s="4">
        <f>IF('True_Odds_Calculator_2-way'!A55="","",'True_Odds_Calculator_2-way'!A55)</f>
        <v>1.65</v>
      </c>
      <c r="B54" s="4">
        <f>IF('True_Odds_Calculator_2-way'!B55="","",'True_Odds_Calculator_2-way'!B55)</f>
        <v>2.33</v>
      </c>
      <c r="C54" s="4">
        <f t="shared" si="0"/>
        <v>3.5245155416829377E-2</v>
      </c>
      <c r="D54" s="4">
        <f t="shared" si="2"/>
        <v>1.6994142999226434</v>
      </c>
      <c r="E54" s="4">
        <f t="shared" si="3"/>
        <v>2.4297677358192451</v>
      </c>
      <c r="G54" s="4">
        <f t="shared" si="1"/>
        <v>1.0352451554168294</v>
      </c>
    </row>
    <row r="55" spans="1:7" x14ac:dyDescent="0.2">
      <c r="A55" s="4">
        <f>IF('True_Odds_Calculator_2-way'!A56="","",'True_Odds_Calculator_2-way'!A56)</f>
        <v>1.98</v>
      </c>
      <c r="B55" s="4">
        <f>IF('True_Odds_Calculator_2-way'!B56="","",'True_Odds_Calculator_2-way'!B56)</f>
        <v>1.91</v>
      </c>
      <c r="C55" s="4">
        <f t="shared" si="0"/>
        <v>2.861071447458885E-2</v>
      </c>
      <c r="D55" s="4">
        <f t="shared" si="2"/>
        <v>2.0377175494369308</v>
      </c>
      <c r="E55" s="4">
        <f t="shared" si="3"/>
        <v>1.9636533568721115</v>
      </c>
      <c r="G55" s="4">
        <f t="shared" si="1"/>
        <v>1.0286107144745888</v>
      </c>
    </row>
    <row r="56" spans="1:7" x14ac:dyDescent="0.2">
      <c r="A56" s="4">
        <f>IF('True_Odds_Calculator_2-way'!A57="","",'True_Odds_Calculator_2-way'!A57)</f>
        <v>1.51</v>
      </c>
      <c r="B56" s="4">
        <f>IF('True_Odds_Calculator_2-way'!B57="","",'True_Odds_Calculator_2-way'!B57)</f>
        <v>2.66</v>
      </c>
      <c r="C56" s="4">
        <f t="shared" si="0"/>
        <v>3.8191505253199143E-2</v>
      </c>
      <c r="D56" s="4">
        <f t="shared" si="2"/>
        <v>1.5548329655866526</v>
      </c>
      <c r="E56" s="4">
        <f t="shared" si="3"/>
        <v>2.802344240563734</v>
      </c>
      <c r="G56" s="4">
        <f t="shared" si="1"/>
        <v>1.0381915052531991</v>
      </c>
    </row>
    <row r="57" spans="1:7" x14ac:dyDescent="0.2">
      <c r="A57" s="4">
        <f>IF('True_Odds_Calculator_2-way'!A58="","",'True_Odds_Calculator_2-way'!A58)</f>
        <v>2.15</v>
      </c>
      <c r="B57" s="4">
        <f>IF('True_Odds_Calculator_2-way'!B58="","",'True_Odds_Calculator_2-way'!B58)</f>
        <v>1.76</v>
      </c>
      <c r="C57" s="4">
        <f t="shared" si="0"/>
        <v>3.3298097251585723E-2</v>
      </c>
      <c r="D57" s="4">
        <f t="shared" si="2"/>
        <v>2.2298173246906305</v>
      </c>
      <c r="E57" s="4">
        <f t="shared" si="3"/>
        <v>1.8131288931480596</v>
      </c>
      <c r="G57" s="4">
        <f t="shared" si="1"/>
        <v>1.0332980972515857</v>
      </c>
    </row>
    <row r="58" spans="1:7" x14ac:dyDescent="0.2">
      <c r="A58" s="4">
        <f>IF('True_Odds_Calculator_2-way'!A59="","",'True_Odds_Calculator_2-way'!A59)</f>
        <v>2.15</v>
      </c>
      <c r="B58" s="4">
        <f>IF('True_Odds_Calculator_2-way'!B59="","",'True_Odds_Calculator_2-way'!B59)</f>
        <v>1.76</v>
      </c>
      <c r="C58" s="4">
        <f t="shared" si="0"/>
        <v>3.3298097251585723E-2</v>
      </c>
      <c r="D58" s="4">
        <f t="shared" si="2"/>
        <v>2.2298173246906305</v>
      </c>
      <c r="E58" s="4">
        <f t="shared" si="3"/>
        <v>1.8131288931480596</v>
      </c>
      <c r="G58" s="4">
        <f t="shared" si="1"/>
        <v>1.0332980972515857</v>
      </c>
    </row>
    <row r="59" spans="1:7" x14ac:dyDescent="0.2">
      <c r="A59" s="4">
        <f>IF('True_Odds_Calculator_2-way'!A60="","",'True_Odds_Calculator_2-way'!A60)</f>
        <v>1.86</v>
      </c>
      <c r="B59" s="4">
        <f>IF('True_Odds_Calculator_2-way'!B60="","",'True_Odds_Calculator_2-way'!B60)</f>
        <v>2.0299999999999998</v>
      </c>
      <c r="C59" s="4">
        <f t="shared" si="0"/>
        <v>3.0245246040574214E-2</v>
      </c>
      <c r="D59" s="4">
        <f t="shared" si="2"/>
        <v>1.9138324294186226</v>
      </c>
      <c r="E59" s="4">
        <f t="shared" si="3"/>
        <v>2.0942925287037548</v>
      </c>
      <c r="G59" s="4">
        <f t="shared" si="1"/>
        <v>1.0302452460405742</v>
      </c>
    </row>
    <row r="60" spans="1:7" x14ac:dyDescent="0.2">
      <c r="A60" s="4">
        <f>IF('True_Odds_Calculator_2-way'!A61="","",'True_Odds_Calculator_2-way'!A61)</f>
        <v>1.6</v>
      </c>
      <c r="B60" s="4">
        <f>IF('True_Odds_Calculator_2-way'!B61="","",'True_Odds_Calculator_2-way'!B61)</f>
        <v>2.44</v>
      </c>
      <c r="C60" s="4">
        <f t="shared" si="0"/>
        <v>3.4836065573770503E-2</v>
      </c>
      <c r="D60" s="4">
        <f t="shared" si="2"/>
        <v>1.6458684654300169</v>
      </c>
      <c r="E60" s="4">
        <f t="shared" si="3"/>
        <v>2.548302872062663</v>
      </c>
      <c r="G60" s="4">
        <f t="shared" si="1"/>
        <v>1.0348360655737705</v>
      </c>
    </row>
    <row r="61" spans="1:7" x14ac:dyDescent="0.2">
      <c r="A61" s="4">
        <f>IF('True_Odds_Calculator_2-way'!A62="","",'True_Odds_Calculator_2-way'!A62)</f>
        <v>1.43</v>
      </c>
      <c r="B61" s="4">
        <f>IF('True_Odds_Calculator_2-way'!B62="","",'True_Odds_Calculator_2-way'!B62)</f>
        <v>2.96</v>
      </c>
      <c r="C61" s="4">
        <f t="shared" si="0"/>
        <v>3.713853713853732E-2</v>
      </c>
      <c r="D61" s="4">
        <f t="shared" si="2"/>
        <v>1.4690081210522665</v>
      </c>
      <c r="E61" s="4">
        <f t="shared" si="3"/>
        <v>3.1321592422672793</v>
      </c>
      <c r="G61" s="4">
        <f t="shared" si="1"/>
        <v>1.0371385371385373</v>
      </c>
    </row>
    <row r="62" spans="1:7" x14ac:dyDescent="0.2">
      <c r="A62" s="4">
        <f>IF('True_Odds_Calculator_2-way'!A63="","",'True_Odds_Calculator_2-way'!A63)</f>
        <v>1.75</v>
      </c>
      <c r="B62" s="4">
        <f>IF('True_Odds_Calculator_2-way'!B63="","",'True_Odds_Calculator_2-way'!B63)</f>
        <v>2.17</v>
      </c>
      <c r="C62" s="4">
        <f t="shared" si="0"/>
        <v>3.2258064516129004E-2</v>
      </c>
      <c r="D62" s="4">
        <f t="shared" si="2"/>
        <v>1.8008298755186722</v>
      </c>
      <c r="E62" s="4">
        <f t="shared" si="3"/>
        <v>2.2487046632124348</v>
      </c>
      <c r="G62" s="4">
        <f t="shared" si="1"/>
        <v>1.032258064516129</v>
      </c>
    </row>
    <row r="63" spans="1:7" x14ac:dyDescent="0.2">
      <c r="A63" s="4">
        <f>IF('True_Odds_Calculator_2-way'!A64="","",'True_Odds_Calculator_2-way'!A64)</f>
        <v>1.58</v>
      </c>
      <c r="B63" s="4">
        <f>IF('True_Odds_Calculator_2-way'!B64="","",'True_Odds_Calculator_2-way'!B64)</f>
        <v>2.5</v>
      </c>
      <c r="C63" s="4">
        <f t="shared" si="0"/>
        <v>3.2911392405063244E-2</v>
      </c>
      <c r="D63" s="4">
        <f t="shared" si="2"/>
        <v>1.62217659137577</v>
      </c>
      <c r="E63" s="4">
        <f t="shared" si="3"/>
        <v>2.6072607260726071</v>
      </c>
      <c r="G63" s="4">
        <f t="shared" si="1"/>
        <v>1.0329113924050632</v>
      </c>
    </row>
    <row r="64" spans="1:7" x14ac:dyDescent="0.2">
      <c r="A64" s="4">
        <f>IF('True_Odds_Calculator_2-way'!A65="","",'True_Odds_Calculator_2-way'!A65)</f>
        <v>1.74</v>
      </c>
      <c r="B64" s="4">
        <f>IF('True_Odds_Calculator_2-way'!B65="","",'True_Odds_Calculator_2-way'!B65)</f>
        <v>2.19</v>
      </c>
      <c r="C64" s="4">
        <f t="shared" si="0"/>
        <v>3.1333648244370904E-2</v>
      </c>
      <c r="D64" s="4">
        <f t="shared" si="2"/>
        <v>1.7887621461765948</v>
      </c>
      <c r="E64" s="4">
        <f t="shared" si="3"/>
        <v>2.2678093197643276</v>
      </c>
      <c r="G64" s="4">
        <f t="shared" si="1"/>
        <v>1.0313336482443709</v>
      </c>
    </row>
    <row r="65" spans="1:7" x14ac:dyDescent="0.2">
      <c r="A65" s="4">
        <f>IF('True_Odds_Calculator_2-way'!A66="","",'True_Odds_Calculator_2-way'!A66)</f>
        <v>1.79</v>
      </c>
      <c r="B65" s="4">
        <f>IF('True_Odds_Calculator_2-way'!B66="","",'True_Odds_Calculator_2-way'!B66)</f>
        <v>2.0699999999999998</v>
      </c>
      <c r="C65" s="4">
        <f t="shared" si="0"/>
        <v>4.17510053167085E-2</v>
      </c>
      <c r="D65" s="4">
        <f t="shared" si="2"/>
        <v>1.8594836022382255</v>
      </c>
      <c r="E65" s="4">
        <f t="shared" si="3"/>
        <v>2.1634893294018038</v>
      </c>
      <c r="G65" s="4">
        <f t="shared" si="1"/>
        <v>1.0417510053167085</v>
      </c>
    </row>
    <row r="66" spans="1:7" x14ac:dyDescent="0.2">
      <c r="A66" s="4">
        <f>IF('True_Odds_Calculator_2-way'!A67="","",'True_Odds_Calculator_2-way'!A67)</f>
        <v>2.13</v>
      </c>
      <c r="B66" s="4">
        <f>IF('True_Odds_Calculator_2-way'!B67="","",'True_Odds_Calculator_2-way'!B67)</f>
        <v>1.74</v>
      </c>
      <c r="C66" s="4">
        <f t="shared" ref="C66:C129" si="4">IF(A66="","",((1/A66)+(1/B66))-1)</f>
        <v>4.4196211753278369E-2</v>
      </c>
      <c r="D66" s="4">
        <f t="shared" si="2"/>
        <v>2.2352089741270129</v>
      </c>
      <c r="E66" s="4">
        <f t="shared" si="3"/>
        <v>1.8095796103705875</v>
      </c>
      <c r="G66" s="4">
        <f t="shared" ref="G66:G129" si="5">IF(A66="","",C66+1)</f>
        <v>1.0441962117532784</v>
      </c>
    </row>
    <row r="67" spans="1:7" x14ac:dyDescent="0.2">
      <c r="A67" s="4">
        <f>IF('True_Odds_Calculator_2-way'!A68="","",'True_Odds_Calculator_2-way'!A68)</f>
        <v>1.79</v>
      </c>
      <c r="B67" s="4">
        <f>IF('True_Odds_Calculator_2-way'!B68="","",'True_Odds_Calculator_2-way'!B68)</f>
        <v>2.06</v>
      </c>
      <c r="C67" s="4">
        <f t="shared" si="4"/>
        <v>4.4096111080978329E-2</v>
      </c>
      <c r="D67" s="4">
        <f t="shared" ref="D67:D130" si="6">IF(A67="","",(2*A67)/(2-($C67*A67)))</f>
        <v>1.8635467731338755</v>
      </c>
      <c r="E67" s="4">
        <f t="shared" ref="E67:E130" si="7">IF(B67="","",(2*B67)/(2-($C67*B67)))</f>
        <v>2.1580148651021243</v>
      </c>
      <c r="G67" s="4">
        <f t="shared" si="5"/>
        <v>1.0440961110809783</v>
      </c>
    </row>
    <row r="68" spans="1:7" x14ac:dyDescent="0.2">
      <c r="A68" s="4">
        <f>IF('True_Odds_Calculator_2-way'!A69="","",'True_Odds_Calculator_2-way'!A69)</f>
        <v>2.38</v>
      </c>
      <c r="B68" s="4">
        <f>IF('True_Odds_Calculator_2-way'!B69="","",'True_Odds_Calculator_2-way'!B69)</f>
        <v>1.61</v>
      </c>
      <c r="C68" s="4">
        <f t="shared" si="4"/>
        <v>4.1286079649250906E-2</v>
      </c>
      <c r="D68" s="4">
        <f t="shared" si="6"/>
        <v>2.5029721079103791</v>
      </c>
      <c r="E68" s="4">
        <f t="shared" si="7"/>
        <v>1.6653483419531487</v>
      </c>
      <c r="G68" s="4">
        <f t="shared" si="5"/>
        <v>1.0412860796492509</v>
      </c>
    </row>
    <row r="69" spans="1:7" x14ac:dyDescent="0.2">
      <c r="A69" s="4">
        <f>IF('True_Odds_Calculator_2-way'!A70="","",'True_Odds_Calculator_2-way'!A70)</f>
        <v>1.85</v>
      </c>
      <c r="B69" s="4">
        <f>IF('True_Odds_Calculator_2-way'!B70="","",'True_Odds_Calculator_2-way'!B70)</f>
        <v>2.0099999999999998</v>
      </c>
      <c r="C69" s="4">
        <f t="shared" si="4"/>
        <v>3.80529783514858E-2</v>
      </c>
      <c r="D69" s="4">
        <f t="shared" si="6"/>
        <v>1.9174938764986464</v>
      </c>
      <c r="E69" s="4">
        <f t="shared" si="7"/>
        <v>2.0899255304201207</v>
      </c>
      <c r="G69" s="4">
        <f t="shared" si="5"/>
        <v>1.0380529783514858</v>
      </c>
    </row>
    <row r="70" spans="1:7" x14ac:dyDescent="0.2">
      <c r="A70" s="4">
        <f>IF('True_Odds_Calculator_2-way'!A71="","",'True_Odds_Calculator_2-way'!A71)</f>
        <v>1.78</v>
      </c>
      <c r="B70" s="4">
        <f>IF('True_Odds_Calculator_2-way'!B71="","",'True_Odds_Calculator_2-way'!B71)</f>
        <v>2.09</v>
      </c>
      <c r="C70" s="4">
        <f t="shared" si="4"/>
        <v>4.0266652330519959E-2</v>
      </c>
      <c r="D70" s="4">
        <f t="shared" si="6"/>
        <v>1.8461614808198106</v>
      </c>
      <c r="E70" s="4">
        <f t="shared" si="7"/>
        <v>2.1818075186206087</v>
      </c>
      <c r="G70" s="4">
        <f t="shared" si="5"/>
        <v>1.04026665233052</v>
      </c>
    </row>
    <row r="71" spans="1:7" x14ac:dyDescent="0.2">
      <c r="A71" s="4">
        <f>IF('True_Odds_Calculator_2-way'!A72="","",'True_Odds_Calculator_2-way'!A72)</f>
        <v>1.91</v>
      </c>
      <c r="B71" s="4">
        <f>IF('True_Odds_Calculator_2-way'!B72="","",'True_Odds_Calculator_2-way'!B72)</f>
        <v>1.94</v>
      </c>
      <c r="C71" s="4">
        <f t="shared" si="4"/>
        <v>3.9024126949857019E-2</v>
      </c>
      <c r="D71" s="4">
        <f t="shared" si="6"/>
        <v>1.98393746319002</v>
      </c>
      <c r="E71" s="4">
        <f t="shared" si="7"/>
        <v>2.0163247537682976</v>
      </c>
      <c r="G71" s="4">
        <f t="shared" si="5"/>
        <v>1.039024126949857</v>
      </c>
    </row>
    <row r="72" spans="1:7" x14ac:dyDescent="0.2">
      <c r="A72" s="4">
        <f>IF('True_Odds_Calculator_2-way'!A73="","",'True_Odds_Calculator_2-way'!A73)</f>
        <v>1.75</v>
      </c>
      <c r="B72" s="4">
        <f>IF('True_Odds_Calculator_2-way'!B73="","",'True_Odds_Calculator_2-way'!B73)</f>
        <v>2.12</v>
      </c>
      <c r="C72" s="4">
        <f t="shared" si="4"/>
        <v>4.3126684636118462E-2</v>
      </c>
      <c r="D72" s="4">
        <f t="shared" si="6"/>
        <v>1.8186274509803919</v>
      </c>
      <c r="E72" s="4">
        <f t="shared" si="7"/>
        <v>2.2215568862275448</v>
      </c>
      <c r="G72" s="4">
        <f t="shared" si="5"/>
        <v>1.0431266846361185</v>
      </c>
    </row>
    <row r="73" spans="1:7" x14ac:dyDescent="0.2">
      <c r="A73" s="4">
        <f>IF('True_Odds_Calculator_2-way'!A74="","",'True_Odds_Calculator_2-way'!A74)</f>
        <v>1.56</v>
      </c>
      <c r="B73" s="4">
        <f>IF('True_Odds_Calculator_2-way'!B74="","",'True_Odds_Calculator_2-way'!B74)</f>
        <v>2.48</v>
      </c>
      <c r="C73" s="4">
        <f t="shared" si="4"/>
        <v>4.4251447477253958E-2</v>
      </c>
      <c r="D73" s="4">
        <f t="shared" si="6"/>
        <v>1.6157701303040428</v>
      </c>
      <c r="E73" s="4">
        <f t="shared" si="7"/>
        <v>2.6239826370048833</v>
      </c>
      <c r="G73" s="4">
        <f t="shared" si="5"/>
        <v>1.044251447477254</v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3.46</v>
      </c>
      <c r="B2" s="4">
        <f>IF('True_Odds_Calculator_3-way'!B3="","",'True_Odds_Calculator_3-way'!B3)</f>
        <v>3.72</v>
      </c>
      <c r="C2" s="4">
        <f>IF('True_Odds_Calculator_3-way'!C3="","",'True_Odds_Calculator_3-way'!C3)</f>
        <v>2.15</v>
      </c>
      <c r="D2" s="4">
        <f>IF(A2="","",((1/A2)+(1/B2)+(1/C2))-1)</f>
        <v>2.2950824411305026E-2</v>
      </c>
      <c r="E2" s="4">
        <f>IF(A2="","",(3*A2)/(3-($D2*A2)))</f>
        <v>3.5540762228326006</v>
      </c>
      <c r="F2" s="4">
        <f>IF(B2="","",(3*B2)/(3-($D2*B2)))</f>
        <v>3.8289687056657442</v>
      </c>
      <c r="G2" s="4">
        <f>IF(C2="","",(3*C2)/(3-($D2*C2)))</f>
        <v>2.1859547828138459</v>
      </c>
      <c r="I2" s="4">
        <f>IF(A2="","",D2+1)</f>
        <v>1.022950824411305</v>
      </c>
    </row>
    <row r="3" spans="1:9" x14ac:dyDescent="0.2">
      <c r="A3" s="4">
        <f>IF('True_Odds_Calculator_3-way'!A4="","",'True_Odds_Calculator_3-way'!A4)</f>
        <v>1.72</v>
      </c>
      <c r="B3" s="4">
        <f>IF('True_Odds_Calculator_3-way'!B4="","",'True_Odds_Calculator_3-way'!B4)</f>
        <v>4.4000000000000004</v>
      </c>
      <c r="C3" s="4">
        <f>IF('True_Odds_Calculator_3-way'!C4="","",'True_Odds_Calculator_3-way'!C4)</f>
        <v>4.53</v>
      </c>
      <c r="D3" s="4">
        <f t="shared" ref="D3:D66" si="0">IF(A3="","",((1/A3)+(1/B3)+(1/C3))-1)</f>
        <v>2.9418627986316226E-2</v>
      </c>
      <c r="E3" s="4">
        <f t="shared" ref="E3:E66" si="1">IF(A3="","",(3*A3)/(3-($D3*A3)))</f>
        <v>1.7495083983925819</v>
      </c>
      <c r="F3" s="4">
        <f t="shared" ref="F3:F66" si="2">IF(B3="","",(3*B3)/(3-($D3*B3)))</f>
        <v>4.5984090307534933</v>
      </c>
      <c r="G3" s="4">
        <f t="shared" ref="G3:G66" si="3">IF(C3="","",(3*C3)/(3-($D3*C3)))</f>
        <v>4.7405869620528547</v>
      </c>
      <c r="I3" s="4">
        <f t="shared" ref="I3:I66" si="4">IF(A3="","",D3+1)</f>
        <v>1.0294186279863162</v>
      </c>
    </row>
    <row r="4" spans="1:9" x14ac:dyDescent="0.2">
      <c r="A4" s="4">
        <f>IF('True_Odds_Calculator_3-way'!A5="","",'True_Odds_Calculator_3-way'!A5)</f>
        <v>1.89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3.91</v>
      </c>
      <c r="D4" s="4">
        <f t="shared" si="0"/>
        <v>3.0555250504099574E-2</v>
      </c>
      <c r="E4" s="4">
        <f t="shared" si="1"/>
        <v>1.9270962321141858</v>
      </c>
      <c r="F4" s="4">
        <f t="shared" si="2"/>
        <v>4.2460111300840877</v>
      </c>
      <c r="G4" s="4">
        <f t="shared" si="3"/>
        <v>4.07216873012249</v>
      </c>
      <c r="I4" s="4">
        <f t="shared" si="4"/>
        <v>1.0305552505040996</v>
      </c>
    </row>
    <row r="5" spans="1:9" x14ac:dyDescent="0.2">
      <c r="A5" s="4">
        <f>IF('True_Odds_Calculator_3-way'!A6="","",'True_Odds_Calculator_3-way'!A6)</f>
        <v>1.98</v>
      </c>
      <c r="B5" s="4">
        <f>IF('True_Odds_Calculator_3-way'!B6="","",'True_Odds_Calculator_3-way'!B6)</f>
        <v>3.46</v>
      </c>
      <c r="C5" s="4">
        <f>IF('True_Odds_Calculator_3-way'!C6="","",'True_Odds_Calculator_3-way'!C6)</f>
        <v>4.26</v>
      </c>
      <c r="D5" s="4">
        <f t="shared" si="0"/>
        <v>2.8809630128526331E-2</v>
      </c>
      <c r="E5" s="4">
        <f t="shared" si="1"/>
        <v>2.0183781606568933</v>
      </c>
      <c r="F5" s="4">
        <f t="shared" si="2"/>
        <v>3.5789170591680515</v>
      </c>
      <c r="G5" s="4">
        <f t="shared" si="3"/>
        <v>4.4417088651519459</v>
      </c>
      <c r="I5" s="4">
        <f t="shared" si="4"/>
        <v>1.0288096301285263</v>
      </c>
    </row>
    <row r="6" spans="1:9" x14ac:dyDescent="0.2">
      <c r="A6" s="4">
        <f>IF('True_Odds_Calculator_3-way'!A7="","",'True_Odds_Calculator_3-way'!A7)</f>
        <v>2.34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3.03</v>
      </c>
      <c r="D6" s="4">
        <f t="shared" si="0"/>
        <v>2.7653700921027591E-2</v>
      </c>
      <c r="E6" s="4">
        <f t="shared" si="1"/>
        <v>2.3915862443683116</v>
      </c>
      <c r="F6" s="4">
        <f t="shared" si="2"/>
        <v>3.8306490002015079</v>
      </c>
      <c r="G6" s="4">
        <f t="shared" si="3"/>
        <v>3.1170602339778855</v>
      </c>
      <c r="I6" s="4">
        <f t="shared" si="4"/>
        <v>1.0276537009210276</v>
      </c>
    </row>
    <row r="7" spans="1:9" x14ac:dyDescent="0.2">
      <c r="A7" s="4">
        <f>IF('True_Odds_Calculator_3-way'!A8="","",'True_Odds_Calculator_3-way'!A8)</f>
        <v>1.88</v>
      </c>
      <c r="B7" s="4">
        <f>IF('True_Odds_Calculator_3-way'!B8="","",'True_Odds_Calculator_3-way'!B8)</f>
        <v>4.26</v>
      </c>
      <c r="C7" s="4">
        <f>IF('True_Odds_Calculator_3-way'!C8="","",'True_Odds_Calculator_3-way'!C8)</f>
        <v>3.81</v>
      </c>
      <c r="D7" s="4">
        <f t="shared" si="0"/>
        <v>2.9123869255629931E-2</v>
      </c>
      <c r="E7" s="4">
        <f t="shared" si="1"/>
        <v>1.9149496660553258</v>
      </c>
      <c r="F7" s="4">
        <f t="shared" si="2"/>
        <v>4.4437763450080503</v>
      </c>
      <c r="G7" s="4">
        <f t="shared" si="3"/>
        <v>3.9563341742110554</v>
      </c>
      <c r="I7" s="4">
        <f t="shared" si="4"/>
        <v>1.0291238692556299</v>
      </c>
    </row>
    <row r="8" spans="1:9" x14ac:dyDescent="0.2">
      <c r="A8" s="4">
        <f>IF('True_Odds_Calculator_3-way'!A9="","",'True_Odds_Calculator_3-way'!A9)</f>
        <v>2.0299999999999998</v>
      </c>
      <c r="B8" s="4">
        <f>IF('True_Odds_Calculator_3-way'!B9="","",'True_Odds_Calculator_3-way'!B9)</f>
        <v>3.98</v>
      </c>
      <c r="C8" s="4">
        <f>IF('True_Odds_Calculator_3-way'!C9="","",'True_Odds_Calculator_3-way'!C9)</f>
        <v>3.51</v>
      </c>
      <c r="D8" s="4">
        <f t="shared" si="0"/>
        <v>2.8767403745743714E-2</v>
      </c>
      <c r="E8" s="4">
        <f t="shared" si="1"/>
        <v>2.0703003490033018</v>
      </c>
      <c r="F8" s="4">
        <f t="shared" si="2"/>
        <v>4.1379228129988119</v>
      </c>
      <c r="G8" s="4">
        <f t="shared" si="3"/>
        <v>3.6322539019709086</v>
      </c>
      <c r="I8" s="4">
        <f t="shared" si="4"/>
        <v>1.0287674037457437</v>
      </c>
    </row>
    <row r="9" spans="1:9" x14ac:dyDescent="0.2">
      <c r="A9" s="4">
        <f>IF('True_Odds_Calculator_3-way'!A10="","",'True_Odds_Calculator_3-way'!A10)</f>
        <v>1.94</v>
      </c>
      <c r="B9" s="4">
        <f>IF('True_Odds_Calculator_3-way'!B10="","",'True_Odds_Calculator_3-way'!B10)</f>
        <v>4.26</v>
      </c>
      <c r="C9" s="4">
        <f>IF('True_Odds_Calculator_3-way'!C10="","",'True_Odds_Calculator_3-way'!C10)</f>
        <v>3.58</v>
      </c>
      <c r="D9" s="4">
        <f t="shared" si="0"/>
        <v>2.9535310501879408E-2</v>
      </c>
      <c r="E9" s="4">
        <f t="shared" si="1"/>
        <v>1.9777745057371727</v>
      </c>
      <c r="F9" s="4">
        <f t="shared" si="2"/>
        <v>4.4464862603242441</v>
      </c>
      <c r="G9" s="4">
        <f t="shared" si="3"/>
        <v>3.7107884862432727</v>
      </c>
      <c r="I9" s="4">
        <f t="shared" si="4"/>
        <v>1.0295353105018794</v>
      </c>
    </row>
    <row r="10" spans="1:9" x14ac:dyDescent="0.2">
      <c r="A10" s="4">
        <f>IF('True_Odds_Calculator_3-way'!A11="","",'True_Odds_Calculator_3-way'!A11)</f>
        <v>3.98</v>
      </c>
      <c r="B10" s="4">
        <f>IF('True_Odds_Calculator_3-way'!B11="","",'True_Odds_Calculator_3-way'!B11)</f>
        <v>4.25</v>
      </c>
      <c r="C10" s="4">
        <f>IF('True_Odds_Calculator_3-way'!C11="","",'True_Odds_Calculator_3-way'!C11)</f>
        <v>1.84</v>
      </c>
      <c r="D10" s="4">
        <f t="shared" si="0"/>
        <v>3.0028659923659218E-2</v>
      </c>
      <c r="E10" s="4">
        <f t="shared" si="1"/>
        <v>4.1451339376881213</v>
      </c>
      <c r="F10" s="4">
        <f t="shared" si="2"/>
        <v>4.4388305205609697</v>
      </c>
      <c r="G10" s="4">
        <f t="shared" si="3"/>
        <v>1.8745241957502854</v>
      </c>
      <c r="I10" s="4">
        <f t="shared" si="4"/>
        <v>1.0300286599236592</v>
      </c>
    </row>
    <row r="11" spans="1:9" x14ac:dyDescent="0.2">
      <c r="A11" s="4">
        <f>IF('True_Odds_Calculator_3-way'!A12="","",'True_Odds_Calculator_3-way'!A12)</f>
        <v>3.37</v>
      </c>
      <c r="B11" s="4">
        <f>IF('True_Odds_Calculator_3-way'!B12="","",'True_Odds_Calculator_3-way'!B12)</f>
        <v>4.05</v>
      </c>
      <c r="C11" s="4">
        <f>IF('True_Odds_Calculator_3-way'!C12="","",'True_Odds_Calculator_3-way'!C12)</f>
        <v>2.06</v>
      </c>
      <c r="D11" s="4">
        <f t="shared" si="0"/>
        <v>2.9086378495307486E-2</v>
      </c>
      <c r="E11" s="4">
        <f t="shared" si="1"/>
        <v>3.4838295979424405</v>
      </c>
      <c r="F11" s="4">
        <f t="shared" si="2"/>
        <v>4.2155295592291591</v>
      </c>
      <c r="G11" s="4">
        <f t="shared" si="3"/>
        <v>2.1019821465017565</v>
      </c>
      <c r="I11" s="4">
        <f t="shared" si="4"/>
        <v>1.0290863784953075</v>
      </c>
    </row>
    <row r="12" spans="1:9" x14ac:dyDescent="0.2">
      <c r="A12" s="4">
        <f>IF('True_Odds_Calculator_3-way'!A13="","",'True_Odds_Calculator_3-way'!A13)</f>
        <v>4.1900000000000004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1.83</v>
      </c>
      <c r="D12" s="4">
        <f t="shared" si="0"/>
        <v>2.9014010942957746E-2</v>
      </c>
      <c r="E12" s="4">
        <f t="shared" si="1"/>
        <v>4.3669619718042476</v>
      </c>
      <c r="F12" s="4">
        <f t="shared" si="2"/>
        <v>4.2692878583421185</v>
      </c>
      <c r="G12" s="4">
        <f t="shared" si="3"/>
        <v>1.8629718950389405</v>
      </c>
      <c r="I12" s="4">
        <f t="shared" si="4"/>
        <v>1.0290140109429577</v>
      </c>
    </row>
    <row r="13" spans="1:9" x14ac:dyDescent="0.2">
      <c r="A13" s="4">
        <f>IF('True_Odds_Calculator_3-way'!A14="","",'True_Odds_Calculator_3-way'!A14)</f>
        <v>2.14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3.48</v>
      </c>
      <c r="D13" s="4">
        <f t="shared" si="0"/>
        <v>2.7870085181095572E-2</v>
      </c>
      <c r="E13" s="4">
        <f t="shared" si="1"/>
        <v>2.1834075855139035</v>
      </c>
      <c r="F13" s="4">
        <f t="shared" si="2"/>
        <v>3.7888257744248524</v>
      </c>
      <c r="G13" s="4">
        <f t="shared" si="3"/>
        <v>3.5962647166238471</v>
      </c>
      <c r="I13" s="4">
        <f t="shared" si="4"/>
        <v>1.0278700851810956</v>
      </c>
    </row>
    <row r="14" spans="1:9" x14ac:dyDescent="0.2">
      <c r="A14" s="4">
        <f>IF('True_Odds_Calculator_3-way'!A15="","",'True_Odds_Calculator_3-way'!A15)</f>
        <v>2.0299999999999998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3.88</v>
      </c>
      <c r="D14" s="4">
        <f t="shared" si="0"/>
        <v>2.8120573979088181E-2</v>
      </c>
      <c r="E14" s="4">
        <f t="shared" si="1"/>
        <v>2.0693766262579478</v>
      </c>
      <c r="F14" s="4">
        <f t="shared" si="2"/>
        <v>3.7257233757769863</v>
      </c>
      <c r="G14" s="4">
        <f t="shared" si="3"/>
        <v>4.0264386575432738</v>
      </c>
      <c r="I14" s="4">
        <f t="shared" si="4"/>
        <v>1.0281205739790882</v>
      </c>
    </row>
    <row r="15" spans="1:9" x14ac:dyDescent="0.2">
      <c r="A15" s="4">
        <f>IF('True_Odds_Calculator_3-way'!A16="","",'True_Odds_Calculator_3-way'!A16)</f>
        <v>2.63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2.69</v>
      </c>
      <c r="D15" s="4">
        <f t="shared" si="0"/>
        <v>2.7457442441952029E-2</v>
      </c>
      <c r="E15" s="4">
        <f t="shared" si="1"/>
        <v>2.6948682395278372</v>
      </c>
      <c r="F15" s="4">
        <f t="shared" si="2"/>
        <v>3.7547458177828794</v>
      </c>
      <c r="G15" s="4">
        <f t="shared" si="3"/>
        <v>2.7578999755902527</v>
      </c>
      <c r="I15" s="4">
        <f t="shared" si="4"/>
        <v>1.027457442441952</v>
      </c>
    </row>
    <row r="16" spans="1:9" x14ac:dyDescent="0.2">
      <c r="A16" s="4">
        <f>IF('True_Odds_Calculator_3-way'!A17="","",'True_Odds_Calculator_3-way'!A17)</f>
        <v>1.2</v>
      </c>
      <c r="B16" s="4">
        <f>IF('True_Odds_Calculator_3-way'!B17="","",'True_Odds_Calculator_3-way'!B17)</f>
        <v>8.69</v>
      </c>
      <c r="C16" s="4">
        <f>IF('True_Odds_Calculator_3-way'!C17="","",'True_Odds_Calculator_3-way'!C17)</f>
        <v>11.36</v>
      </c>
      <c r="D16" s="4">
        <f t="shared" si="0"/>
        <v>3.6436300966520285E-2</v>
      </c>
      <c r="E16" s="4">
        <f t="shared" si="1"/>
        <v>1.2177480944279939</v>
      </c>
      <c r="F16" s="4">
        <f t="shared" si="2"/>
        <v>9.7154004627705888</v>
      </c>
      <c r="G16" s="4">
        <f t="shared" si="3"/>
        <v>13.178228160524005</v>
      </c>
      <c r="I16" s="4">
        <f t="shared" si="4"/>
        <v>1.0364363009665203</v>
      </c>
    </row>
    <row r="17" spans="1:9" x14ac:dyDescent="0.2">
      <c r="A17" s="4">
        <f>IF('True_Odds_Calculator_3-way'!A18="","",'True_Odds_Calculator_3-way'!A18)</f>
        <v>4.2</v>
      </c>
      <c r="B17" s="4">
        <f>IF('True_Odds_Calculator_3-way'!B18="","",'True_Odds_Calculator_3-way'!B18)</f>
        <v>3.99</v>
      </c>
      <c r="C17" s="4">
        <f>IF('True_Odds_Calculator_3-way'!C18="","",'True_Odds_Calculator_3-way'!C18)</f>
        <v>1.85</v>
      </c>
      <c r="D17" s="4">
        <f t="shared" si="0"/>
        <v>2.9262345051818572E-2</v>
      </c>
      <c r="E17" s="4">
        <f t="shared" si="1"/>
        <v>4.3794126371996436</v>
      </c>
      <c r="F17" s="4">
        <f t="shared" si="2"/>
        <v>4.1515748031496056</v>
      </c>
      <c r="G17" s="4">
        <f t="shared" si="3"/>
        <v>1.8839969372128638</v>
      </c>
      <c r="I17" s="4">
        <f t="shared" si="4"/>
        <v>1.0292623450518186</v>
      </c>
    </row>
    <row r="18" spans="1:9" x14ac:dyDescent="0.2">
      <c r="A18" s="4">
        <f>IF('True_Odds_Calculator_3-way'!A19="","",'True_Odds_Calculator_3-way'!A19)</f>
        <v>2.34</v>
      </c>
      <c r="B18" s="4">
        <f>IF('True_Odds_Calculator_3-way'!B19="","",'True_Odds_Calculator_3-way'!B19)</f>
        <v>3.57</v>
      </c>
      <c r="C18" s="4">
        <f>IF('True_Odds_Calculator_3-way'!C19="","",'True_Odds_Calculator_3-way'!C19)</f>
        <v>3.12</v>
      </c>
      <c r="D18" s="4">
        <f t="shared" si="0"/>
        <v>2.7975292681174935E-2</v>
      </c>
      <c r="E18" s="4">
        <f t="shared" si="1"/>
        <v>2.3921995360957586</v>
      </c>
      <c r="F18" s="4">
        <f t="shared" si="2"/>
        <v>3.6929401883205863</v>
      </c>
      <c r="G18" s="4">
        <f t="shared" si="3"/>
        <v>3.2134943837513457</v>
      </c>
      <c r="I18" s="4">
        <f t="shared" si="4"/>
        <v>1.0279752926811749</v>
      </c>
    </row>
    <row r="19" spans="1:9" x14ac:dyDescent="0.2">
      <c r="A19" s="4">
        <f>IF('True_Odds_Calculator_3-way'!A20="","",'True_Odds_Calculator_3-way'!A20)</f>
        <v>1.22</v>
      </c>
      <c r="B19" s="4">
        <f>IF('True_Odds_Calculator_3-way'!B20="","",'True_Odds_Calculator_3-way'!B20)</f>
        <v>7.65</v>
      </c>
      <c r="C19" s="4">
        <f>IF('True_Odds_Calculator_3-way'!C20="","",'True_Odds_Calculator_3-way'!C20)</f>
        <v>11.26</v>
      </c>
      <c r="D19" s="4">
        <f t="shared" si="0"/>
        <v>3.9201032109938971E-2</v>
      </c>
      <c r="E19" s="4">
        <f t="shared" si="1"/>
        <v>1.23976401172517</v>
      </c>
      <c r="F19" s="4">
        <f t="shared" si="2"/>
        <v>8.4996470935226451</v>
      </c>
      <c r="G19" s="4">
        <f t="shared" si="3"/>
        <v>13.202551322521774</v>
      </c>
      <c r="I19" s="4">
        <f t="shared" si="4"/>
        <v>1.039201032109939</v>
      </c>
    </row>
    <row r="20" spans="1:9" x14ac:dyDescent="0.2">
      <c r="A20" s="4">
        <f>IF('True_Odds_Calculator_3-way'!A21="","",'True_Odds_Calculator_3-way'!A21)</f>
        <v>1.8</v>
      </c>
      <c r="B20" s="4">
        <f>IF('True_Odds_Calculator_3-way'!B21="","",'True_Odds_Calculator_3-way'!B21)</f>
        <v>3.98</v>
      </c>
      <c r="C20" s="4">
        <f>IF('True_Odds_Calculator_3-way'!C21="","",'True_Odds_Calculator_3-way'!C21)</f>
        <v>4.49</v>
      </c>
      <c r="D20" s="4">
        <f t="shared" si="0"/>
        <v>2.9528986183080752E-2</v>
      </c>
      <c r="E20" s="4">
        <f t="shared" si="1"/>
        <v>1.8324665272586269</v>
      </c>
      <c r="F20" s="4">
        <f t="shared" si="2"/>
        <v>4.1422740915240963</v>
      </c>
      <c r="G20" s="4">
        <f t="shared" si="3"/>
        <v>4.6976111567624832</v>
      </c>
      <c r="I20" s="4">
        <f t="shared" si="4"/>
        <v>1.0295289861830808</v>
      </c>
    </row>
    <row r="21" spans="1:9" x14ac:dyDescent="0.2">
      <c r="A21" s="4">
        <f>IF('True_Odds_Calculator_3-way'!A22="","",'True_Odds_Calculator_3-way'!A22)</f>
        <v>1.79</v>
      </c>
      <c r="B21" s="4">
        <f>IF('True_Odds_Calculator_3-way'!B22="","",'True_Odds_Calculator_3-way'!B22)</f>
        <v>4.1500000000000004</v>
      </c>
      <c r="C21" s="4">
        <f>IF('True_Odds_Calculator_3-way'!C22="","",'True_Odds_Calculator_3-way'!C22)</f>
        <v>4.32</v>
      </c>
      <c r="D21" s="4">
        <f t="shared" si="0"/>
        <v>3.1104554780263083E-2</v>
      </c>
      <c r="E21" s="4">
        <f t="shared" si="1"/>
        <v>1.8238489048763475</v>
      </c>
      <c r="F21" s="4">
        <f t="shared" si="2"/>
        <v>4.3365948625734339</v>
      </c>
      <c r="G21" s="4">
        <f t="shared" si="3"/>
        <v>4.5225683646414856</v>
      </c>
      <c r="I21" s="4">
        <f t="shared" si="4"/>
        <v>1.0311045547802631</v>
      </c>
    </row>
    <row r="22" spans="1:9" x14ac:dyDescent="0.2">
      <c r="A22" s="4">
        <f>IF('True_Odds_Calculator_3-way'!A23="","",'True_Odds_Calculator_3-way'!A23)</f>
        <v>2.79</v>
      </c>
      <c r="B22" s="4">
        <f>IF('True_Odds_Calculator_3-way'!B23="","",'True_Odds_Calculator_3-way'!B23)</f>
        <v>3.33</v>
      </c>
      <c r="C22" s="4">
        <f>IF('True_Odds_Calculator_3-way'!C23="","",'True_Odds_Calculator_3-way'!C23)</f>
        <v>2.71</v>
      </c>
      <c r="D22" s="4">
        <f t="shared" si="0"/>
        <v>2.7726929405301082E-2</v>
      </c>
      <c r="E22" s="4">
        <f t="shared" si="1"/>
        <v>2.8638472933080781</v>
      </c>
      <c r="F22" s="4">
        <f t="shared" si="2"/>
        <v>3.4357414420650971</v>
      </c>
      <c r="G22" s="4">
        <f t="shared" si="3"/>
        <v>2.7796202008854274</v>
      </c>
      <c r="I22" s="4">
        <f t="shared" si="4"/>
        <v>1.0277269294053011</v>
      </c>
    </row>
    <row r="23" spans="1: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3.6</v>
      </c>
      <c r="C23" s="4">
        <f>IF('True_Odds_Calculator_3-way'!C24="","",'True_Odds_Calculator_3-way'!C24)</f>
        <v>2.44</v>
      </c>
      <c r="D23" s="4">
        <f t="shared" si="0"/>
        <v>3.9726519407886407E-2</v>
      </c>
      <c r="E23" s="4">
        <f t="shared" si="1"/>
        <v>2.9509797736363295</v>
      </c>
      <c r="F23" s="4">
        <f t="shared" si="2"/>
        <v>3.7802094782440041</v>
      </c>
      <c r="G23" s="4">
        <f t="shared" si="3"/>
        <v>2.5214710036333057</v>
      </c>
      <c r="I23" s="4">
        <f t="shared" si="4"/>
        <v>1.0397265194078864</v>
      </c>
    </row>
    <row r="24" spans="1:9" x14ac:dyDescent="0.2">
      <c r="A24" s="4">
        <f>IF('True_Odds_Calculator_3-way'!A25="","",'True_Odds_Calculator_3-way'!A25)</f>
        <v>3.88</v>
      </c>
      <c r="B24" s="4">
        <f>IF('True_Odds_Calculator_3-way'!B25="","",'True_Odds_Calculator_3-way'!B25)</f>
        <v>3.18</v>
      </c>
      <c r="C24" s="4">
        <f>IF('True_Odds_Calculator_3-way'!C25="","",'True_Odds_Calculator_3-way'!C25)</f>
        <v>2.14</v>
      </c>
      <c r="D24" s="4">
        <f t="shared" si="0"/>
        <v>3.9487087194086223E-2</v>
      </c>
      <c r="E24" s="4">
        <f t="shared" si="1"/>
        <v>4.0888156780868359</v>
      </c>
      <c r="F24" s="4">
        <f t="shared" si="2"/>
        <v>3.3189176542516319</v>
      </c>
      <c r="G24" s="4">
        <f t="shared" si="3"/>
        <v>2.2020254540570012</v>
      </c>
      <c r="I24" s="4">
        <f t="shared" si="4"/>
        <v>1.0394870871940862</v>
      </c>
    </row>
    <row r="25" spans="1:9" x14ac:dyDescent="0.2">
      <c r="A25" s="4">
        <f>IF('True_Odds_Calculator_3-way'!A26="","",'True_Odds_Calculator_3-way'!A26)</f>
        <v>2.87</v>
      </c>
      <c r="B25" s="4">
        <f>IF('True_Odds_Calculator_3-way'!B26="","",'True_Odds_Calculator_3-way'!B26)</f>
        <v>3.45</v>
      </c>
      <c r="C25" s="4">
        <f>IF('True_Odds_Calculator_3-way'!C26="","",'True_Odds_Calculator_3-way'!C26)</f>
        <v>2.5</v>
      </c>
      <c r="D25" s="4">
        <f t="shared" si="0"/>
        <v>3.8287128212897148E-2</v>
      </c>
      <c r="E25" s="4">
        <f t="shared" si="1"/>
        <v>2.9791192369796109</v>
      </c>
      <c r="F25" s="4">
        <f t="shared" si="2"/>
        <v>3.608900606252051</v>
      </c>
      <c r="G25" s="4">
        <f t="shared" si="3"/>
        <v>2.5823936988707001</v>
      </c>
      <c r="I25" s="4">
        <f t="shared" si="4"/>
        <v>1.0382871282128971</v>
      </c>
    </row>
    <row r="26" spans="1:9" x14ac:dyDescent="0.2">
      <c r="A26" s="4">
        <f>IF('True_Odds_Calculator_3-way'!A27="","",'True_Odds_Calculator_3-way'!A27)</f>
        <v>1.77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5.45</v>
      </c>
      <c r="D26" s="4">
        <f t="shared" si="0"/>
        <v>4.2575637003362976E-2</v>
      </c>
      <c r="E26" s="4">
        <f t="shared" si="1"/>
        <v>1.8156073779929733</v>
      </c>
      <c r="F26" s="4">
        <f t="shared" si="2"/>
        <v>3.5723756585133843</v>
      </c>
      <c r="G26" s="4">
        <f t="shared" si="3"/>
        <v>5.9068713380078766</v>
      </c>
      <c r="I26" s="4">
        <f t="shared" si="4"/>
        <v>1.042575637003363</v>
      </c>
    </row>
    <row r="27" spans="1:9" x14ac:dyDescent="0.2">
      <c r="A27" s="4">
        <f>IF('True_Odds_Calculator_3-way'!A28="","",'True_Odds_Calculator_3-way'!A28)</f>
        <v>1.24</v>
      </c>
      <c r="B27" s="4">
        <f>IF('True_Odds_Calculator_3-way'!B28="","",'True_Odds_Calculator_3-way'!B28)</f>
        <v>6.24</v>
      </c>
      <c r="C27" s="4">
        <f>IF('True_Odds_Calculator_3-way'!C28="","",'True_Odds_Calculator_3-way'!C28)</f>
        <v>13.6</v>
      </c>
      <c r="D27" s="4">
        <f t="shared" si="0"/>
        <v>4.0237434924341953E-2</v>
      </c>
      <c r="E27" s="4">
        <f t="shared" si="1"/>
        <v>1.2609718188882981</v>
      </c>
      <c r="F27" s="4">
        <f t="shared" si="2"/>
        <v>6.80995112792335</v>
      </c>
      <c r="G27" s="4">
        <f t="shared" si="3"/>
        <v>16.634248330747958</v>
      </c>
      <c r="I27" s="4">
        <f t="shared" si="4"/>
        <v>1.040237434924342</v>
      </c>
    </row>
    <row r="28" spans="1:9" x14ac:dyDescent="0.2">
      <c r="A28" s="4">
        <f>IF('True_Odds_Calculator_3-way'!A29="","",'True_Odds_Calculator_3-way'!A29)</f>
        <v>1.93</v>
      </c>
      <c r="B28" s="4">
        <f>IF('True_Odds_Calculator_3-way'!B29="","",'True_Odds_Calculator_3-way'!B29)</f>
        <v>3.3</v>
      </c>
      <c r="C28" s="4">
        <f>IF('True_Odds_Calculator_3-way'!C29="","",'True_Odds_Calculator_3-way'!C29)</f>
        <v>4.57</v>
      </c>
      <c r="D28" s="4">
        <f t="shared" si="0"/>
        <v>3.9983398800192305E-2</v>
      </c>
      <c r="E28" s="4">
        <f t="shared" si="1"/>
        <v>1.9809554295753353</v>
      </c>
      <c r="F28" s="4">
        <f t="shared" si="2"/>
        <v>3.4518169092756987</v>
      </c>
      <c r="G28" s="4">
        <f t="shared" si="3"/>
        <v>4.8664030946490682</v>
      </c>
      <c r="I28" s="4">
        <f t="shared" si="4"/>
        <v>1.0399833988001923</v>
      </c>
    </row>
    <row r="29" spans="1: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4.87</v>
      </c>
      <c r="C29" s="4">
        <f>IF('True_Odds_Calculator_3-way'!C30="","",'True_Odds_Calculator_3-way'!C30)</f>
        <v>7.3</v>
      </c>
      <c r="D29" s="4">
        <f t="shared" si="0"/>
        <v>4.6550462517446878E-2</v>
      </c>
      <c r="E29" s="4">
        <f t="shared" si="1"/>
        <v>1.4519930487151764</v>
      </c>
      <c r="F29" s="4">
        <f t="shared" si="2"/>
        <v>5.2680935939240356</v>
      </c>
      <c r="G29" s="4">
        <f t="shared" si="3"/>
        <v>8.2325205939046224</v>
      </c>
      <c r="I29" s="4">
        <f t="shared" si="4"/>
        <v>1.0465504625174469</v>
      </c>
    </row>
    <row r="30" spans="1:9" x14ac:dyDescent="0.2">
      <c r="A30" s="4">
        <f>IF('True_Odds_Calculator_3-way'!A31="","",'True_Odds_Calculator_3-way'!A31)</f>
        <v>4.4800000000000004</v>
      </c>
      <c r="B30" s="4">
        <f>IF('True_Odds_Calculator_3-way'!B31="","",'True_Odds_Calculator_3-way'!B31)</f>
        <v>4.13</v>
      </c>
      <c r="C30" s="4">
        <f>IF('True_Odds_Calculator_3-way'!C31="","",'True_Odds_Calculator_3-way'!C31)</f>
        <v>1.74</v>
      </c>
      <c r="D30" s="4">
        <f t="shared" si="0"/>
        <v>4.0057679997773432E-2</v>
      </c>
      <c r="E30" s="4">
        <f t="shared" si="1"/>
        <v>4.7650422991274946</v>
      </c>
      <c r="F30" s="4">
        <f t="shared" si="2"/>
        <v>4.3710460221354328</v>
      </c>
      <c r="G30" s="4">
        <f t="shared" si="3"/>
        <v>1.7813877920326056</v>
      </c>
      <c r="I30" s="4">
        <f t="shared" si="4"/>
        <v>1.0400576799977734</v>
      </c>
    </row>
    <row r="31" spans="1:9" x14ac:dyDescent="0.2">
      <c r="A31" s="4">
        <f>IF('True_Odds_Calculator_3-way'!A32="","",'True_Odds_Calculator_3-way'!A32)</f>
        <v>1.97</v>
      </c>
      <c r="B31" s="4">
        <f>IF('True_Odds_Calculator_3-way'!B32="","",'True_Odds_Calculator_3-way'!B32)</f>
        <v>3.49</v>
      </c>
      <c r="C31" s="4">
        <f>IF('True_Odds_Calculator_3-way'!C32="","",'True_Odds_Calculator_3-way'!C32)</f>
        <v>4.0599999999999996</v>
      </c>
      <c r="D31" s="4">
        <f t="shared" si="0"/>
        <v>4.0452583206579629E-2</v>
      </c>
      <c r="E31" s="4">
        <f t="shared" si="1"/>
        <v>2.0237588528562953</v>
      </c>
      <c r="F31" s="4">
        <f t="shared" si="2"/>
        <v>3.6623495796140708</v>
      </c>
      <c r="G31" s="4">
        <f t="shared" si="3"/>
        <v>4.2951410591259513</v>
      </c>
      <c r="I31" s="4">
        <f t="shared" si="4"/>
        <v>1.0404525832065796</v>
      </c>
    </row>
    <row r="32" spans="1:9" x14ac:dyDescent="0.2">
      <c r="A32" s="4">
        <f>IF('True_Odds_Calculator_3-way'!A33="","",'True_Odds_Calculator_3-way'!A33)</f>
        <v>1.54</v>
      </c>
      <c r="B32" s="4">
        <f>IF('True_Odds_Calculator_3-way'!B33="","",'True_Odds_Calculator_3-way'!B33)</f>
        <v>4.2699999999999996</v>
      </c>
      <c r="C32" s="4">
        <f>IF('True_Odds_Calculator_3-way'!C33="","",'True_Odds_Calculator_3-way'!C33)</f>
        <v>6.24</v>
      </c>
      <c r="D32" s="4">
        <f t="shared" si="0"/>
        <v>4.3799097077785731E-2</v>
      </c>
      <c r="E32" s="4">
        <f t="shared" si="1"/>
        <v>1.5754210363740742</v>
      </c>
      <c r="F32" s="4">
        <f t="shared" si="2"/>
        <v>4.5538929412666489</v>
      </c>
      <c r="G32" s="4">
        <f t="shared" si="3"/>
        <v>6.8654577708928066</v>
      </c>
      <c r="I32" s="4">
        <f t="shared" si="4"/>
        <v>1.0437990970777857</v>
      </c>
    </row>
    <row r="33" spans="1:9" x14ac:dyDescent="0.2">
      <c r="A33" s="4">
        <f>IF('True_Odds_Calculator_3-way'!A34="","",'True_Odds_Calculator_3-way'!A34)</f>
        <v>3.08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2.1800000000000002</v>
      </c>
      <c r="D33" s="4">
        <f t="shared" si="0"/>
        <v>2.7293360029990055E-2</v>
      </c>
      <c r="E33" s="4">
        <f t="shared" si="1"/>
        <v>3.1687933378966977</v>
      </c>
      <c r="F33" s="4">
        <f t="shared" si="2"/>
        <v>4.2588593965296733</v>
      </c>
      <c r="G33" s="4">
        <f t="shared" si="3"/>
        <v>2.2241111862770868</v>
      </c>
      <c r="I33" s="4">
        <f t="shared" si="4"/>
        <v>1.0272933600299901</v>
      </c>
    </row>
    <row r="34" spans="1:9" x14ac:dyDescent="0.2">
      <c r="A34" s="4">
        <f>IF('True_Odds_Calculator_3-way'!A35="","",'True_Odds_Calculator_3-way'!A35)</f>
        <v>1.86</v>
      </c>
      <c r="B34" s="4">
        <f>IF('True_Odds_Calculator_3-way'!B35="","",'True_Odds_Calculator_3-way'!B35)</f>
        <v>3.75</v>
      </c>
      <c r="C34" s="4">
        <f>IF('True_Odds_Calculator_3-way'!C35="","",'True_Odds_Calculator_3-way'!C35)</f>
        <v>4.4400000000000004</v>
      </c>
      <c r="D34" s="4">
        <f t="shared" si="0"/>
        <v>2.9526300494042257E-2</v>
      </c>
      <c r="E34" s="4">
        <f t="shared" si="1"/>
        <v>1.8946846780706261</v>
      </c>
      <c r="F34" s="4">
        <f t="shared" si="2"/>
        <v>3.8937085093542536</v>
      </c>
      <c r="G34" s="4">
        <f t="shared" si="3"/>
        <v>4.6428892686875951</v>
      </c>
      <c r="I34" s="4">
        <f t="shared" si="4"/>
        <v>1.0295263004940423</v>
      </c>
    </row>
    <row r="35" spans="1:9" x14ac:dyDescent="0.2">
      <c r="A35" s="4">
        <f>IF('True_Odds_Calculator_3-way'!A36="","",'True_Odds_Calculator_3-way'!A36)</f>
        <v>1.95</v>
      </c>
      <c r="B35" s="4">
        <f>IF('True_Odds_Calculator_3-way'!B36="","",'True_Odds_Calculator_3-way'!B36)</f>
        <v>4.03</v>
      </c>
      <c r="C35" s="4">
        <f>IF('True_Odds_Calculator_3-way'!C36="","",'True_Odds_Calculator_3-way'!C36)</f>
        <v>3.72</v>
      </c>
      <c r="D35" s="4">
        <f t="shared" si="0"/>
        <v>2.977667493796532E-2</v>
      </c>
      <c r="E35" s="4">
        <f t="shared" si="1"/>
        <v>1.9884868421052631</v>
      </c>
      <c r="F35" s="4">
        <f t="shared" si="2"/>
        <v>4.197916666666667</v>
      </c>
      <c r="G35" s="4">
        <f t="shared" si="3"/>
        <v>3.86261980830671</v>
      </c>
      <c r="I35" s="4">
        <f t="shared" si="4"/>
        <v>1.0297766749379653</v>
      </c>
    </row>
    <row r="36" spans="1:9" x14ac:dyDescent="0.2">
      <c r="A36" s="4">
        <f>IF('True_Odds_Calculator_3-way'!A37="","",'True_Odds_Calculator_3-way'!A37)</f>
        <v>11.27</v>
      </c>
      <c r="B36" s="4">
        <f>IF('True_Odds_Calculator_3-way'!B37="","",'True_Odds_Calculator_3-way'!B37)</f>
        <v>7.24</v>
      </c>
      <c r="C36" s="4">
        <f>IF('True_Odds_Calculator_3-way'!C37="","",'True_Odds_Calculator_3-way'!C37)</f>
        <v>1.23</v>
      </c>
      <c r="D36" s="4">
        <f t="shared" si="0"/>
        <v>3.9860821674392533E-2</v>
      </c>
      <c r="E36" s="4">
        <f t="shared" si="1"/>
        <v>13.254828681391906</v>
      </c>
      <c r="F36" s="4">
        <f t="shared" si="2"/>
        <v>8.0105992145332312</v>
      </c>
      <c r="G36" s="4">
        <f t="shared" si="3"/>
        <v>1.2504357932497017</v>
      </c>
      <c r="I36" s="4">
        <f t="shared" si="4"/>
        <v>1.0398608216743925</v>
      </c>
    </row>
    <row r="37" spans="1:9" x14ac:dyDescent="0.2">
      <c r="A37" s="4">
        <f>IF('True_Odds_Calculator_3-way'!A38="","",'True_Odds_Calculator_3-way'!A38)</f>
        <v>1.37</v>
      </c>
      <c r="B37" s="4">
        <f>IF('True_Odds_Calculator_3-way'!B38="","",'True_Odds_Calculator_3-way'!B38)</f>
        <v>5.13</v>
      </c>
      <c r="C37" s="4">
        <f>IF('True_Odds_Calculator_3-way'!C38="","",'True_Odds_Calculator_3-way'!C38)</f>
        <v>9.24</v>
      </c>
      <c r="D37" s="4">
        <f t="shared" si="0"/>
        <v>3.3083889403520583E-2</v>
      </c>
      <c r="E37" s="4">
        <f t="shared" si="1"/>
        <v>1.3910158987091541</v>
      </c>
      <c r="F37" s="4">
        <f t="shared" si="2"/>
        <v>5.4376252234847753</v>
      </c>
      <c r="G37" s="4">
        <f t="shared" si="3"/>
        <v>10.288368028380461</v>
      </c>
      <c r="I37" s="4">
        <f t="shared" si="4"/>
        <v>1.0330838894035206</v>
      </c>
    </row>
    <row r="38" spans="1:9" x14ac:dyDescent="0.2">
      <c r="A38" s="4">
        <f>IF('True_Odds_Calculator_3-way'!A39="","",'True_Odds_Calculator_3-way'!A39)</f>
        <v>2.38</v>
      </c>
      <c r="B38" s="4">
        <f>IF('True_Odds_Calculator_3-way'!B39="","",'True_Odds_Calculator_3-way'!B39)</f>
        <v>3.9</v>
      </c>
      <c r="C38" s="4">
        <f>IF('True_Odds_Calculator_3-way'!C39="","",'True_Odds_Calculator_3-way'!C39)</f>
        <v>2.85</v>
      </c>
      <c r="D38" s="4">
        <f t="shared" si="0"/>
        <v>2.7455516619603326E-2</v>
      </c>
      <c r="E38" s="4">
        <f t="shared" si="1"/>
        <v>2.4329939574538533</v>
      </c>
      <c r="F38" s="4">
        <f t="shared" si="2"/>
        <v>4.0443516947209099</v>
      </c>
      <c r="G38" s="4">
        <f t="shared" si="3"/>
        <v>2.9263266186572863</v>
      </c>
      <c r="I38" s="4">
        <f t="shared" si="4"/>
        <v>1.0274555166196033</v>
      </c>
    </row>
    <row r="39" spans="1:9" x14ac:dyDescent="0.2">
      <c r="A39" s="4">
        <f>IF('True_Odds_Calculator_3-way'!A40="","",'True_Odds_Calculator_3-way'!A40)</f>
        <v>2.38</v>
      </c>
      <c r="B39" s="4">
        <f>IF('True_Odds_Calculator_3-way'!B40="","",'True_Odds_Calculator_3-way'!B40)</f>
        <v>3.69</v>
      </c>
      <c r="C39" s="4">
        <f>IF('True_Odds_Calculator_3-way'!C40="","",'True_Odds_Calculator_3-way'!C40)</f>
        <v>2.97</v>
      </c>
      <c r="D39" s="4">
        <f t="shared" si="0"/>
        <v>2.7871113954327731E-2</v>
      </c>
      <c r="E39" s="4">
        <f t="shared" si="1"/>
        <v>2.4338142711499451</v>
      </c>
      <c r="F39" s="4">
        <f t="shared" si="2"/>
        <v>3.8209891246737975</v>
      </c>
      <c r="G39" s="4">
        <f t="shared" si="3"/>
        <v>3.0542747800378414</v>
      </c>
      <c r="I39" s="4">
        <f t="shared" si="4"/>
        <v>1.0278711139543277</v>
      </c>
    </row>
    <row r="40" spans="1:9" x14ac:dyDescent="0.2">
      <c r="A40" s="4">
        <f>IF('True_Odds_Calculator_3-way'!A41="","",'True_Odds_Calculator_3-way'!A41)</f>
        <v>2.27</v>
      </c>
      <c r="B40" s="4">
        <f>IF('True_Odds_Calculator_3-way'!B41="","",'True_Odds_Calculator_3-way'!B41)</f>
        <v>3.51</v>
      </c>
      <c r="C40" s="4">
        <f>IF('True_Odds_Calculator_3-way'!C41="","",'True_Odds_Calculator_3-way'!C41)</f>
        <v>3.3</v>
      </c>
      <c r="D40" s="4">
        <f t="shared" si="0"/>
        <v>2.8459222291821407E-2</v>
      </c>
      <c r="E40" s="4">
        <f t="shared" si="1"/>
        <v>2.3199583185174664</v>
      </c>
      <c r="F40" s="4">
        <f t="shared" si="2"/>
        <v>3.630899100609398</v>
      </c>
      <c r="G40" s="4">
        <f t="shared" si="3"/>
        <v>3.4066455306694374</v>
      </c>
      <c r="I40" s="4">
        <f t="shared" si="4"/>
        <v>1.0284592222918214</v>
      </c>
    </row>
    <row r="41" spans="1:9" x14ac:dyDescent="0.2">
      <c r="A41" s="4">
        <f>IF('True_Odds_Calculator_3-way'!A42="","",'True_Odds_Calculator_3-way'!A42)</f>
        <v>1.1599999999999999</v>
      </c>
      <c r="B41" s="4">
        <f>IF('True_Odds_Calculator_3-way'!B42="","",'True_Odds_Calculator_3-way'!B42)</f>
        <v>8.35</v>
      </c>
      <c r="C41" s="4">
        <f>IF('True_Odds_Calculator_3-way'!C42="","",'True_Odds_Calculator_3-way'!C42)</f>
        <v>18.77</v>
      </c>
      <c r="D41" s="4">
        <f t="shared" si="0"/>
        <v>3.5105949620425569E-2</v>
      </c>
      <c r="E41" s="4">
        <f t="shared" si="1"/>
        <v>1.1759628734443766</v>
      </c>
      <c r="F41" s="4">
        <f t="shared" si="2"/>
        <v>9.2542468990680238</v>
      </c>
      <c r="G41" s="4">
        <f t="shared" si="3"/>
        <v>24.053193046951083</v>
      </c>
      <c r="I41" s="4">
        <f t="shared" si="4"/>
        <v>1.0351059496204256</v>
      </c>
    </row>
    <row r="42" spans="1:9" x14ac:dyDescent="0.2">
      <c r="A42" s="4">
        <f>IF('True_Odds_Calculator_3-way'!A43="","",'True_Odds_Calculator_3-way'!A43)</f>
        <v>3.15</v>
      </c>
      <c r="B42" s="4">
        <f>IF('True_Odds_Calculator_3-way'!B43="","",'True_Odds_Calculator_3-way'!B43)</f>
        <v>3.79</v>
      </c>
      <c r="C42" s="4">
        <f>IF('True_Odds_Calculator_3-way'!C43="","",'True_Odds_Calculator_3-way'!C43)</f>
        <v>2.2400000000000002</v>
      </c>
      <c r="D42" s="4">
        <f t="shared" si="0"/>
        <v>2.774113163295211E-2</v>
      </c>
      <c r="E42" s="4">
        <f t="shared" si="1"/>
        <v>3.2445065988755575</v>
      </c>
      <c r="F42" s="4">
        <f t="shared" si="2"/>
        <v>3.9276495705992418</v>
      </c>
      <c r="G42" s="4">
        <f t="shared" si="3"/>
        <v>2.2873793538395217</v>
      </c>
      <c r="I42" s="4">
        <f t="shared" si="4"/>
        <v>1.0277411316329521</v>
      </c>
    </row>
    <row r="43" spans="1:9" x14ac:dyDescent="0.2">
      <c r="A43" s="4">
        <f>IF('True_Odds_Calculator_3-way'!A44="","",'True_Odds_Calculator_3-way'!A44)</f>
        <v>1.88</v>
      </c>
      <c r="B43" s="4">
        <f>IF('True_Odds_Calculator_3-way'!B44="","",'True_Odds_Calculator_3-way'!B44)</f>
        <v>4.13</v>
      </c>
      <c r="C43" s="4">
        <f>IF('True_Odds_Calculator_3-way'!C44="","",'True_Odds_Calculator_3-way'!C44)</f>
        <v>3.91</v>
      </c>
      <c r="D43" s="4">
        <f t="shared" si="0"/>
        <v>2.9800119925672997E-2</v>
      </c>
      <c r="E43" s="4">
        <f t="shared" si="1"/>
        <v>1.9157766340253821</v>
      </c>
      <c r="F43" s="4">
        <f t="shared" si="2"/>
        <v>4.3066808576477147</v>
      </c>
      <c r="G43" s="4">
        <f t="shared" si="3"/>
        <v>4.0679990052037418</v>
      </c>
      <c r="I43" s="4">
        <f t="shared" si="4"/>
        <v>1.029800119925673</v>
      </c>
    </row>
    <row r="44" spans="1:9" x14ac:dyDescent="0.2">
      <c r="A44" s="4">
        <f>IF('True_Odds_Calculator_3-way'!A45="","",'True_Odds_Calculator_3-way'!A45)</f>
        <v>1.1499999999999999</v>
      </c>
      <c r="B44" s="4">
        <f>IF('True_Odds_Calculator_3-way'!B45="","",'True_Odds_Calculator_3-way'!B45)</f>
        <v>8.49</v>
      </c>
      <c r="C44" s="4">
        <f>IF('True_Odds_Calculator_3-way'!C45="","",'True_Odds_Calculator_3-way'!C45)</f>
        <v>21.36</v>
      </c>
      <c r="D44" s="4">
        <f t="shared" si="0"/>
        <v>3.416732694517477E-2</v>
      </c>
      <c r="E44" s="4">
        <f t="shared" si="1"/>
        <v>1.1652619901680281</v>
      </c>
      <c r="F44" s="4">
        <f t="shared" si="2"/>
        <v>9.3988035416033853</v>
      </c>
      <c r="G44" s="4">
        <f t="shared" si="3"/>
        <v>28.226763323732605</v>
      </c>
      <c r="I44" s="4">
        <f t="shared" si="4"/>
        <v>1.0341673269451748</v>
      </c>
    </row>
    <row r="45" spans="1:9" x14ac:dyDescent="0.2">
      <c r="A45" s="4">
        <f>IF('True_Odds_Calculator_3-way'!A46="","",'True_Odds_Calculator_3-way'!A46)</f>
        <v>1.1499999999999999</v>
      </c>
      <c r="B45" s="4">
        <f>IF('True_Odds_Calculator_3-way'!B46="","",'True_Odds_Calculator_3-way'!B46)</f>
        <v>8.74</v>
      </c>
      <c r="C45" s="4">
        <f>IF('True_Odds_Calculator_3-way'!C46="","",'True_Odds_Calculator_3-way'!C46)</f>
        <v>20.27</v>
      </c>
      <c r="D45" s="4">
        <f t="shared" si="0"/>
        <v>3.3315684483726127E-2</v>
      </c>
      <c r="E45" s="4">
        <f t="shared" si="1"/>
        <v>1.1648766541780036</v>
      </c>
      <c r="F45" s="4">
        <f t="shared" si="2"/>
        <v>9.679488160152113</v>
      </c>
      <c r="G45" s="4">
        <f t="shared" si="3"/>
        <v>26.158314384431417</v>
      </c>
      <c r="I45" s="4">
        <f t="shared" si="4"/>
        <v>1.0333156844837261</v>
      </c>
    </row>
    <row r="46" spans="1:9" x14ac:dyDescent="0.2">
      <c r="A46" s="4">
        <f>IF('True_Odds_Calculator_3-way'!A47="","",'True_Odds_Calculator_3-way'!A47)</f>
        <v>11.2</v>
      </c>
      <c r="B46" s="4">
        <f>IF('True_Odds_Calculator_3-way'!B47="","",'True_Odds_Calculator_3-way'!B47)</f>
        <v>6.23</v>
      </c>
      <c r="C46" s="4">
        <f>IF('True_Odds_Calculator_3-way'!C47="","",'True_Odds_Calculator_3-way'!C47)</f>
        <v>1.27</v>
      </c>
      <c r="D46" s="4">
        <f t="shared" si="0"/>
        <v>3.7200932748574944E-2</v>
      </c>
      <c r="E46" s="4">
        <f t="shared" si="1"/>
        <v>13.006369950273287</v>
      </c>
      <c r="F46" s="4">
        <f t="shared" si="2"/>
        <v>6.7515866497424035</v>
      </c>
      <c r="G46" s="4">
        <f t="shared" si="3"/>
        <v>1.2903204763622946</v>
      </c>
      <c r="I46" s="4">
        <f t="shared" si="4"/>
        <v>1.0372009327485749</v>
      </c>
    </row>
    <row r="47" spans="1:9" x14ac:dyDescent="0.2">
      <c r="A47" s="4">
        <f>IF('True_Odds_Calculator_3-way'!A48="","",'True_Odds_Calculator_3-way'!A48)</f>
        <v>5.97</v>
      </c>
      <c r="B47" s="4">
        <f>IF('True_Odds_Calculator_3-way'!B48="","",'True_Odds_Calculator_3-way'!B48)</f>
        <v>4.6399999999999997</v>
      </c>
      <c r="C47" s="4">
        <f>IF('True_Odds_Calculator_3-way'!C48="","",'True_Odds_Calculator_3-way'!C48)</f>
        <v>1.54</v>
      </c>
      <c r="D47" s="4">
        <f t="shared" si="0"/>
        <v>3.2372078334649945E-2</v>
      </c>
      <c r="E47" s="4">
        <f t="shared" si="1"/>
        <v>6.3810714010767562</v>
      </c>
      <c r="F47" s="4">
        <f t="shared" si="2"/>
        <v>4.8845643461145984</v>
      </c>
      <c r="G47" s="4">
        <f t="shared" si="3"/>
        <v>1.5660236594973032</v>
      </c>
      <c r="I47" s="4">
        <f t="shared" si="4"/>
        <v>1.0323720783346499</v>
      </c>
    </row>
    <row r="48" spans="1:9" x14ac:dyDescent="0.2">
      <c r="A48" s="4">
        <f>IF('True_Odds_Calculator_3-way'!A49="","",'True_Odds_Calculator_3-way'!A49)</f>
        <v>1.1299999999999999</v>
      </c>
      <c r="B48" s="4">
        <f>IF('True_Odds_Calculator_3-way'!B49="","",'True_Odds_Calculator_3-way'!B49)</f>
        <v>9.32</v>
      </c>
      <c r="C48" s="4">
        <f>IF('True_Odds_Calculator_3-way'!C49="","",'True_Odds_Calculator_3-way'!C49)</f>
        <v>23.58</v>
      </c>
      <c r="D48" s="4">
        <f t="shared" si="0"/>
        <v>3.4660710586220445E-2</v>
      </c>
      <c r="E48" s="4">
        <f t="shared" si="1"/>
        <v>1.1449479066913479</v>
      </c>
      <c r="F48" s="4">
        <f t="shared" si="2"/>
        <v>10.444675026309175</v>
      </c>
      <c r="G48" s="4">
        <f t="shared" si="3"/>
        <v>32.409394602104264</v>
      </c>
      <c r="I48" s="4">
        <f t="shared" si="4"/>
        <v>1.0346607105862204</v>
      </c>
    </row>
    <row r="49" spans="1:9" x14ac:dyDescent="0.2">
      <c r="A49" s="4">
        <f>IF('True_Odds_Calculator_3-way'!A50="","",'True_Odds_Calculator_3-way'!A50)</f>
        <v>6.84</v>
      </c>
      <c r="B49" s="4">
        <f>IF('True_Odds_Calculator_3-way'!B50="","",'True_Odds_Calculator_3-way'!B50)</f>
        <v>5</v>
      </c>
      <c r="C49" s="4">
        <f>IF('True_Odds_Calculator_3-way'!C50="","",'True_Odds_Calculator_3-way'!C50)</f>
        <v>1.46</v>
      </c>
      <c r="D49" s="4">
        <f t="shared" si="0"/>
        <v>3.1130337258671759E-2</v>
      </c>
      <c r="E49" s="4">
        <f t="shared" si="1"/>
        <v>7.3625747090279949</v>
      </c>
      <c r="F49" s="4">
        <f t="shared" si="2"/>
        <v>5.2736157269193935</v>
      </c>
      <c r="G49" s="4">
        <f t="shared" si="3"/>
        <v>1.4824594044668942</v>
      </c>
      <c r="I49" s="4">
        <f t="shared" si="4"/>
        <v>1.0311303372586718</v>
      </c>
    </row>
    <row r="50" spans="1:9" x14ac:dyDescent="0.2">
      <c r="A50" s="4">
        <f>IF('True_Odds_Calculator_3-way'!A51="","",'True_Odds_Calculator_3-way'!A51)</f>
        <v>1.69</v>
      </c>
      <c r="B50" s="4">
        <f>IF('True_Odds_Calculator_3-way'!B51="","",'True_Odds_Calculator_3-way'!B51)</f>
        <v>4.34</v>
      </c>
      <c r="C50" s="4">
        <f>IF('True_Odds_Calculator_3-way'!C51="","",'True_Odds_Calculator_3-way'!C51)</f>
        <v>4.79</v>
      </c>
      <c r="D50" s="4">
        <f t="shared" si="0"/>
        <v>3.0898990098521928E-2</v>
      </c>
      <c r="E50" s="4">
        <f t="shared" si="1"/>
        <v>1.7199379819600562</v>
      </c>
      <c r="F50" s="4">
        <f t="shared" si="2"/>
        <v>4.5430780370154249</v>
      </c>
      <c r="G50" s="4">
        <f t="shared" si="3"/>
        <v>5.0385803122768404</v>
      </c>
      <c r="I50" s="4">
        <f t="shared" si="4"/>
        <v>1.0308989900985219</v>
      </c>
    </row>
    <row r="51" spans="1:9" x14ac:dyDescent="0.2">
      <c r="A51" s="4">
        <f>IF('True_Odds_Calculator_3-way'!A52="","",'True_Odds_Calculator_3-way'!A52)</f>
        <v>4.83</v>
      </c>
      <c r="B51" s="4">
        <f>IF('True_Odds_Calculator_3-way'!B52="","",'True_Odds_Calculator_3-way'!B52)</f>
        <v>4.25</v>
      </c>
      <c r="C51" s="4">
        <f>IF('True_Odds_Calculator_3-way'!C52="","",'True_Odds_Calculator_3-way'!C52)</f>
        <v>1.7</v>
      </c>
      <c r="D51" s="4">
        <f t="shared" si="0"/>
        <v>3.0568749238826021E-2</v>
      </c>
      <c r="E51" s="4">
        <f t="shared" si="1"/>
        <v>5.0800164982470619</v>
      </c>
      <c r="F51" s="4">
        <f t="shared" si="2"/>
        <v>4.4423805229936884</v>
      </c>
      <c r="G51" s="4">
        <f t="shared" si="3"/>
        <v>1.7299669920640492</v>
      </c>
      <c r="I51" s="4">
        <f t="shared" si="4"/>
        <v>1.030568749238826</v>
      </c>
    </row>
    <row r="52" spans="1:9" x14ac:dyDescent="0.2">
      <c r="A52" s="4">
        <f>IF('True_Odds_Calculator_3-way'!A53="","",'True_Odds_Calculator_3-way'!A53)</f>
        <v>3.13</v>
      </c>
      <c r="B52" s="4">
        <f>IF('True_Odds_Calculator_3-way'!B53="","",'True_Odds_Calculator_3-way'!B53)</f>
        <v>2.93</v>
      </c>
      <c r="C52" s="4">
        <f>IF('True_Odds_Calculator_3-way'!C53="","",'True_Odds_Calculator_3-way'!C53)</f>
        <v>2.73</v>
      </c>
      <c r="D52" s="4">
        <f t="shared" si="0"/>
        <v>2.7086112519385086E-2</v>
      </c>
      <c r="E52" s="4">
        <f t="shared" si="1"/>
        <v>3.221025683536078</v>
      </c>
      <c r="F52" s="4">
        <f t="shared" si="2"/>
        <v>3.0096167111513017</v>
      </c>
      <c r="G52" s="4">
        <f t="shared" si="3"/>
        <v>2.7989905329907252</v>
      </c>
      <c r="I52" s="4">
        <f t="shared" si="4"/>
        <v>1.0270861125193851</v>
      </c>
    </row>
    <row r="53" spans="1:9" x14ac:dyDescent="0.2">
      <c r="A53" s="4">
        <f>IF('True_Odds_Calculator_3-way'!A54="","",'True_Odds_Calculator_3-way'!A54)</f>
        <v>4.25</v>
      </c>
      <c r="B53" s="4">
        <f>IF('True_Odds_Calculator_3-way'!B54="","",'True_Odds_Calculator_3-way'!B54)</f>
        <v>3.72</v>
      </c>
      <c r="C53" s="4">
        <f>IF('True_Odds_Calculator_3-way'!C54="","",'True_Odds_Calculator_3-way'!C54)</f>
        <v>1.91</v>
      </c>
      <c r="D53" s="4">
        <f t="shared" si="0"/>
        <v>2.7671531372218006E-2</v>
      </c>
      <c r="E53" s="4">
        <f t="shared" si="1"/>
        <v>4.4234033203125005</v>
      </c>
      <c r="F53" s="4">
        <f t="shared" si="2"/>
        <v>3.8521786459950085</v>
      </c>
      <c r="G53" s="4">
        <f t="shared" si="3"/>
        <v>1.9442529574369454</v>
      </c>
      <c r="I53" s="4">
        <f t="shared" si="4"/>
        <v>1.027671531372218</v>
      </c>
    </row>
    <row r="54" spans="1:9" x14ac:dyDescent="0.2">
      <c r="A54" s="4">
        <f>IF('True_Odds_Calculator_3-way'!A55="","",'True_Odds_Calculator_3-way'!A55)</f>
        <v>1.45</v>
      </c>
      <c r="B54" s="4">
        <f>IF('True_Odds_Calculator_3-way'!B55="","",'True_Odds_Calculator_3-way'!B55)</f>
        <v>4.76</v>
      </c>
      <c r="C54" s="4">
        <f>IF('True_Odds_Calculator_3-way'!C55="","",'True_Odds_Calculator_3-way'!C55)</f>
        <v>7.65</v>
      </c>
      <c r="D54" s="4">
        <f t="shared" si="0"/>
        <v>3.0458160275604662E-2</v>
      </c>
      <c r="E54" s="4">
        <f t="shared" si="1"/>
        <v>1.4716650345895064</v>
      </c>
      <c r="F54" s="4">
        <f t="shared" si="2"/>
        <v>5.0017177518922127</v>
      </c>
      <c r="G54" s="4">
        <f t="shared" si="3"/>
        <v>8.2941961901370878</v>
      </c>
      <c r="I54" s="4">
        <f t="shared" si="4"/>
        <v>1.0304581602756047</v>
      </c>
    </row>
    <row r="55" spans="1:9" x14ac:dyDescent="0.2">
      <c r="A55" s="4">
        <f>IF('True_Odds_Calculator_3-way'!A56="","",'True_Odds_Calculator_3-way'!A56)</f>
        <v>3.41</v>
      </c>
      <c r="B55" s="4">
        <f>IF('True_Odds_Calculator_3-way'!B56="","",'True_Odds_Calculator_3-way'!B56)</f>
        <v>3.46</v>
      </c>
      <c r="C55" s="4">
        <f>IF('True_Odds_Calculator_3-way'!C56="","",'True_Odds_Calculator_3-way'!C56)</f>
        <v>2.2400000000000002</v>
      </c>
      <c r="D55" s="4">
        <f t="shared" si="0"/>
        <v>2.8701044433843137E-2</v>
      </c>
      <c r="E55" s="4">
        <f t="shared" si="1"/>
        <v>3.5249978392955139</v>
      </c>
      <c r="F55" s="4">
        <f t="shared" si="2"/>
        <v>3.5784535072608397</v>
      </c>
      <c r="G55" s="4">
        <f t="shared" si="3"/>
        <v>2.2890547013182103</v>
      </c>
      <c r="I55" s="4">
        <f t="shared" si="4"/>
        <v>1.0287010444338431</v>
      </c>
    </row>
    <row r="56" spans="1:9" x14ac:dyDescent="0.2">
      <c r="A56" s="4">
        <f>IF('True_Odds_Calculator_3-way'!A57="","",'True_Odds_Calculator_3-way'!A57)</f>
        <v>2.17</v>
      </c>
      <c r="B56" s="4">
        <f>IF('True_Odds_Calculator_3-way'!B57="","",'True_Odds_Calculator_3-way'!B57)</f>
        <v>3.98</v>
      </c>
      <c r="C56" s="4">
        <f>IF('True_Odds_Calculator_3-way'!C57="","",'True_Odds_Calculator_3-way'!C57)</f>
        <v>3.15</v>
      </c>
      <c r="D56" s="4">
        <f t="shared" si="0"/>
        <v>2.9546091954910203E-2</v>
      </c>
      <c r="E56" s="4">
        <f t="shared" si="1"/>
        <v>2.2173893198584298</v>
      </c>
      <c r="F56" s="4">
        <f t="shared" si="2"/>
        <v>4.1423719299242894</v>
      </c>
      <c r="G56" s="4">
        <f t="shared" si="3"/>
        <v>3.2508524858011967</v>
      </c>
      <c r="I56" s="4">
        <f t="shared" si="4"/>
        <v>1.0295460919549102</v>
      </c>
    </row>
    <row r="57" spans="1:9" x14ac:dyDescent="0.2">
      <c r="A57" s="4">
        <f>IF('True_Odds_Calculator_3-way'!A58="","",'True_Odds_Calculator_3-way'!A58)</f>
        <v>2.59</v>
      </c>
      <c r="B57" s="4">
        <f>IF('True_Odds_Calculator_3-way'!B58="","",'True_Odds_Calculator_3-way'!B58)</f>
        <v>3.32</v>
      </c>
      <c r="C57" s="4">
        <f>IF('True_Odds_Calculator_3-way'!C58="","",'True_Odds_Calculator_3-way'!C58)</f>
        <v>2.94</v>
      </c>
      <c r="D57" s="4">
        <f t="shared" si="0"/>
        <v>2.7441259799263262E-2</v>
      </c>
      <c r="E57" s="4">
        <f t="shared" si="1"/>
        <v>2.6528485128655155</v>
      </c>
      <c r="F57" s="4">
        <f t="shared" si="2"/>
        <v>3.4239805631331581</v>
      </c>
      <c r="G57" s="4">
        <f t="shared" si="3"/>
        <v>3.0212487339993128</v>
      </c>
      <c r="I57" s="4">
        <f t="shared" si="4"/>
        <v>1.0274412597992633</v>
      </c>
    </row>
    <row r="58" spans="1:9" x14ac:dyDescent="0.2">
      <c r="A58" s="4">
        <f>IF('True_Odds_Calculator_3-way'!A59="","",'True_Odds_Calculator_3-way'!A59)</f>
        <v>2.71</v>
      </c>
      <c r="B58" s="4">
        <f>IF('True_Odds_Calculator_3-way'!B59="","",'True_Odds_Calculator_3-way'!B59)</f>
        <v>3.31</v>
      </c>
      <c r="C58" s="4">
        <f>IF('True_Odds_Calculator_3-way'!C59="","",'True_Odds_Calculator_3-way'!C59)</f>
        <v>2.8</v>
      </c>
      <c r="D58" s="4">
        <f t="shared" si="0"/>
        <v>2.8261350805135255E-2</v>
      </c>
      <c r="E58" s="4">
        <f t="shared" si="1"/>
        <v>2.7809972473793265</v>
      </c>
      <c r="F58" s="4">
        <f t="shared" si="2"/>
        <v>3.4165332830329671</v>
      </c>
      <c r="G58" s="4">
        <f t="shared" si="3"/>
        <v>2.8758572362033061</v>
      </c>
      <c r="I58" s="4">
        <f t="shared" si="4"/>
        <v>1.0282613508051353</v>
      </c>
    </row>
    <row r="59" spans="1:9" x14ac:dyDescent="0.2">
      <c r="A59" s="4">
        <f>IF('True_Odds_Calculator_3-way'!A60="","",'True_Odds_Calculator_3-way'!A60)</f>
        <v>1.81</v>
      </c>
      <c r="B59" s="4">
        <f>IF('True_Odds_Calculator_3-way'!B60="","",'True_Odds_Calculator_3-way'!B60)</f>
        <v>3.93</v>
      </c>
      <c r="C59" s="4">
        <f>IF('True_Odds_Calculator_3-way'!C60="","",'True_Odds_Calculator_3-way'!C60)</f>
        <v>4.47</v>
      </c>
      <c r="D59" s="4">
        <f t="shared" si="0"/>
        <v>3.0652760586393768E-2</v>
      </c>
      <c r="E59" s="4">
        <f t="shared" si="1"/>
        <v>1.8441045603358315</v>
      </c>
      <c r="F59" s="4">
        <f t="shared" si="2"/>
        <v>4.0944115731802588</v>
      </c>
      <c r="G59" s="4">
        <f t="shared" si="3"/>
        <v>4.6839271953976906</v>
      </c>
      <c r="I59" s="4">
        <f t="shared" si="4"/>
        <v>1.0306527605863938</v>
      </c>
    </row>
    <row r="60" spans="1:9" x14ac:dyDescent="0.2">
      <c r="A60" s="4">
        <f>IF('True_Odds_Calculator_3-way'!A61="","",'True_Odds_Calculator_3-way'!A61)</f>
        <v>3.12</v>
      </c>
      <c r="B60" s="4">
        <f>IF('True_Odds_Calculator_3-way'!B61="","",'True_Odds_Calculator_3-way'!B61)</f>
        <v>3.78</v>
      </c>
      <c r="C60" s="4">
        <f>IF('True_Odds_Calculator_3-way'!C61="","",'True_Odds_Calculator_3-way'!C61)</f>
        <v>2.2599999999999998</v>
      </c>
      <c r="D60" s="4">
        <f t="shared" si="0"/>
        <v>2.7540961169279843E-2</v>
      </c>
      <c r="E60" s="4">
        <f t="shared" si="1"/>
        <v>3.2120000308503913</v>
      </c>
      <c r="F60" s="4">
        <f t="shared" si="2"/>
        <v>3.9158876088075663</v>
      </c>
      <c r="G60" s="4">
        <f t="shared" si="3"/>
        <v>2.307882855112239</v>
      </c>
      <c r="I60" s="4">
        <f t="shared" si="4"/>
        <v>1.0275409611692798</v>
      </c>
    </row>
    <row r="61" spans="1:9" x14ac:dyDescent="0.2">
      <c r="A61" s="4">
        <f>IF('True_Odds_Calculator_3-way'!A62="","",'True_Odds_Calculator_3-way'!A62)</f>
        <v>1.44</v>
      </c>
      <c r="B61" s="4">
        <f>IF('True_Odds_Calculator_3-way'!B62="","",'True_Odds_Calculator_3-way'!B62)</f>
        <v>5.25</v>
      </c>
      <c r="C61" s="4">
        <f>IF('True_Odds_Calculator_3-way'!C62="","",'True_Odds_Calculator_3-way'!C62)</f>
        <v>6.83</v>
      </c>
      <c r="D61" s="4">
        <f t="shared" si="0"/>
        <v>3.1333519254456377E-2</v>
      </c>
      <c r="E61" s="4">
        <f t="shared" si="1"/>
        <v>1.4619884365567897</v>
      </c>
      <c r="F61" s="4">
        <f t="shared" si="2"/>
        <v>5.554577824632366</v>
      </c>
      <c r="G61" s="4">
        <f t="shared" si="3"/>
        <v>7.3546512456022928</v>
      </c>
      <c r="I61" s="4">
        <f t="shared" si="4"/>
        <v>1.0313335192544564</v>
      </c>
    </row>
    <row r="62" spans="1:9" x14ac:dyDescent="0.2">
      <c r="A62" s="4">
        <f>IF('True_Odds_Calculator_3-way'!A63="","",'True_Odds_Calculator_3-way'!A63)</f>
        <v>2.12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3.49</v>
      </c>
      <c r="D62" s="4">
        <f t="shared" si="0"/>
        <v>2.7048268798020469E-2</v>
      </c>
      <c r="E62" s="4">
        <f t="shared" si="1"/>
        <v>2.1613115465380317</v>
      </c>
      <c r="F62" s="4">
        <f t="shared" si="2"/>
        <v>3.8490981886203643</v>
      </c>
      <c r="G62" s="4">
        <f t="shared" si="3"/>
        <v>3.603384651693128</v>
      </c>
      <c r="I62" s="4">
        <f t="shared" si="4"/>
        <v>1.0270482687980205</v>
      </c>
    </row>
    <row r="63" spans="1:9" x14ac:dyDescent="0.2">
      <c r="A63" s="4">
        <f>IF('True_Odds_Calculator_3-way'!A64="","",'True_Odds_Calculator_3-way'!A64)</f>
        <v>1.81</v>
      </c>
      <c r="B63" s="4">
        <f>IF('True_Odds_Calculator_3-way'!B64="","",'True_Odds_Calculator_3-way'!B64)</f>
        <v>4.1500000000000004</v>
      </c>
      <c r="C63" s="4">
        <f>IF('True_Odds_Calculator_3-way'!C64="","",'True_Odds_Calculator_3-way'!C64)</f>
        <v>4.24</v>
      </c>
      <c r="D63" s="4">
        <f t="shared" si="0"/>
        <v>2.9299099870764289E-2</v>
      </c>
      <c r="E63" s="4">
        <f t="shared" si="1"/>
        <v>1.8425713616814317</v>
      </c>
      <c r="F63" s="4">
        <f t="shared" si="2"/>
        <v>4.325306495319615</v>
      </c>
      <c r="G63" s="4">
        <f t="shared" si="3"/>
        <v>4.4231603936048485</v>
      </c>
      <c r="I63" s="4">
        <f t="shared" si="4"/>
        <v>1.0292990998707643</v>
      </c>
    </row>
    <row r="64" spans="1:9" x14ac:dyDescent="0.2">
      <c r="A64" s="4">
        <f>IF('True_Odds_Calculator_3-way'!A65="","",'True_Odds_Calculator_3-way'!A65)</f>
        <v>2.44</v>
      </c>
      <c r="B64" s="4">
        <f>IF('True_Odds_Calculator_3-way'!B65="","",'True_Odds_Calculator_3-way'!B65)</f>
        <v>3.6</v>
      </c>
      <c r="C64" s="4">
        <f>IF('True_Odds_Calculator_3-way'!C65="","",'True_Odds_Calculator_3-way'!C65)</f>
        <v>2.95</v>
      </c>
      <c r="D64" s="4">
        <f t="shared" si="0"/>
        <v>2.6596894199006016E-2</v>
      </c>
      <c r="E64" s="4">
        <f t="shared" si="1"/>
        <v>2.4939494655254277</v>
      </c>
      <c r="F64" s="4">
        <f t="shared" si="2"/>
        <v>3.7186866174275774</v>
      </c>
      <c r="G64" s="4">
        <f t="shared" si="3"/>
        <v>3.0292251819754674</v>
      </c>
      <c r="I64" s="4">
        <f t="shared" si="4"/>
        <v>1.026596894199006</v>
      </c>
    </row>
    <row r="65" spans="1:9" x14ac:dyDescent="0.2">
      <c r="A65" s="4">
        <f>IF('True_Odds_Calculator_3-way'!A66="","",'True_Odds_Calculator_3-way'!A66)</f>
        <v>2.16</v>
      </c>
      <c r="B65" s="4">
        <f>IF('True_Odds_Calculator_3-way'!B66="","",'True_Odds_Calculator_3-way'!B66)</f>
        <v>3.45</v>
      </c>
      <c r="C65" s="4">
        <f>IF('True_Odds_Calculator_3-way'!C66="","",'True_Odds_Calculator_3-way'!C66)</f>
        <v>3.48</v>
      </c>
      <c r="D65" s="4">
        <f t="shared" si="0"/>
        <v>4.0174357265811533E-2</v>
      </c>
      <c r="E65" s="4">
        <f t="shared" si="1"/>
        <v>2.2243402363209688</v>
      </c>
      <c r="F65" s="4">
        <f t="shared" si="2"/>
        <v>3.6171124426739873</v>
      </c>
      <c r="G65" s="4">
        <f t="shared" si="3"/>
        <v>3.6501030300983008</v>
      </c>
      <c r="I65" s="4">
        <f t="shared" si="4"/>
        <v>1.0401743572658115</v>
      </c>
    </row>
    <row r="66" spans="1:9" x14ac:dyDescent="0.2">
      <c r="A66" s="4">
        <f>IF('True_Odds_Calculator_3-way'!A67="","",'True_Odds_Calculator_3-way'!A67)</f>
        <v>2.4300000000000002</v>
      </c>
      <c r="B66" s="4">
        <f>IF('True_Odds_Calculator_3-way'!B67="","",'True_Odds_Calculator_3-way'!B67)</f>
        <v>3.37</v>
      </c>
      <c r="C66" s="4">
        <f>IF('True_Odds_Calculator_3-way'!C67="","",'True_Odds_Calculator_3-way'!C67)</f>
        <v>3.03</v>
      </c>
      <c r="D66" s="4">
        <f t="shared" si="0"/>
        <v>3.8291542089696318E-2</v>
      </c>
      <c r="E66" s="4">
        <f t="shared" si="1"/>
        <v>2.5077817320944771</v>
      </c>
      <c r="F66" s="4">
        <f t="shared" si="2"/>
        <v>3.521473232843106</v>
      </c>
      <c r="G66" s="4">
        <f t="shared" si="3"/>
        <v>3.1518979430772682</v>
      </c>
      <c r="I66" s="4">
        <f t="shared" si="4"/>
        <v>1.0382915420896963</v>
      </c>
    </row>
    <row r="67" spans="1:9" x14ac:dyDescent="0.2">
      <c r="A67" s="4">
        <f>IF('True_Odds_Calculator_3-way'!A68="","",'True_Odds_Calculator_3-way'!A68)</f>
        <v>9.8000000000000007</v>
      </c>
      <c r="B67" s="4">
        <f>IF('True_Odds_Calculator_3-way'!B68="","",'True_Odds_Calculator_3-way'!B68)</f>
        <v>4.66</v>
      </c>
      <c r="C67" s="4">
        <f>IF('True_Odds_Calculator_3-way'!C68="","",'True_Odds_Calculator_3-way'!C68)</f>
        <v>1.37</v>
      </c>
      <c r="D67" s="4">
        <f t="shared" ref="D67:D130" si="5">IF(A67="","",((1/A67)+(1/B67)+(1/C67))-1)</f>
        <v>4.6560098303912278E-2</v>
      </c>
      <c r="E67" s="4">
        <f t="shared" ref="E67:E130" si="6">IF(A67="","",(3*A67)/(3-($D67*A67)))</f>
        <v>11.557916593799341</v>
      </c>
      <c r="F67" s="4">
        <f t="shared" ref="F67:F130" si="7">IF(B67="","",(3*B67)/(3-($D67*B67)))</f>
        <v>5.023302045552839</v>
      </c>
      <c r="G67" s="4">
        <f t="shared" ref="G67:G130" si="8">IF(C67="","",(3*C67)/(3-($D67*C67)))</f>
        <v>1.3997623702597104</v>
      </c>
      <c r="I67" s="4">
        <f t="shared" ref="I67:I130" si="9">IF(A67="","",D67+1)</f>
        <v>1.0465600983039123</v>
      </c>
    </row>
    <row r="68" spans="1:9" x14ac:dyDescent="0.2">
      <c r="A68" s="4">
        <f>IF('True_Odds_Calculator_3-way'!A69="","",'True_Odds_Calculator_3-way'!A69)</f>
        <v>4.67</v>
      </c>
      <c r="B68" s="4">
        <f>IF('True_Odds_Calculator_3-way'!B69="","",'True_Odds_Calculator_3-way'!B69)</f>
        <v>2.93</v>
      </c>
      <c r="C68" s="4">
        <f>IF('True_Odds_Calculator_3-way'!C69="","",'True_Odds_Calculator_3-way'!C69)</f>
        <v>2.06</v>
      </c>
      <c r="D68" s="4">
        <f t="shared" si="5"/>
        <v>4.0866583844162419E-2</v>
      </c>
      <c r="E68" s="4">
        <f t="shared" si="6"/>
        <v>4.9872683095017152</v>
      </c>
      <c r="F68" s="4">
        <f t="shared" si="7"/>
        <v>3.0518068594086349</v>
      </c>
      <c r="G68" s="4">
        <f t="shared" si="8"/>
        <v>2.1194761481366222</v>
      </c>
      <c r="I68" s="4">
        <f t="shared" si="9"/>
        <v>1.0408665838441624</v>
      </c>
    </row>
    <row r="69" spans="1:9" x14ac:dyDescent="0.2">
      <c r="A69" s="4">
        <f>IF('True_Odds_Calculator_3-way'!A70="","",'True_Odds_Calculator_3-way'!A70)</f>
        <v>5.46</v>
      </c>
      <c r="B69" s="4">
        <f>IF('True_Odds_Calculator_3-way'!B70="","",'True_Odds_Calculator_3-way'!B70)</f>
        <v>3.98</v>
      </c>
      <c r="C69" s="4">
        <f>IF('True_Odds_Calculator_3-way'!C70="","",'True_Odds_Calculator_3-way'!C70)</f>
        <v>1.64</v>
      </c>
      <c r="D69" s="4">
        <f t="shared" si="5"/>
        <v>4.4162562118193804E-2</v>
      </c>
      <c r="E69" s="4">
        <f t="shared" si="6"/>
        <v>5.9372082361157252</v>
      </c>
      <c r="F69" s="4">
        <f t="shared" si="7"/>
        <v>4.2276965067297985</v>
      </c>
      <c r="G69" s="4">
        <f t="shared" si="8"/>
        <v>1.6805727238637709</v>
      </c>
      <c r="I69" s="4">
        <f t="shared" si="9"/>
        <v>1.0441625621181938</v>
      </c>
    </row>
    <row r="70" spans="1:9" x14ac:dyDescent="0.2">
      <c r="A70" s="4">
        <f>IF('True_Odds_Calculator_3-way'!A71="","",'True_Odds_Calculator_3-way'!A71)</f>
        <v>1.56</v>
      </c>
      <c r="B70" s="4">
        <f>IF('True_Odds_Calculator_3-way'!B71="","",'True_Odds_Calculator_3-way'!B71)</f>
        <v>4.33</v>
      </c>
      <c r="C70" s="4">
        <f>IF('True_Odds_Calculator_3-way'!C71="","",'True_Odds_Calculator_3-way'!C71)</f>
        <v>5.83</v>
      </c>
      <c r="D70" s="4">
        <f t="shared" si="5"/>
        <v>4.3499109863657237E-2</v>
      </c>
      <c r="E70" s="4">
        <f t="shared" si="6"/>
        <v>1.5961031136408748</v>
      </c>
      <c r="F70" s="4">
        <f t="shared" si="7"/>
        <v>4.6200648349733431</v>
      </c>
      <c r="G70" s="4">
        <f t="shared" si="8"/>
        <v>6.3683362923219091</v>
      </c>
      <c r="I70" s="4">
        <f t="shared" si="9"/>
        <v>1.0434991098636572</v>
      </c>
    </row>
    <row r="71" spans="1:9" x14ac:dyDescent="0.2">
      <c r="A71" s="4">
        <f>IF('True_Odds_Calculator_3-way'!A72="","",'True_Odds_Calculator_3-way'!A72)</f>
        <v>6.56</v>
      </c>
      <c r="B71" s="4">
        <f>IF('True_Odds_Calculator_3-way'!B72="","",'True_Odds_Calculator_3-way'!B72)</f>
        <v>3.42</v>
      </c>
      <c r="C71" s="4">
        <f>IF('True_Odds_Calculator_3-way'!C72="","",'True_Odds_Calculator_3-way'!C72)</f>
        <v>1.67</v>
      </c>
      <c r="D71" s="4">
        <f t="shared" si="5"/>
        <v>4.3639080418538256E-2</v>
      </c>
      <c r="E71" s="4">
        <f t="shared" si="6"/>
        <v>7.252017396528748</v>
      </c>
      <c r="F71" s="4">
        <f t="shared" si="7"/>
        <v>3.5990473953352908</v>
      </c>
      <c r="G71" s="4">
        <f t="shared" si="8"/>
        <v>1.71157838340527</v>
      </c>
      <c r="I71" s="4">
        <f t="shared" si="9"/>
        <v>1.0436390804185383</v>
      </c>
    </row>
    <row r="72" spans="1:9" x14ac:dyDescent="0.2">
      <c r="A72" s="4">
        <f>IF('True_Odds_Calculator_3-way'!A73="","",'True_Odds_Calculator_3-way'!A73)</f>
        <v>1.6</v>
      </c>
      <c r="B72" s="4">
        <f>IF('True_Odds_Calculator_3-way'!B73="","",'True_Odds_Calculator_3-way'!B73)</f>
        <v>4.09</v>
      </c>
      <c r="C72" s="4">
        <f>IF('True_Odds_Calculator_3-way'!C73="","",'True_Odds_Calculator_3-way'!C73)</f>
        <v>5.81</v>
      </c>
      <c r="D72" s="4">
        <f t="shared" si="5"/>
        <v>4.1615817093031637E-2</v>
      </c>
      <c r="E72" s="4">
        <f t="shared" si="6"/>
        <v>1.6363182512261425</v>
      </c>
      <c r="F72" s="4">
        <f t="shared" si="7"/>
        <v>4.3360087950386497</v>
      </c>
      <c r="G72" s="4">
        <f t="shared" si="8"/>
        <v>6.3193109706843433</v>
      </c>
      <c r="I72" s="4">
        <f t="shared" si="9"/>
        <v>1.0416158170930316</v>
      </c>
    </row>
    <row r="73" spans="1:9" x14ac:dyDescent="0.2">
      <c r="A73" s="4">
        <f>IF('True_Odds_Calculator_3-way'!A74="","",'True_Odds_Calculator_3-way'!A74)</f>
        <v>1.34</v>
      </c>
      <c r="B73" s="4">
        <f>IF('True_Odds_Calculator_3-way'!B74="","",'True_Odds_Calculator_3-way'!B74)</f>
        <v>5.49</v>
      </c>
      <c r="C73" s="4">
        <f>IF('True_Odds_Calculator_3-way'!C74="","",'True_Odds_Calculator_3-way'!C74)</f>
        <v>8.41</v>
      </c>
      <c r="D73" s="4">
        <f t="shared" si="5"/>
        <v>4.7324083402923822E-2</v>
      </c>
      <c r="E73" s="4">
        <f t="shared" si="6"/>
        <v>1.3689367081441266</v>
      </c>
      <c r="F73" s="4">
        <f t="shared" si="7"/>
        <v>6.0105304008321658</v>
      </c>
      <c r="G73" s="4">
        <f t="shared" si="8"/>
        <v>9.6963707793779754</v>
      </c>
      <c r="I73" s="4">
        <f t="shared" si="9"/>
        <v>1.0473240834029238</v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1.76</v>
      </c>
      <c r="B2" s="4">
        <f>IF('True_Odds_Calculator_2-way'!B3="","",'True_Odds_Calculator_2-way'!B3)</f>
        <v>2.16</v>
      </c>
      <c r="C2" s="4">
        <f>1/A2</f>
        <v>0.56818181818181823</v>
      </c>
      <c r="D2">
        <f>1/B2</f>
        <v>0.46296296296296291</v>
      </c>
      <c r="E2">
        <f>C2+D2-1</f>
        <v>3.1144781144781142E-2</v>
      </c>
      <c r="F2">
        <f>C2+D2-(C2*D2)-1</f>
        <v>-0.23190235690235683</v>
      </c>
      <c r="G2">
        <v>0</v>
      </c>
      <c r="H2">
        <f>C2*D2</f>
        <v>0.26304713804713803</v>
      </c>
      <c r="I2">
        <f>((-4*F2*H2)^0.5)/(2*F2)</f>
        <v>-1.0650358071057626</v>
      </c>
      <c r="J2">
        <f>(-((-4*F2*H2)^0.5))/(2*F2)</f>
        <v>1.0650358071057626</v>
      </c>
      <c r="K2">
        <f>IF(A2="","",(C2/($J2+C2-($J2*C2))))</f>
        <v>0.55266108113889945</v>
      </c>
      <c r="L2">
        <f>IF(B2="","",(D2/($J2+D2-($J2*D2))))</f>
        <v>0.44733891886110039</v>
      </c>
      <c r="M2">
        <f>IF(A2="","",1/K2)</f>
        <v>1.8094272134003797</v>
      </c>
      <c r="N2">
        <f>IF(B2="","",1/L2)</f>
        <v>2.2354415362426847</v>
      </c>
    </row>
    <row r="3" spans="1:14" x14ac:dyDescent="0.25">
      <c r="A3" s="4">
        <f>IF('True_Odds_Calculator_2-way'!A4="","",'True_Odds_Calculator_2-way'!A4)</f>
        <v>1.41</v>
      </c>
      <c r="B3" s="4">
        <f>IF('True_Odds_Calculator_2-way'!B4="","",'True_Odds_Calculator_2-way'!B4)</f>
        <v>3.04</v>
      </c>
      <c r="C3" s="4">
        <f t="shared" ref="C3:C66" si="0">1/A3</f>
        <v>0.70921985815602839</v>
      </c>
      <c r="D3">
        <f t="shared" ref="D3:D66" si="1">1/B3</f>
        <v>0.32894736842105265</v>
      </c>
      <c r="E3">
        <f t="shared" ref="E3:E66" si="2">C3+D3-1</f>
        <v>3.8167226577081159E-2</v>
      </c>
      <c r="F3">
        <f t="shared" ref="F3:F66" si="3">C3+D3-(C3*D3)-1</f>
        <v>-0.1951287793952966</v>
      </c>
      <c r="G3">
        <v>0</v>
      </c>
      <c r="H3">
        <f t="shared" ref="H3:H66" si="4">C3*D3</f>
        <v>0.23329600597237779</v>
      </c>
      <c r="I3">
        <f t="shared" ref="I3:I66" si="5">((-4*F3*H3)^0.5)/(2*F3)</f>
        <v>-1.0934350421017391</v>
      </c>
      <c r="J3">
        <f t="shared" ref="J3:J66" si="6">(-((-4*F3*H3)^0.5))/(2*F3)</f>
        <v>1.0934350421017391</v>
      </c>
      <c r="K3">
        <f t="shared" ref="K3:K66" si="7">IF(A3="","",(C3/($J3+C3-($J3*C3))))</f>
        <v>0.69046069373380714</v>
      </c>
      <c r="L3">
        <f t="shared" ref="L3:L66" si="8">IF(B3="","",(D3/($J3+D3-($J3*D3))))</f>
        <v>0.30953930626619258</v>
      </c>
      <c r="M3">
        <f t="shared" ref="M3:M66" si="9">IF(A3="","",1/K3)</f>
        <v>1.4483083672617132</v>
      </c>
      <c r="N3">
        <f t="shared" ref="N3:N66" si="10">IF(B3="","",1/L3)</f>
        <v>3.2306074858875475</v>
      </c>
    </row>
    <row r="4" spans="1:14" x14ac:dyDescent="0.25">
      <c r="A4" s="4">
        <f>IF('True_Odds_Calculator_2-way'!A5="","",'True_Odds_Calculator_2-way'!A5)</f>
        <v>1.56</v>
      </c>
      <c r="B4" s="4">
        <f>IF('True_Odds_Calculator_2-way'!B5="","",'True_Odds_Calculator_2-way'!B5)</f>
        <v>2.5299999999999998</v>
      </c>
      <c r="C4" s="4">
        <f t="shared" si="0"/>
        <v>0.64102564102564097</v>
      </c>
      <c r="D4">
        <f t="shared" si="1"/>
        <v>0.39525691699604748</v>
      </c>
      <c r="E4">
        <f t="shared" si="2"/>
        <v>3.6282558021688338E-2</v>
      </c>
      <c r="F4">
        <f t="shared" si="3"/>
        <v>-0.21708726056552163</v>
      </c>
      <c r="G4">
        <v>0</v>
      </c>
      <c r="H4">
        <f t="shared" si="4"/>
        <v>0.25336981858720992</v>
      </c>
      <c r="I4">
        <f t="shared" si="5"/>
        <v>-1.0803395392536068</v>
      </c>
      <c r="J4">
        <f t="shared" si="6"/>
        <v>1.0803395392536068</v>
      </c>
      <c r="K4">
        <f t="shared" si="7"/>
        <v>0.6230567863582569</v>
      </c>
      <c r="L4">
        <f t="shared" si="8"/>
        <v>0.3769432136417431</v>
      </c>
      <c r="M4">
        <f t="shared" si="9"/>
        <v>1.6049901419820203</v>
      </c>
      <c r="N4">
        <f t="shared" si="10"/>
        <v>2.6529194950580188</v>
      </c>
    </row>
    <row r="5" spans="1:14" x14ac:dyDescent="0.25">
      <c r="A5" s="4">
        <f>IF('True_Odds_Calculator_2-way'!A6="","",'True_Odds_Calculator_2-way'!A6)</f>
        <v>2.17</v>
      </c>
      <c r="B5" s="4">
        <f>IF('True_Odds_Calculator_2-way'!B6="","",'True_Odds_Calculator_2-way'!B6)</f>
        <v>1.75</v>
      </c>
      <c r="C5" s="4">
        <f t="shared" si="0"/>
        <v>0.46082949308755761</v>
      </c>
      <c r="D5">
        <f t="shared" si="1"/>
        <v>0.5714285714285714</v>
      </c>
      <c r="E5">
        <f t="shared" si="2"/>
        <v>3.2258064516129004E-2</v>
      </c>
      <c r="F5">
        <f t="shared" si="3"/>
        <v>-0.23107307439104674</v>
      </c>
      <c r="G5">
        <v>0</v>
      </c>
      <c r="H5">
        <f t="shared" si="4"/>
        <v>0.26333113890717574</v>
      </c>
      <c r="I5">
        <f t="shared" si="5"/>
        <v>-1.0675210253672476</v>
      </c>
      <c r="J5">
        <f t="shared" si="6"/>
        <v>1.0675210253672476</v>
      </c>
      <c r="K5">
        <f t="shared" si="7"/>
        <v>0.44464214228514221</v>
      </c>
      <c r="L5">
        <f t="shared" si="8"/>
        <v>0.55535785771485779</v>
      </c>
      <c r="M5">
        <f t="shared" si="9"/>
        <v>2.2489995996796797</v>
      </c>
      <c r="N5">
        <f t="shared" si="10"/>
        <v>1.8006407690254356</v>
      </c>
    </row>
    <row r="6" spans="1:14" x14ac:dyDescent="0.25">
      <c r="A6" s="4">
        <f>IF('True_Odds_Calculator_2-way'!A7="","",'True_Odds_Calculator_2-way'!A7)</f>
        <v>1.58</v>
      </c>
      <c r="B6" s="4">
        <f>IF('True_Odds_Calculator_2-way'!B7="","",'True_Odds_Calculator_2-way'!B7)</f>
        <v>2.5</v>
      </c>
      <c r="C6" s="4">
        <f t="shared" si="0"/>
        <v>0.63291139240506322</v>
      </c>
      <c r="D6">
        <f t="shared" si="1"/>
        <v>0.4</v>
      </c>
      <c r="E6">
        <f t="shared" si="2"/>
        <v>3.2911392405063244E-2</v>
      </c>
      <c r="F6">
        <f t="shared" si="3"/>
        <v>-0.22025316455696209</v>
      </c>
      <c r="G6">
        <v>0</v>
      </c>
      <c r="H6">
        <f t="shared" si="4"/>
        <v>0.25316455696202528</v>
      </c>
      <c r="I6">
        <f t="shared" si="5"/>
        <v>-1.0721125348377945</v>
      </c>
      <c r="J6">
        <f t="shared" si="6"/>
        <v>1.0721125348377945</v>
      </c>
      <c r="K6">
        <f t="shared" si="7"/>
        <v>0.61658923335991145</v>
      </c>
      <c r="L6">
        <f t="shared" si="8"/>
        <v>0.38341076664008866</v>
      </c>
      <c r="M6">
        <f t="shared" si="9"/>
        <v>1.6218252702059208</v>
      </c>
      <c r="N6">
        <f t="shared" si="10"/>
        <v>2.6081688022566918</v>
      </c>
    </row>
    <row r="7" spans="1:14" x14ac:dyDescent="0.25">
      <c r="A7" s="4">
        <f>IF('True_Odds_Calculator_2-way'!A8="","",'True_Odds_Calculator_2-way'!A8)</f>
        <v>1.48</v>
      </c>
      <c r="B7" s="4">
        <f>IF('True_Odds_Calculator_2-way'!B8="","",'True_Odds_Calculator_2-way'!B8)</f>
        <v>2.75</v>
      </c>
      <c r="C7" s="4">
        <f t="shared" si="0"/>
        <v>0.67567567567567566</v>
      </c>
      <c r="D7">
        <f t="shared" si="1"/>
        <v>0.36363636363636365</v>
      </c>
      <c r="E7">
        <f t="shared" si="2"/>
        <v>3.9312039312039193E-2</v>
      </c>
      <c r="F7">
        <f t="shared" si="3"/>
        <v>-0.20638820638820654</v>
      </c>
      <c r="G7">
        <v>0</v>
      </c>
      <c r="H7">
        <f t="shared" si="4"/>
        <v>0.24570024570024571</v>
      </c>
      <c r="I7">
        <f t="shared" si="5"/>
        <v>-1.0910894511799616</v>
      </c>
      <c r="J7">
        <f t="shared" si="6"/>
        <v>1.0910894511799616</v>
      </c>
      <c r="K7">
        <f t="shared" si="7"/>
        <v>0.65628729213293868</v>
      </c>
      <c r="L7">
        <f t="shared" si="8"/>
        <v>0.34371270786706143</v>
      </c>
      <c r="M7">
        <f t="shared" si="9"/>
        <v>1.5237229365663816</v>
      </c>
      <c r="N7">
        <f t="shared" si="10"/>
        <v>2.9094065395649333</v>
      </c>
    </row>
    <row r="8" spans="1:14" x14ac:dyDescent="0.25">
      <c r="A8" s="4">
        <f>IF('True_Odds_Calculator_2-way'!A9="","",'True_Odds_Calculator_2-way'!A9)</f>
        <v>1.67</v>
      </c>
      <c r="B8" s="4">
        <f>IF('True_Odds_Calculator_2-way'!B9="","",'True_Odds_Calculator_2-way'!B9)</f>
        <v>2.31</v>
      </c>
      <c r="C8" s="4">
        <f t="shared" si="0"/>
        <v>0.5988023952095809</v>
      </c>
      <c r="D8">
        <f t="shared" si="1"/>
        <v>0.4329004329004329</v>
      </c>
      <c r="E8">
        <f t="shared" si="2"/>
        <v>3.1702828110013792E-2</v>
      </c>
      <c r="F8">
        <f t="shared" si="3"/>
        <v>-0.22751898799802994</v>
      </c>
      <c r="G8">
        <v>0</v>
      </c>
      <c r="H8">
        <f t="shared" si="4"/>
        <v>0.25922181610804368</v>
      </c>
      <c r="I8">
        <f t="shared" si="5"/>
        <v>-1.0673993913412883</v>
      </c>
      <c r="J8">
        <f t="shared" si="6"/>
        <v>1.0673993913412883</v>
      </c>
      <c r="K8">
        <f t="shared" si="7"/>
        <v>0.5830368034683614</v>
      </c>
      <c r="L8">
        <f t="shared" si="8"/>
        <v>0.41696319653163855</v>
      </c>
      <c r="M8">
        <f t="shared" si="9"/>
        <v>1.7151575921986633</v>
      </c>
      <c r="N8">
        <f t="shared" si="10"/>
        <v>2.3982932026570873</v>
      </c>
    </row>
    <row r="9" spans="1:14" x14ac:dyDescent="0.25">
      <c r="A9" s="4">
        <f>IF('True_Odds_Calculator_2-way'!A10="","",'True_Odds_Calculator_2-way'!A10)</f>
        <v>1.51</v>
      </c>
      <c r="B9" s="4">
        <f>IF('True_Odds_Calculator_2-way'!B10="","",'True_Odds_Calculator_2-way'!B10)</f>
        <v>2.68</v>
      </c>
      <c r="C9" s="4">
        <f t="shared" si="0"/>
        <v>0.66225165562913912</v>
      </c>
      <c r="D9">
        <f t="shared" si="1"/>
        <v>0.37313432835820892</v>
      </c>
      <c r="E9">
        <f t="shared" si="2"/>
        <v>3.5385983987348046E-2</v>
      </c>
      <c r="F9">
        <f t="shared" si="3"/>
        <v>-0.21172284273994268</v>
      </c>
      <c r="G9">
        <v>0</v>
      </c>
      <c r="H9">
        <f t="shared" si="4"/>
        <v>0.2471088267272907</v>
      </c>
      <c r="I9">
        <f t="shared" si="5"/>
        <v>-1.0803395392536073</v>
      </c>
      <c r="J9">
        <f t="shared" si="6"/>
        <v>1.0803395392536073</v>
      </c>
      <c r="K9">
        <f t="shared" si="7"/>
        <v>0.64475648099787108</v>
      </c>
      <c r="L9">
        <f t="shared" si="8"/>
        <v>0.3552435190021288</v>
      </c>
      <c r="M9">
        <f t="shared" si="9"/>
        <v>1.5509731650193399</v>
      </c>
      <c r="N9">
        <f t="shared" si="10"/>
        <v>2.8149704259460604</v>
      </c>
    </row>
    <row r="10" spans="1:14" x14ac:dyDescent="0.25">
      <c r="A10" s="4">
        <f>IF('True_Odds_Calculator_2-way'!A11="","",'True_Odds_Calculator_2-way'!A11)</f>
        <v>1.46</v>
      </c>
      <c r="B10" s="4">
        <f>IF('True_Odds_Calculator_2-way'!B11="","",'True_Odds_Calculator_2-way'!B11)</f>
        <v>2.84</v>
      </c>
      <c r="C10" s="4">
        <f t="shared" si="0"/>
        <v>0.68493150684931503</v>
      </c>
      <c r="D10">
        <f t="shared" si="1"/>
        <v>0.35211267605633806</v>
      </c>
      <c r="E10">
        <f t="shared" si="2"/>
        <v>3.7044182905653145E-2</v>
      </c>
      <c r="F10">
        <f t="shared" si="3"/>
        <v>-0.20412888288635922</v>
      </c>
      <c r="G10">
        <v>0</v>
      </c>
      <c r="H10">
        <f t="shared" si="4"/>
        <v>0.24117306579201236</v>
      </c>
      <c r="I10">
        <f t="shared" si="5"/>
        <v>-1.0869565217391306</v>
      </c>
      <c r="J10">
        <f t="shared" si="6"/>
        <v>1.0869565217391306</v>
      </c>
      <c r="K10">
        <f t="shared" si="7"/>
        <v>0.66666666666666652</v>
      </c>
      <c r="L10">
        <f t="shared" si="8"/>
        <v>0.33333333333333337</v>
      </c>
      <c r="M10">
        <f t="shared" si="9"/>
        <v>1.5000000000000004</v>
      </c>
      <c r="N10">
        <f t="shared" si="10"/>
        <v>2.9999999999999996</v>
      </c>
    </row>
    <row r="11" spans="1:14" x14ac:dyDescent="0.25">
      <c r="A11" s="4">
        <f>IF('True_Odds_Calculator_2-way'!A12="","",'True_Odds_Calculator_2-way'!A12)</f>
        <v>1.56</v>
      </c>
      <c r="B11" s="4">
        <f>IF('True_Odds_Calculator_2-way'!B12="","",'True_Odds_Calculator_2-way'!B12)</f>
        <v>2.56</v>
      </c>
      <c r="C11" s="4">
        <f t="shared" si="0"/>
        <v>0.64102564102564097</v>
      </c>
      <c r="D11">
        <f t="shared" si="1"/>
        <v>0.390625</v>
      </c>
      <c r="E11">
        <f t="shared" si="2"/>
        <v>3.1650641025640969E-2</v>
      </c>
      <c r="F11">
        <f t="shared" si="3"/>
        <v>-0.21875</v>
      </c>
      <c r="G11">
        <v>0</v>
      </c>
      <c r="H11">
        <f t="shared" si="4"/>
        <v>0.25040064102564102</v>
      </c>
      <c r="I11">
        <f t="shared" si="5"/>
        <v>-1.0699012312772822</v>
      </c>
      <c r="J11">
        <f t="shared" si="6"/>
        <v>1.0699012312772822</v>
      </c>
      <c r="K11">
        <f t="shared" si="7"/>
        <v>0.62533428435616611</v>
      </c>
      <c r="L11">
        <f t="shared" si="8"/>
        <v>0.37466571564383383</v>
      </c>
      <c r="M11">
        <f t="shared" si="9"/>
        <v>1.5991446895152783</v>
      </c>
      <c r="N11">
        <f t="shared" si="10"/>
        <v>2.6690459207925601</v>
      </c>
    </row>
    <row r="12" spans="1:14" x14ac:dyDescent="0.25">
      <c r="A12" s="4">
        <f>IF('True_Odds_Calculator_2-way'!A13="","",'True_Odds_Calculator_2-way'!A13)</f>
        <v>1.63</v>
      </c>
      <c r="B12" s="4">
        <f>IF('True_Odds_Calculator_2-way'!B13="","",'True_Odds_Calculator_2-way'!B13)</f>
        <v>2.39</v>
      </c>
      <c r="C12" s="4">
        <f t="shared" si="0"/>
        <v>0.61349693251533743</v>
      </c>
      <c r="D12">
        <f t="shared" si="1"/>
        <v>0.41841004184100417</v>
      </c>
      <c r="E12">
        <f t="shared" si="2"/>
        <v>3.19069743563416E-2</v>
      </c>
      <c r="F12">
        <f t="shared" si="3"/>
        <v>-0.22478630284672851</v>
      </c>
      <c r="G12">
        <v>0</v>
      </c>
      <c r="H12">
        <f t="shared" si="4"/>
        <v>0.25669327720307006</v>
      </c>
      <c r="I12">
        <f t="shared" si="5"/>
        <v>-1.0686176060625021</v>
      </c>
      <c r="J12">
        <f t="shared" si="6"/>
        <v>1.0686176060625021</v>
      </c>
      <c r="K12">
        <f t="shared" si="7"/>
        <v>0.59764679259350884</v>
      </c>
      <c r="L12">
        <f t="shared" si="8"/>
        <v>0.40235320740649128</v>
      </c>
      <c r="M12">
        <f t="shared" si="9"/>
        <v>1.6732290918193764</v>
      </c>
      <c r="N12">
        <f t="shared" si="10"/>
        <v>2.4853784724268779</v>
      </c>
    </row>
    <row r="13" spans="1:14" x14ac:dyDescent="0.25">
      <c r="A13" s="4">
        <f>IF('True_Odds_Calculator_2-way'!A14="","",'True_Odds_Calculator_2-way'!A14)</f>
        <v>1.74</v>
      </c>
      <c r="B13" s="4">
        <f>IF('True_Odds_Calculator_2-way'!B14="","",'True_Odds_Calculator_2-way'!B14)</f>
        <v>2.19</v>
      </c>
      <c r="C13" s="4">
        <f t="shared" si="0"/>
        <v>0.57471264367816088</v>
      </c>
      <c r="D13">
        <f t="shared" si="1"/>
        <v>0.45662100456621008</v>
      </c>
      <c r="E13">
        <f t="shared" si="2"/>
        <v>3.1333648244370904E-2</v>
      </c>
      <c r="F13">
        <f t="shared" si="3"/>
        <v>-0.23109221644885325</v>
      </c>
      <c r="G13">
        <v>0</v>
      </c>
      <c r="H13">
        <f t="shared" si="4"/>
        <v>0.26242586469322415</v>
      </c>
      <c r="I13">
        <f t="shared" si="5"/>
        <v>-1.0656403571953759</v>
      </c>
      <c r="J13">
        <f t="shared" si="6"/>
        <v>1.0656403571953759</v>
      </c>
      <c r="K13">
        <f t="shared" si="7"/>
        <v>0.5591046698972264</v>
      </c>
      <c r="L13">
        <f t="shared" si="8"/>
        <v>0.4408953301027736</v>
      </c>
      <c r="M13">
        <f t="shared" si="9"/>
        <v>1.7885738643245783</v>
      </c>
      <c r="N13">
        <f t="shared" si="10"/>
        <v>2.2681120250624973</v>
      </c>
    </row>
    <row r="14" spans="1:14" x14ac:dyDescent="0.25">
      <c r="A14" s="4">
        <f>IF('True_Odds_Calculator_2-way'!A15="","",'True_Odds_Calculator_2-way'!A15)</f>
        <v>1.73</v>
      </c>
      <c r="B14" s="4">
        <f>IF('True_Odds_Calculator_2-way'!B15="","",'True_Odds_Calculator_2-way'!B15)</f>
        <v>2.19</v>
      </c>
      <c r="C14" s="4">
        <f t="shared" si="0"/>
        <v>0.5780346820809249</v>
      </c>
      <c r="D14">
        <f t="shared" si="1"/>
        <v>0.45662100456621008</v>
      </c>
      <c r="E14">
        <f t="shared" si="2"/>
        <v>3.4655686647135031E-2</v>
      </c>
      <c r="F14">
        <f t="shared" si="3"/>
        <v>-0.22928709055876673</v>
      </c>
      <c r="G14">
        <v>0</v>
      </c>
      <c r="H14">
        <f t="shared" si="4"/>
        <v>0.26394277720590181</v>
      </c>
      <c r="I14">
        <f t="shared" si="5"/>
        <v>-1.0729144372515058</v>
      </c>
      <c r="J14">
        <f t="shared" si="6"/>
        <v>1.0729144372515058</v>
      </c>
      <c r="K14">
        <f t="shared" si="7"/>
        <v>0.56078093121655925</v>
      </c>
      <c r="L14">
        <f t="shared" si="8"/>
        <v>0.43921906878344058</v>
      </c>
      <c r="M14">
        <f t="shared" si="9"/>
        <v>1.7832275391935992</v>
      </c>
      <c r="N14">
        <f t="shared" si="10"/>
        <v>2.2767681803292916</v>
      </c>
    </row>
    <row r="15" spans="1:14" x14ac:dyDescent="0.25">
      <c r="A15" s="4">
        <f>IF('True_Odds_Calculator_2-way'!A16="","",'True_Odds_Calculator_2-way'!A16)</f>
        <v>1.58</v>
      </c>
      <c r="B15" s="4">
        <f>IF('True_Odds_Calculator_2-way'!B16="","",'True_Odds_Calculator_2-way'!B16)</f>
        <v>2.48</v>
      </c>
      <c r="C15" s="4">
        <f t="shared" si="0"/>
        <v>0.63291139240506322</v>
      </c>
      <c r="D15">
        <f t="shared" si="1"/>
        <v>0.40322580645161293</v>
      </c>
      <c r="E15">
        <f t="shared" si="2"/>
        <v>3.61371988566761E-2</v>
      </c>
      <c r="F15">
        <f t="shared" si="3"/>
        <v>-0.21906900775826876</v>
      </c>
      <c r="G15">
        <v>0</v>
      </c>
      <c r="H15">
        <f t="shared" si="4"/>
        <v>0.25520620661494486</v>
      </c>
      <c r="I15">
        <f t="shared" si="5"/>
        <v>-1.0793322294408636</v>
      </c>
      <c r="J15">
        <f t="shared" si="6"/>
        <v>1.0793322294408636</v>
      </c>
      <c r="K15">
        <f t="shared" si="7"/>
        <v>0.61500134916440274</v>
      </c>
      <c r="L15">
        <f t="shared" si="8"/>
        <v>0.38499865083559737</v>
      </c>
      <c r="M15">
        <f t="shared" si="9"/>
        <v>1.6260126930757011</v>
      </c>
      <c r="N15">
        <f t="shared" si="10"/>
        <v>2.5974116995724779</v>
      </c>
    </row>
    <row r="16" spans="1:14" x14ac:dyDescent="0.25">
      <c r="A16" s="4">
        <f>IF('True_Odds_Calculator_2-way'!A17="","",'True_Odds_Calculator_2-way'!A17)</f>
        <v>1.32</v>
      </c>
      <c r="B16" s="4">
        <f>IF('True_Odds_Calculator_2-way'!B17="","",'True_Odds_Calculator_2-way'!B17)</f>
        <v>3.28</v>
      </c>
      <c r="C16" s="4">
        <f t="shared" si="0"/>
        <v>0.75757575757575757</v>
      </c>
      <c r="D16">
        <f t="shared" si="1"/>
        <v>0.3048780487804878</v>
      </c>
      <c r="E16">
        <f t="shared" si="2"/>
        <v>6.2453806356245423E-2</v>
      </c>
      <c r="F16">
        <f t="shared" si="3"/>
        <v>-0.16851441241685139</v>
      </c>
      <c r="G16">
        <v>0</v>
      </c>
      <c r="H16">
        <f t="shared" si="4"/>
        <v>0.23096821877309681</v>
      </c>
      <c r="I16">
        <f t="shared" si="5"/>
        <v>-1.1707322644771176</v>
      </c>
      <c r="J16">
        <f t="shared" si="6"/>
        <v>1.1707322644771176</v>
      </c>
      <c r="K16">
        <f t="shared" si="7"/>
        <v>0.72746619379464028</v>
      </c>
      <c r="L16">
        <f t="shared" si="8"/>
        <v>0.27253380620535961</v>
      </c>
      <c r="M16">
        <f t="shared" si="9"/>
        <v>1.3746343246326778</v>
      </c>
      <c r="N16">
        <f t="shared" si="10"/>
        <v>3.6692695630078282</v>
      </c>
    </row>
    <row r="17" spans="1:14" x14ac:dyDescent="0.25">
      <c r="A17" s="4">
        <f>IF('True_Odds_Calculator_2-way'!A18="","",'True_Odds_Calculator_2-way'!A18)</f>
        <v>1.69</v>
      </c>
      <c r="B17" s="4">
        <f>IF('True_Odds_Calculator_2-way'!B18="","",'True_Odds_Calculator_2-way'!B18)</f>
        <v>2.25</v>
      </c>
      <c r="C17" s="4">
        <f t="shared" si="0"/>
        <v>0.59171597633136097</v>
      </c>
      <c r="D17">
        <f t="shared" si="1"/>
        <v>0.44444444444444442</v>
      </c>
      <c r="E17">
        <f t="shared" si="2"/>
        <v>3.6160420775805502E-2</v>
      </c>
      <c r="F17">
        <f t="shared" si="3"/>
        <v>-0.22682445759368819</v>
      </c>
      <c r="G17">
        <v>0</v>
      </c>
      <c r="H17">
        <f t="shared" si="4"/>
        <v>0.26298487836949375</v>
      </c>
      <c r="I17">
        <f t="shared" si="5"/>
        <v>-1.0767638041163314</v>
      </c>
      <c r="J17">
        <f t="shared" si="6"/>
        <v>1.0767638041163314</v>
      </c>
      <c r="K17">
        <f t="shared" si="7"/>
        <v>0.57373431955297227</v>
      </c>
      <c r="L17">
        <f t="shared" si="8"/>
        <v>0.42626568044702751</v>
      </c>
      <c r="M17">
        <f t="shared" si="9"/>
        <v>1.7429670248402687</v>
      </c>
      <c r="N17">
        <f t="shared" si="10"/>
        <v>2.3459547551454145</v>
      </c>
    </row>
    <row r="18" spans="1:14" x14ac:dyDescent="0.25">
      <c r="A18" s="4">
        <f>IF('True_Odds_Calculator_2-way'!A19="","",'True_Odds_Calculator_2-way'!A19)</f>
        <v>1.68</v>
      </c>
      <c r="B18" s="4">
        <f>IF('True_Odds_Calculator_2-way'!B19="","",'True_Odds_Calculator_2-way'!B19)</f>
        <v>2.2799999999999998</v>
      </c>
      <c r="C18" s="4">
        <f t="shared" si="0"/>
        <v>0.59523809523809523</v>
      </c>
      <c r="D18">
        <f t="shared" si="1"/>
        <v>0.43859649122807021</v>
      </c>
      <c r="E18">
        <f t="shared" si="2"/>
        <v>3.383458646616555E-2</v>
      </c>
      <c r="F18">
        <f t="shared" si="3"/>
        <v>-0.2272347535505429</v>
      </c>
      <c r="G18">
        <v>0</v>
      </c>
      <c r="H18">
        <f t="shared" si="4"/>
        <v>0.26106934001670845</v>
      </c>
      <c r="I18">
        <f t="shared" si="5"/>
        <v>-1.0718661571406805</v>
      </c>
      <c r="J18">
        <f t="shared" si="6"/>
        <v>1.0718661571406805</v>
      </c>
      <c r="K18">
        <f t="shared" si="7"/>
        <v>0.57841282804125305</v>
      </c>
      <c r="L18">
        <f t="shared" si="8"/>
        <v>0.42158717195874679</v>
      </c>
      <c r="M18">
        <f t="shared" si="9"/>
        <v>1.728868986855663</v>
      </c>
      <c r="N18">
        <f t="shared" si="10"/>
        <v>2.3719886811400706</v>
      </c>
    </row>
    <row r="19" spans="1:14" x14ac:dyDescent="0.25">
      <c r="A19" s="4">
        <f>IF('True_Odds_Calculator_2-way'!A20="","",'True_Odds_Calculator_2-way'!A20)</f>
        <v>1.34</v>
      </c>
      <c r="B19" s="4">
        <f>IF('True_Odds_Calculator_2-way'!B20="","",'True_Odds_Calculator_2-way'!B20)</f>
        <v>3.19</v>
      </c>
      <c r="C19" s="4">
        <f t="shared" si="0"/>
        <v>0.74626865671641784</v>
      </c>
      <c r="D19">
        <f t="shared" si="1"/>
        <v>0.31347962382445144</v>
      </c>
      <c r="E19">
        <f t="shared" si="2"/>
        <v>5.9748280540869336E-2</v>
      </c>
      <c r="F19">
        <f t="shared" si="3"/>
        <v>-0.17419173723857195</v>
      </c>
      <c r="G19">
        <v>0</v>
      </c>
      <c r="H19">
        <f t="shared" si="4"/>
        <v>0.23394001777944134</v>
      </c>
      <c r="I19">
        <f t="shared" si="5"/>
        <v>-1.1588800432341997</v>
      </c>
      <c r="J19">
        <f t="shared" si="6"/>
        <v>1.1588800432341997</v>
      </c>
      <c r="K19">
        <f t="shared" si="7"/>
        <v>0.71735022692314321</v>
      </c>
      <c r="L19">
        <f t="shared" si="8"/>
        <v>0.28264977307685668</v>
      </c>
      <c r="M19">
        <f t="shared" si="9"/>
        <v>1.394019214699628</v>
      </c>
      <c r="N19">
        <f t="shared" si="10"/>
        <v>3.5379472946828976</v>
      </c>
    </row>
    <row r="20" spans="1:14" x14ac:dyDescent="0.25">
      <c r="A20" s="4">
        <f>IF('True_Odds_Calculator_2-way'!A21="","",'True_Odds_Calculator_2-way'!A21)</f>
        <v>1.66</v>
      </c>
      <c r="B20" s="4">
        <f>IF('True_Odds_Calculator_2-way'!B21="","",'True_Odds_Calculator_2-way'!B21)</f>
        <v>2.3199999999999998</v>
      </c>
      <c r="C20" s="4">
        <f t="shared" si="0"/>
        <v>0.60240963855421692</v>
      </c>
      <c r="D20">
        <f t="shared" si="1"/>
        <v>0.43103448275862072</v>
      </c>
      <c r="E20">
        <f t="shared" si="2"/>
        <v>3.3444121312837582E-2</v>
      </c>
      <c r="F20">
        <f t="shared" si="3"/>
        <v>-0.22621520565018693</v>
      </c>
      <c r="G20">
        <v>0</v>
      </c>
      <c r="H20">
        <f t="shared" si="4"/>
        <v>0.25965932696302457</v>
      </c>
      <c r="I20">
        <f t="shared" si="5"/>
        <v>-1.0713739108887086</v>
      </c>
      <c r="J20">
        <f t="shared" si="6"/>
        <v>1.0713739108887086</v>
      </c>
      <c r="K20">
        <f t="shared" si="7"/>
        <v>0.58578643762690485</v>
      </c>
      <c r="L20">
        <f t="shared" si="8"/>
        <v>0.41421356237309498</v>
      </c>
      <c r="M20">
        <f t="shared" si="9"/>
        <v>1.7071067811865479</v>
      </c>
      <c r="N20">
        <f t="shared" si="10"/>
        <v>2.4142135623730954</v>
      </c>
    </row>
    <row r="21" spans="1:14" x14ac:dyDescent="0.25">
      <c r="A21" s="4">
        <f>IF('True_Odds_Calculator_2-way'!A22="","",'True_Odds_Calculator_2-way'!A22)</f>
        <v>1.55</v>
      </c>
      <c r="B21" s="4">
        <f>IF('True_Odds_Calculator_2-way'!B22="","",'True_Odds_Calculator_2-way'!B22)</f>
        <v>2.58</v>
      </c>
      <c r="C21" s="4">
        <f t="shared" si="0"/>
        <v>0.64516129032258063</v>
      </c>
      <c r="D21">
        <f t="shared" si="1"/>
        <v>0.38759689922480617</v>
      </c>
      <c r="E21">
        <f t="shared" si="2"/>
        <v>3.275818954738674E-2</v>
      </c>
      <c r="F21">
        <f t="shared" si="3"/>
        <v>-0.21730432608152039</v>
      </c>
      <c r="G21">
        <v>0</v>
      </c>
      <c r="H21">
        <f t="shared" si="4"/>
        <v>0.25006251562890719</v>
      </c>
      <c r="I21">
        <f t="shared" si="5"/>
        <v>-1.072729223145815</v>
      </c>
      <c r="J21">
        <f t="shared" si="6"/>
        <v>1.072729223145815</v>
      </c>
      <c r="K21">
        <f t="shared" si="7"/>
        <v>0.6289303932876571</v>
      </c>
      <c r="L21">
        <f t="shared" si="8"/>
        <v>0.37106960671234313</v>
      </c>
      <c r="M21">
        <f t="shared" si="9"/>
        <v>1.5900010727301979</v>
      </c>
      <c r="N21">
        <f t="shared" si="10"/>
        <v>2.6949121725703877</v>
      </c>
    </row>
    <row r="22" spans="1:14" x14ac:dyDescent="0.25">
      <c r="A22" s="4">
        <f>IF('True_Odds_Calculator_2-way'!A23="","",'True_Odds_Calculator_2-way'!A23)</f>
        <v>2.11</v>
      </c>
      <c r="B22" s="4">
        <f>IF('True_Odds_Calculator_2-way'!B23="","",'True_Odds_Calculator_2-way'!B23)</f>
        <v>1.79</v>
      </c>
      <c r="C22" s="4">
        <f t="shared" si="0"/>
        <v>0.47393364928909953</v>
      </c>
      <c r="D22">
        <f t="shared" si="1"/>
        <v>0.55865921787709494</v>
      </c>
      <c r="E22">
        <f t="shared" si="2"/>
        <v>3.2592867166194583E-2</v>
      </c>
      <c r="F22">
        <f t="shared" si="3"/>
        <v>-0.23217453467129112</v>
      </c>
      <c r="G22">
        <v>0</v>
      </c>
      <c r="H22">
        <f t="shared" si="4"/>
        <v>0.26476740183748576</v>
      </c>
      <c r="I22">
        <f t="shared" si="5"/>
        <v>-1.0678861770883312</v>
      </c>
      <c r="J22">
        <f t="shared" si="6"/>
        <v>1.0678861770883312</v>
      </c>
      <c r="K22">
        <f t="shared" si="7"/>
        <v>0.45759183965236705</v>
      </c>
      <c r="L22">
        <f t="shared" si="8"/>
        <v>0.54240816034763273</v>
      </c>
      <c r="M22">
        <f t="shared" si="9"/>
        <v>2.1853536565680476</v>
      </c>
      <c r="N22">
        <f t="shared" si="10"/>
        <v>1.8436300798997822</v>
      </c>
    </row>
    <row r="23" spans="1:14" x14ac:dyDescent="0.25">
      <c r="A23" s="4">
        <f>IF('True_Odds_Calculator_2-way'!A24="","",'True_Odds_Calculator_2-way'!A24)</f>
        <v>1.89</v>
      </c>
      <c r="B23" s="4">
        <f>IF('True_Odds_Calculator_2-way'!B24="","",'True_Odds_Calculator_2-way'!B24)</f>
        <v>1.95</v>
      </c>
      <c r="C23" s="4">
        <f t="shared" si="0"/>
        <v>0.52910052910052918</v>
      </c>
      <c r="D23">
        <f t="shared" si="1"/>
        <v>0.51282051282051289</v>
      </c>
      <c r="E23">
        <f t="shared" si="2"/>
        <v>4.1921041921042068E-2</v>
      </c>
      <c r="F23">
        <f t="shared" si="3"/>
        <v>-0.22941256274589605</v>
      </c>
      <c r="G23">
        <v>0</v>
      </c>
      <c r="H23">
        <f t="shared" si="4"/>
        <v>0.27133360466693807</v>
      </c>
      <c r="I23">
        <f t="shared" si="5"/>
        <v>-1.0875348781426823</v>
      </c>
      <c r="J23">
        <f t="shared" si="6"/>
        <v>1.0875348781426823</v>
      </c>
      <c r="K23">
        <f t="shared" si="7"/>
        <v>0.5081543421727045</v>
      </c>
      <c r="L23">
        <f t="shared" si="8"/>
        <v>0.49184565782729561</v>
      </c>
      <c r="M23">
        <f t="shared" si="9"/>
        <v>1.9679060415469869</v>
      </c>
      <c r="N23">
        <f t="shared" si="10"/>
        <v>2.0331581342355478</v>
      </c>
    </row>
    <row r="24" spans="1:14" x14ac:dyDescent="0.25">
      <c r="A24" s="4">
        <f>IF('True_Odds_Calculator_2-way'!A25="","",'True_Odds_Calculator_2-way'!A25)</f>
        <v>2.12</v>
      </c>
      <c r="B24" s="4">
        <f>IF('True_Odds_Calculator_2-way'!B25="","",'True_Odds_Calculator_2-way'!B25)</f>
        <v>1.75</v>
      </c>
      <c r="C24" s="4">
        <f t="shared" si="0"/>
        <v>0.47169811320754712</v>
      </c>
      <c r="D24">
        <f t="shared" si="1"/>
        <v>0.5714285714285714</v>
      </c>
      <c r="E24">
        <f t="shared" si="2"/>
        <v>4.3126684636118462E-2</v>
      </c>
      <c r="F24">
        <f t="shared" si="3"/>
        <v>-0.22641509433962281</v>
      </c>
      <c r="G24">
        <v>0</v>
      </c>
      <c r="H24">
        <f t="shared" si="4"/>
        <v>0.26954177897574122</v>
      </c>
      <c r="I24">
        <f t="shared" si="5"/>
        <v>-1.0910894511799614</v>
      </c>
      <c r="J24">
        <f t="shared" si="6"/>
        <v>1.0910894511799614</v>
      </c>
      <c r="K24">
        <f t="shared" si="7"/>
        <v>0.45004091619234604</v>
      </c>
      <c r="L24">
        <f t="shared" si="8"/>
        <v>0.54995908380765413</v>
      </c>
      <c r="M24">
        <f t="shared" si="9"/>
        <v>2.2220201853215569</v>
      </c>
      <c r="N24">
        <f t="shared" si="10"/>
        <v>1.8183170883849711</v>
      </c>
    </row>
    <row r="25" spans="1:14" x14ac:dyDescent="0.25">
      <c r="A25" s="4">
        <f>IF('True_Odds_Calculator_2-way'!A26="","",'True_Odds_Calculator_2-way'!A26)</f>
        <v>2.0299999999999998</v>
      </c>
      <c r="B25" s="4">
        <f>IF('True_Odds_Calculator_2-way'!B26="","",'True_Odds_Calculator_2-way'!B26)</f>
        <v>1.83</v>
      </c>
      <c r="C25" s="4">
        <f t="shared" si="0"/>
        <v>0.49261083743842371</v>
      </c>
      <c r="D25">
        <f t="shared" si="1"/>
        <v>0.54644808743169393</v>
      </c>
      <c r="E25">
        <f t="shared" si="2"/>
        <v>3.9058924870117639E-2</v>
      </c>
      <c r="F25">
        <f t="shared" si="3"/>
        <v>-0.23012732509623413</v>
      </c>
      <c r="G25">
        <v>0</v>
      </c>
      <c r="H25">
        <f t="shared" si="4"/>
        <v>0.26918624996635171</v>
      </c>
      <c r="I25">
        <f t="shared" si="5"/>
        <v>-1.0815393906387938</v>
      </c>
      <c r="J25">
        <f t="shared" si="6"/>
        <v>1.0815393906387938</v>
      </c>
      <c r="K25">
        <f t="shared" si="7"/>
        <v>0.47304012528552486</v>
      </c>
      <c r="L25">
        <f t="shared" si="8"/>
        <v>0.52695987471447536</v>
      </c>
      <c r="M25">
        <f t="shared" si="9"/>
        <v>2.113985572357957</v>
      </c>
      <c r="N25">
        <f t="shared" si="10"/>
        <v>1.8976776942301987</v>
      </c>
    </row>
    <row r="26" spans="1:14" x14ac:dyDescent="0.25">
      <c r="A26" s="4">
        <f>IF('True_Odds_Calculator_2-way'!A27="","",'True_Odds_Calculator_2-way'!A27)</f>
        <v>2.4700000000000002</v>
      </c>
      <c r="B26" s="4">
        <f>IF('True_Odds_Calculator_2-way'!B27="","",'True_Odds_Calculator_2-way'!B27)</f>
        <v>1.57</v>
      </c>
      <c r="C26" s="4">
        <f t="shared" si="0"/>
        <v>0.40485829959514169</v>
      </c>
      <c r="D26">
        <f t="shared" si="1"/>
        <v>0.63694267515923564</v>
      </c>
      <c r="E26">
        <f t="shared" si="2"/>
        <v>4.1800974754377274E-2</v>
      </c>
      <c r="F26">
        <f t="shared" si="3"/>
        <v>-0.21607055365017158</v>
      </c>
      <c r="G26">
        <v>0</v>
      </c>
      <c r="H26">
        <f t="shared" si="4"/>
        <v>0.25787152840454886</v>
      </c>
      <c r="I26">
        <f t="shared" si="5"/>
        <v>-1.0924558755741034</v>
      </c>
      <c r="J26">
        <f t="shared" si="6"/>
        <v>1.0924558755741034</v>
      </c>
      <c r="K26">
        <f t="shared" si="7"/>
        <v>0.38374308682615721</v>
      </c>
      <c r="L26">
        <f t="shared" si="8"/>
        <v>0.61625691317384279</v>
      </c>
      <c r="M26">
        <f t="shared" si="9"/>
        <v>2.6059101370939319</v>
      </c>
      <c r="N26">
        <f t="shared" si="10"/>
        <v>1.6226998490772393</v>
      </c>
    </row>
    <row r="27" spans="1:14" x14ac:dyDescent="0.25">
      <c r="A27" s="4">
        <f>IF('True_Odds_Calculator_2-way'!A28="","",'True_Odds_Calculator_2-way'!A28)</f>
        <v>1.64</v>
      </c>
      <c r="B27" s="4">
        <f>IF('True_Odds_Calculator_2-way'!B28="","",'True_Odds_Calculator_2-way'!B28)</f>
        <v>2.29</v>
      </c>
      <c r="C27" s="4">
        <f t="shared" si="0"/>
        <v>0.6097560975609756</v>
      </c>
      <c r="D27">
        <f t="shared" si="1"/>
        <v>0.4366812227074236</v>
      </c>
      <c r="E27">
        <f t="shared" si="2"/>
        <v>4.6437320268399196E-2</v>
      </c>
      <c r="F27">
        <f t="shared" si="3"/>
        <v>-0.21983171796783463</v>
      </c>
      <c r="G27">
        <v>0</v>
      </c>
      <c r="H27">
        <f t="shared" si="4"/>
        <v>0.26626903823623388</v>
      </c>
      <c r="I27">
        <f t="shared" si="5"/>
        <v>-1.1005636329070299</v>
      </c>
      <c r="J27">
        <f t="shared" si="6"/>
        <v>1.1005636329070299</v>
      </c>
      <c r="K27">
        <f t="shared" si="7"/>
        <v>0.586730253341471</v>
      </c>
      <c r="L27">
        <f t="shared" si="8"/>
        <v>0.41326974665852889</v>
      </c>
      <c r="M27">
        <f t="shared" si="9"/>
        <v>1.7043607250604993</v>
      </c>
      <c r="N27">
        <f t="shared" si="10"/>
        <v>2.4197270864500684</v>
      </c>
    </row>
    <row r="28" spans="1:14" x14ac:dyDescent="0.25">
      <c r="A28" s="4">
        <f>IF('True_Odds_Calculator_2-way'!A29="","",'True_Odds_Calculator_2-way'!A29)</f>
        <v>2.36</v>
      </c>
      <c r="B28" s="4">
        <f>IF('True_Odds_Calculator_2-way'!B29="","",'True_Odds_Calculator_2-way'!B29)</f>
        <v>1.61</v>
      </c>
      <c r="C28" s="4">
        <f t="shared" si="0"/>
        <v>0.42372881355932207</v>
      </c>
      <c r="D28">
        <f t="shared" si="1"/>
        <v>0.6211180124223602</v>
      </c>
      <c r="E28">
        <f t="shared" si="2"/>
        <v>4.4846825981682326E-2</v>
      </c>
      <c r="F28">
        <f t="shared" si="3"/>
        <v>-0.21833877250236866</v>
      </c>
      <c r="G28">
        <v>0</v>
      </c>
      <c r="H28">
        <f t="shared" si="4"/>
        <v>0.26318559848405093</v>
      </c>
      <c r="I28">
        <f t="shared" si="5"/>
        <v>-1.0979071877276472</v>
      </c>
      <c r="J28">
        <f t="shared" si="6"/>
        <v>1.0979071877276472</v>
      </c>
      <c r="K28">
        <f t="shared" si="7"/>
        <v>0.40109840391847473</v>
      </c>
      <c r="L28">
        <f t="shared" si="8"/>
        <v>0.59890159608152527</v>
      </c>
      <c r="M28">
        <f t="shared" si="9"/>
        <v>2.4931537753095996</v>
      </c>
      <c r="N28">
        <f t="shared" si="10"/>
        <v>1.6697233845138648</v>
      </c>
    </row>
    <row r="29" spans="1:14" x14ac:dyDescent="0.25">
      <c r="A29" s="4">
        <f>IF('True_Odds_Calculator_2-way'!A30="","",'True_Odds_Calculator_2-way'!A30)</f>
        <v>1.64</v>
      </c>
      <c r="B29" s="4">
        <f>IF('True_Odds_Calculator_2-way'!B30="","",'True_Odds_Calculator_2-way'!B30)</f>
        <v>2.3199999999999998</v>
      </c>
      <c r="C29" s="4">
        <f t="shared" si="0"/>
        <v>0.6097560975609756</v>
      </c>
      <c r="D29">
        <f t="shared" si="1"/>
        <v>0.43103448275862072</v>
      </c>
      <c r="E29">
        <f t="shared" si="2"/>
        <v>4.0790580319596259E-2</v>
      </c>
      <c r="F29">
        <f t="shared" si="3"/>
        <v>-0.22203532380151392</v>
      </c>
      <c r="G29">
        <v>0</v>
      </c>
      <c r="H29">
        <f t="shared" si="4"/>
        <v>0.26282590412111018</v>
      </c>
      <c r="I29">
        <f t="shared" si="5"/>
        <v>-1.0879853497231113</v>
      </c>
      <c r="J29">
        <f t="shared" si="6"/>
        <v>1.0879853497231113</v>
      </c>
      <c r="K29">
        <f t="shared" si="7"/>
        <v>0.58951467140281677</v>
      </c>
      <c r="L29">
        <f t="shared" si="8"/>
        <v>0.41048532859718323</v>
      </c>
      <c r="M29">
        <f t="shared" si="9"/>
        <v>1.6963106238227914</v>
      </c>
      <c r="N29">
        <f t="shared" si="10"/>
        <v>2.4361406616345072</v>
      </c>
    </row>
    <row r="30" spans="1:14" x14ac:dyDescent="0.25">
      <c r="A30" s="4">
        <f>IF('True_Odds_Calculator_2-way'!A31="","",'True_Odds_Calculator_2-way'!A31)</f>
        <v>1.68</v>
      </c>
      <c r="B30" s="4">
        <f>IF('True_Odds_Calculator_2-way'!B31="","",'True_Odds_Calculator_2-way'!B31)</f>
        <v>2.2200000000000002</v>
      </c>
      <c r="C30" s="4">
        <f t="shared" si="0"/>
        <v>0.59523809523809523</v>
      </c>
      <c r="D30">
        <f t="shared" si="1"/>
        <v>0.4504504504504504</v>
      </c>
      <c r="E30">
        <f t="shared" si="2"/>
        <v>4.5688545688545634E-2</v>
      </c>
      <c r="F30">
        <f t="shared" si="3"/>
        <v>-0.22243672243672252</v>
      </c>
      <c r="G30">
        <v>0</v>
      </c>
      <c r="H30">
        <f t="shared" si="4"/>
        <v>0.2681252681252681</v>
      </c>
      <c r="I30">
        <f t="shared" si="5"/>
        <v>-1.0979071877276467</v>
      </c>
      <c r="J30">
        <f t="shared" si="6"/>
        <v>1.0979071877276467</v>
      </c>
      <c r="K30">
        <f t="shared" si="7"/>
        <v>0.57254851307619281</v>
      </c>
      <c r="L30">
        <f t="shared" si="8"/>
        <v>0.42745148692380741</v>
      </c>
      <c r="M30">
        <f t="shared" si="9"/>
        <v>1.7465768876547993</v>
      </c>
      <c r="N30">
        <f t="shared" si="10"/>
        <v>2.3394467690277296</v>
      </c>
    </row>
    <row r="31" spans="1:14" x14ac:dyDescent="0.25">
      <c r="A31" s="4">
        <f>IF('True_Odds_Calculator_2-way'!A32="","",'True_Odds_Calculator_2-way'!A32)</f>
        <v>2.06</v>
      </c>
      <c r="B31" s="4">
        <f>IF('True_Odds_Calculator_2-way'!B32="","",'True_Odds_Calculator_2-way'!B32)</f>
        <v>1.81</v>
      </c>
      <c r="C31" s="4">
        <f t="shared" si="0"/>
        <v>0.4854368932038835</v>
      </c>
      <c r="D31">
        <f t="shared" si="1"/>
        <v>0.5524861878453039</v>
      </c>
      <c r="E31">
        <f t="shared" si="2"/>
        <v>3.7923081049187513E-2</v>
      </c>
      <c r="F31">
        <f t="shared" si="3"/>
        <v>-0.23027409751649397</v>
      </c>
      <c r="G31">
        <v>0</v>
      </c>
      <c r="H31">
        <f t="shared" si="4"/>
        <v>0.26819717856568148</v>
      </c>
      <c r="I31">
        <f t="shared" si="5"/>
        <v>-1.079206513730294</v>
      </c>
      <c r="J31">
        <f t="shared" si="6"/>
        <v>1.079206513730294</v>
      </c>
      <c r="K31">
        <f t="shared" si="7"/>
        <v>0.46642685075531992</v>
      </c>
      <c r="L31">
        <f t="shared" si="8"/>
        <v>0.5335731492446798</v>
      </c>
      <c r="M31">
        <f t="shared" si="9"/>
        <v>2.1439589045541121</v>
      </c>
      <c r="N31">
        <f t="shared" si="10"/>
        <v>1.8741572761215382</v>
      </c>
    </row>
    <row r="32" spans="1:14" x14ac:dyDescent="0.25">
      <c r="A32" s="4">
        <f>IF('True_Odds_Calculator_2-way'!A33="","",'True_Odds_Calculator_2-way'!A33)</f>
        <v>1.87</v>
      </c>
      <c r="B32" s="4">
        <f>IF('True_Odds_Calculator_2-way'!B33="","",'True_Odds_Calculator_2-way'!B33)</f>
        <v>1.99</v>
      </c>
      <c r="C32" s="4">
        <f t="shared" si="0"/>
        <v>0.53475935828876997</v>
      </c>
      <c r="D32">
        <f t="shared" si="1"/>
        <v>0.50251256281407031</v>
      </c>
      <c r="E32">
        <f t="shared" si="2"/>
        <v>3.7271921102840277E-2</v>
      </c>
      <c r="F32">
        <f t="shared" si="3"/>
        <v>-0.23145137451965714</v>
      </c>
      <c r="G32">
        <v>0</v>
      </c>
      <c r="H32">
        <f t="shared" si="4"/>
        <v>0.26872329562249747</v>
      </c>
      <c r="I32">
        <f t="shared" si="5"/>
        <v>-1.077513639725393</v>
      </c>
      <c r="J32">
        <f t="shared" si="6"/>
        <v>1.077513639725393</v>
      </c>
      <c r="K32">
        <f t="shared" si="7"/>
        <v>0.51614585087099007</v>
      </c>
      <c r="L32">
        <f t="shared" si="8"/>
        <v>0.48385414912900976</v>
      </c>
      <c r="M32">
        <f t="shared" si="9"/>
        <v>1.9374368665610926</v>
      </c>
      <c r="N32">
        <f t="shared" si="10"/>
        <v>2.0667385033281396</v>
      </c>
    </row>
    <row r="33" spans="1:14" x14ac:dyDescent="0.25">
      <c r="A33" s="4">
        <f>IF('True_Odds_Calculator_2-way'!A34="","",'True_Odds_Calculator_2-way'!A34)</f>
        <v>1.49</v>
      </c>
      <c r="B33" s="4">
        <f>IF('True_Odds_Calculator_2-way'!B34="","",'True_Odds_Calculator_2-way'!B34)</f>
        <v>2.72</v>
      </c>
      <c r="C33" s="4">
        <f t="shared" si="0"/>
        <v>0.67114093959731547</v>
      </c>
      <c r="D33">
        <f t="shared" si="1"/>
        <v>0.36764705882352938</v>
      </c>
      <c r="E33">
        <f t="shared" si="2"/>
        <v>3.8787998420844794E-2</v>
      </c>
      <c r="F33">
        <f t="shared" si="3"/>
        <v>-0.2079549940781682</v>
      </c>
      <c r="G33">
        <v>0</v>
      </c>
      <c r="H33">
        <f t="shared" si="4"/>
        <v>0.24674299249901302</v>
      </c>
      <c r="I33">
        <f t="shared" si="5"/>
        <v>-1.0892755023757474</v>
      </c>
      <c r="J33">
        <f t="shared" si="6"/>
        <v>1.0892755023757474</v>
      </c>
      <c r="K33">
        <f t="shared" si="7"/>
        <v>0.6519988671526179</v>
      </c>
      <c r="L33">
        <f t="shared" si="8"/>
        <v>0.34800113284738216</v>
      </c>
      <c r="M33">
        <f t="shared" si="9"/>
        <v>1.5337449961641161</v>
      </c>
      <c r="N33">
        <f t="shared" si="10"/>
        <v>2.8735538640862863</v>
      </c>
    </row>
    <row r="34" spans="1:14" x14ac:dyDescent="0.25">
      <c r="A34" s="4">
        <f>IF('True_Odds_Calculator_2-way'!A35="","",'True_Odds_Calculator_2-way'!A35)</f>
        <v>1.78</v>
      </c>
      <c r="B34" s="4">
        <f>IF('True_Odds_Calculator_2-way'!B35="","",'True_Odds_Calculator_2-way'!B35)</f>
        <v>2.12</v>
      </c>
      <c r="C34" s="4">
        <f t="shared" si="0"/>
        <v>0.5617977528089888</v>
      </c>
      <c r="D34">
        <f t="shared" si="1"/>
        <v>0.47169811320754712</v>
      </c>
      <c r="E34">
        <f t="shared" si="2"/>
        <v>3.3495866016535869E-2</v>
      </c>
      <c r="F34">
        <f t="shared" si="3"/>
        <v>-0.23150307398770409</v>
      </c>
      <c r="G34">
        <v>0</v>
      </c>
      <c r="H34">
        <f t="shared" si="4"/>
        <v>0.26499894000423996</v>
      </c>
      <c r="I34">
        <f t="shared" si="5"/>
        <v>-1.0699012312772822</v>
      </c>
      <c r="J34">
        <f t="shared" si="6"/>
        <v>1.0699012312772822</v>
      </c>
      <c r="K34">
        <f t="shared" si="7"/>
        <v>0.54510083634166528</v>
      </c>
      <c r="L34">
        <f t="shared" si="8"/>
        <v>0.45489916365833472</v>
      </c>
      <c r="M34">
        <f t="shared" si="9"/>
        <v>1.83452296039628</v>
      </c>
      <c r="N34">
        <f t="shared" si="10"/>
        <v>2.1982893790305562</v>
      </c>
    </row>
    <row r="35" spans="1:14" x14ac:dyDescent="0.25">
      <c r="A35" s="4">
        <f>IF('True_Odds_Calculator_2-way'!A36="","",'True_Odds_Calculator_2-way'!A36)</f>
        <v>1.55</v>
      </c>
      <c r="B35" s="4">
        <f>IF('True_Odds_Calculator_2-way'!B36="","",'True_Odds_Calculator_2-way'!B36)</f>
        <v>2.56</v>
      </c>
      <c r="C35" s="4">
        <f t="shared" si="0"/>
        <v>0.64516129032258063</v>
      </c>
      <c r="D35">
        <f t="shared" si="1"/>
        <v>0.390625</v>
      </c>
      <c r="E35">
        <f t="shared" si="2"/>
        <v>3.5786290322580516E-2</v>
      </c>
      <c r="F35">
        <f t="shared" si="3"/>
        <v>-0.21622983870967749</v>
      </c>
      <c r="G35">
        <v>0</v>
      </c>
      <c r="H35">
        <f t="shared" si="4"/>
        <v>0.25201612903225806</v>
      </c>
      <c r="I35">
        <f t="shared" si="5"/>
        <v>-1.0795837927188261</v>
      </c>
      <c r="J35">
        <f t="shared" si="6"/>
        <v>1.0795837927188261</v>
      </c>
      <c r="K35">
        <f t="shared" si="7"/>
        <v>0.62744267905668039</v>
      </c>
      <c r="L35">
        <f t="shared" si="8"/>
        <v>0.37255732094331973</v>
      </c>
      <c r="M35">
        <f t="shared" si="9"/>
        <v>1.5937710859953542</v>
      </c>
      <c r="N35">
        <f t="shared" si="10"/>
        <v>2.6841507166413687</v>
      </c>
    </row>
    <row r="36" spans="1:14" x14ac:dyDescent="0.25">
      <c r="A36" s="4">
        <f>IF('True_Odds_Calculator_2-way'!A37="","",'True_Odds_Calculator_2-way'!A37)</f>
        <v>1.41</v>
      </c>
      <c r="B36" s="4">
        <f>IF('True_Odds_Calculator_2-way'!B37="","",'True_Odds_Calculator_2-way'!B37)</f>
        <v>2.99</v>
      </c>
      <c r="C36" s="4">
        <f t="shared" si="0"/>
        <v>0.70921985815602839</v>
      </c>
      <c r="D36">
        <f t="shared" si="1"/>
        <v>0.33444816053511706</v>
      </c>
      <c r="E36">
        <f t="shared" si="2"/>
        <v>4.3668018691145338E-2</v>
      </c>
      <c r="F36">
        <f t="shared" si="3"/>
        <v>-0.19352925828411505</v>
      </c>
      <c r="G36">
        <v>0</v>
      </c>
      <c r="H36">
        <f t="shared" si="4"/>
        <v>0.23719727697526033</v>
      </c>
      <c r="I36">
        <f t="shared" si="5"/>
        <v>-1.1070864451827995</v>
      </c>
      <c r="J36">
        <f t="shared" si="6"/>
        <v>1.1070864451827995</v>
      </c>
      <c r="K36">
        <f t="shared" si="7"/>
        <v>0.68780263884516069</v>
      </c>
      <c r="L36">
        <f t="shared" si="8"/>
        <v>0.31219736115483959</v>
      </c>
      <c r="M36">
        <f t="shared" si="9"/>
        <v>1.4539054425249476</v>
      </c>
      <c r="N36">
        <f t="shared" si="10"/>
        <v>3.203102025913771</v>
      </c>
    </row>
    <row r="37" spans="1:14" x14ac:dyDescent="0.25">
      <c r="A37" s="4">
        <f>IF('True_Odds_Calculator_2-way'!A38="","",'True_Odds_Calculator_2-way'!A38)</f>
        <v>1.56</v>
      </c>
      <c r="B37" s="4">
        <f>IF('True_Odds_Calculator_2-way'!B38="","",'True_Odds_Calculator_2-way'!B38)</f>
        <v>2.5499999999999998</v>
      </c>
      <c r="C37" s="4">
        <f t="shared" si="0"/>
        <v>0.64102564102564097</v>
      </c>
      <c r="D37">
        <f t="shared" si="1"/>
        <v>0.39215686274509809</v>
      </c>
      <c r="E37">
        <f t="shared" si="2"/>
        <v>3.3182503770738947E-2</v>
      </c>
      <c r="F37">
        <f t="shared" si="3"/>
        <v>-0.21820010055304184</v>
      </c>
      <c r="G37">
        <v>0</v>
      </c>
      <c r="H37">
        <f t="shared" si="4"/>
        <v>0.25138260432378079</v>
      </c>
      <c r="I37">
        <f t="shared" si="5"/>
        <v>-1.0733469768527293</v>
      </c>
      <c r="J37">
        <f t="shared" si="6"/>
        <v>1.0733469768527293</v>
      </c>
      <c r="K37">
        <f t="shared" si="7"/>
        <v>0.62458063039578859</v>
      </c>
      <c r="L37">
        <f t="shared" si="8"/>
        <v>0.37541936960421152</v>
      </c>
      <c r="M37">
        <f t="shared" si="9"/>
        <v>1.6010743070375286</v>
      </c>
      <c r="N37">
        <f t="shared" si="10"/>
        <v>2.6636878141217299</v>
      </c>
    </row>
    <row r="38" spans="1:14" x14ac:dyDescent="0.25">
      <c r="A38" s="4">
        <f>IF('True_Odds_Calculator_2-way'!A39="","",'True_Odds_Calculator_2-way'!A39)</f>
        <v>1.6</v>
      </c>
      <c r="B38" s="4">
        <f>IF('True_Odds_Calculator_2-way'!B39="","",'True_Odds_Calculator_2-way'!B39)</f>
        <v>2.4500000000000002</v>
      </c>
      <c r="C38" s="4">
        <f t="shared" si="0"/>
        <v>0.625</v>
      </c>
      <c r="D38">
        <f t="shared" si="1"/>
        <v>0.4081632653061224</v>
      </c>
      <c r="E38">
        <f t="shared" si="2"/>
        <v>3.3163265306122458E-2</v>
      </c>
      <c r="F38">
        <f t="shared" si="3"/>
        <v>-0.22193877551020402</v>
      </c>
      <c r="G38">
        <v>0</v>
      </c>
      <c r="H38">
        <f t="shared" si="4"/>
        <v>0.25510204081632648</v>
      </c>
      <c r="I38">
        <f t="shared" si="5"/>
        <v>-1.0721125348377949</v>
      </c>
      <c r="J38">
        <f t="shared" si="6"/>
        <v>1.0721125348377949</v>
      </c>
      <c r="K38">
        <f t="shared" si="7"/>
        <v>0.60854364081308054</v>
      </c>
      <c r="L38">
        <f t="shared" si="8"/>
        <v>0.39145635918691934</v>
      </c>
      <c r="M38">
        <f t="shared" si="9"/>
        <v>1.643267520902677</v>
      </c>
      <c r="N38">
        <f t="shared" si="10"/>
        <v>2.5545631755148031</v>
      </c>
    </row>
    <row r="39" spans="1:14" x14ac:dyDescent="0.25">
      <c r="A39" s="4">
        <f>IF('True_Odds_Calculator_2-way'!A40="","",'True_Odds_Calculator_2-way'!A40)</f>
        <v>1.76</v>
      </c>
      <c r="B39" s="4">
        <f>IF('True_Odds_Calculator_2-way'!B40="","",'True_Odds_Calculator_2-way'!B40)</f>
        <v>2.14</v>
      </c>
      <c r="C39" s="4">
        <f t="shared" si="0"/>
        <v>0.56818181818181823</v>
      </c>
      <c r="D39">
        <f t="shared" si="1"/>
        <v>0.46728971962616822</v>
      </c>
      <c r="E39">
        <f t="shared" si="2"/>
        <v>3.5471537807986397E-2</v>
      </c>
      <c r="F39">
        <f t="shared" si="3"/>
        <v>-0.23003398470688197</v>
      </c>
      <c r="G39">
        <v>0</v>
      </c>
      <c r="H39">
        <f t="shared" si="4"/>
        <v>0.26550552251486831</v>
      </c>
      <c r="I39">
        <f t="shared" si="5"/>
        <v>-1.0743376064838499</v>
      </c>
      <c r="J39">
        <f t="shared" si="6"/>
        <v>1.0743376064838499</v>
      </c>
      <c r="K39">
        <f t="shared" si="7"/>
        <v>0.55051025721682212</v>
      </c>
      <c r="L39">
        <f t="shared" si="8"/>
        <v>0.4494897427831781</v>
      </c>
      <c r="M39">
        <f t="shared" si="9"/>
        <v>1.8164965809277254</v>
      </c>
      <c r="N39">
        <f t="shared" si="10"/>
        <v>2.2247448713915889</v>
      </c>
    </row>
    <row r="40" spans="1:14" x14ac:dyDescent="0.25">
      <c r="A40" s="4">
        <f>IF('True_Odds_Calculator_2-way'!A41="","",'True_Odds_Calculator_2-way'!A41)</f>
        <v>1.91</v>
      </c>
      <c r="B40" s="4">
        <f>IF('True_Odds_Calculator_2-way'!B41="","",'True_Odds_Calculator_2-way'!B41)</f>
        <v>1.98</v>
      </c>
      <c r="C40" s="4">
        <f t="shared" si="0"/>
        <v>0.52356020942408377</v>
      </c>
      <c r="D40">
        <f t="shared" si="1"/>
        <v>0.50505050505050508</v>
      </c>
      <c r="E40">
        <f t="shared" si="2"/>
        <v>2.861071447458885E-2</v>
      </c>
      <c r="F40">
        <f t="shared" si="3"/>
        <v>-0.23581363371939279</v>
      </c>
      <c r="G40">
        <v>0</v>
      </c>
      <c r="H40">
        <f t="shared" si="4"/>
        <v>0.2644243481939817</v>
      </c>
      <c r="I40">
        <f t="shared" si="5"/>
        <v>-1.0589275952301447</v>
      </c>
      <c r="J40">
        <f t="shared" si="6"/>
        <v>1.0589275952301447</v>
      </c>
      <c r="K40">
        <f t="shared" si="7"/>
        <v>0.50926243676795835</v>
      </c>
      <c r="L40">
        <f t="shared" si="8"/>
        <v>0.4907375632320416</v>
      </c>
      <c r="M40">
        <f t="shared" si="9"/>
        <v>1.9636241116594322</v>
      </c>
      <c r="N40">
        <f t="shared" si="10"/>
        <v>2.0377490433255412</v>
      </c>
    </row>
    <row r="41" spans="1:14" x14ac:dyDescent="0.25">
      <c r="A41" s="4">
        <f>IF('True_Odds_Calculator_2-way'!A42="","",'True_Odds_Calculator_2-way'!A42)</f>
        <v>1.43</v>
      </c>
      <c r="B41" s="4">
        <f>IF('True_Odds_Calculator_2-way'!B42="","",'True_Odds_Calculator_2-way'!B42)</f>
        <v>2.91</v>
      </c>
      <c r="C41" s="4">
        <f t="shared" si="0"/>
        <v>0.69930069930069938</v>
      </c>
      <c r="D41">
        <f t="shared" si="1"/>
        <v>0.3436426116838488</v>
      </c>
      <c r="E41">
        <f t="shared" si="2"/>
        <v>4.2943310984548067E-2</v>
      </c>
      <c r="F41">
        <f t="shared" si="3"/>
        <v>-0.19736620767548607</v>
      </c>
      <c r="G41">
        <v>0</v>
      </c>
      <c r="H41">
        <f t="shared" si="4"/>
        <v>0.24030951866003414</v>
      </c>
      <c r="I41">
        <f t="shared" si="5"/>
        <v>-1.10344092836073</v>
      </c>
      <c r="J41">
        <f t="shared" si="6"/>
        <v>1.10344092836073</v>
      </c>
      <c r="K41">
        <f t="shared" si="7"/>
        <v>0.67820538211981918</v>
      </c>
      <c r="L41">
        <f t="shared" si="8"/>
        <v>0.32179461788018088</v>
      </c>
      <c r="M41">
        <f t="shared" si="9"/>
        <v>1.4744795991951138</v>
      </c>
      <c r="N41">
        <f t="shared" si="10"/>
        <v>3.1075721731689949</v>
      </c>
    </row>
    <row r="42" spans="1:14" x14ac:dyDescent="0.25">
      <c r="A42" s="4">
        <f>IF('True_Odds_Calculator_2-way'!A43="","",'True_Odds_Calculator_2-way'!A43)</f>
        <v>1.76</v>
      </c>
      <c r="B42" s="4">
        <f>IF('True_Odds_Calculator_2-way'!B43="","",'True_Odds_Calculator_2-way'!B43)</f>
        <v>2.15</v>
      </c>
      <c r="C42" s="4">
        <f t="shared" si="0"/>
        <v>0.56818181818181823</v>
      </c>
      <c r="D42">
        <f t="shared" si="1"/>
        <v>0.46511627906976744</v>
      </c>
      <c r="E42">
        <f t="shared" si="2"/>
        <v>3.3298097251585723E-2</v>
      </c>
      <c r="F42">
        <f t="shared" si="3"/>
        <v>-0.23097251585623668</v>
      </c>
      <c r="G42">
        <v>0</v>
      </c>
      <c r="H42">
        <f t="shared" si="4"/>
        <v>0.26427061310782241</v>
      </c>
      <c r="I42">
        <f t="shared" si="5"/>
        <v>-1.0696563746013956</v>
      </c>
      <c r="J42">
        <f t="shared" si="6"/>
        <v>1.0696563746013956</v>
      </c>
      <c r="K42">
        <f t="shared" si="7"/>
        <v>0.5515905861496937</v>
      </c>
      <c r="L42">
        <f t="shared" si="8"/>
        <v>0.44840941385030625</v>
      </c>
      <c r="M42">
        <f t="shared" si="9"/>
        <v>1.8129388446970602</v>
      </c>
      <c r="N42">
        <f t="shared" si="10"/>
        <v>2.2301048307916052</v>
      </c>
    </row>
    <row r="43" spans="1:14" x14ac:dyDescent="0.25">
      <c r="A43" s="4">
        <f>IF('True_Odds_Calculator_2-way'!A44="","",'True_Odds_Calculator_2-way'!A44)</f>
        <v>1.63</v>
      </c>
      <c r="B43" s="4">
        <f>IF('True_Odds_Calculator_2-way'!B44="","",'True_Odds_Calculator_2-way'!B44)</f>
        <v>2.39</v>
      </c>
      <c r="C43" s="4">
        <f t="shared" si="0"/>
        <v>0.61349693251533743</v>
      </c>
      <c r="D43">
        <f t="shared" si="1"/>
        <v>0.41841004184100417</v>
      </c>
      <c r="E43">
        <f t="shared" si="2"/>
        <v>3.19069743563416E-2</v>
      </c>
      <c r="F43">
        <f t="shared" si="3"/>
        <v>-0.22478630284672851</v>
      </c>
      <c r="G43">
        <v>0</v>
      </c>
      <c r="H43">
        <f t="shared" si="4"/>
        <v>0.25669327720307006</v>
      </c>
      <c r="I43">
        <f t="shared" si="5"/>
        <v>-1.0686176060625021</v>
      </c>
      <c r="J43">
        <f t="shared" si="6"/>
        <v>1.0686176060625021</v>
      </c>
      <c r="K43">
        <f t="shared" si="7"/>
        <v>0.59764679259350884</v>
      </c>
      <c r="L43">
        <f t="shared" si="8"/>
        <v>0.40235320740649128</v>
      </c>
      <c r="M43">
        <f t="shared" si="9"/>
        <v>1.6732290918193764</v>
      </c>
      <c r="N43">
        <f t="shared" si="10"/>
        <v>2.4853784724268779</v>
      </c>
    </row>
    <row r="44" spans="1:14" x14ac:dyDescent="0.25">
      <c r="A44" s="4">
        <f>IF('True_Odds_Calculator_2-way'!A45="","",'True_Odds_Calculator_2-way'!A45)</f>
        <v>1.43</v>
      </c>
      <c r="B44" s="4">
        <f>IF('True_Odds_Calculator_2-way'!B45="","",'True_Odds_Calculator_2-way'!B45)</f>
        <v>2.89</v>
      </c>
      <c r="C44" s="4">
        <f t="shared" si="0"/>
        <v>0.69930069930069938</v>
      </c>
      <c r="D44">
        <f t="shared" si="1"/>
        <v>0.34602076124567471</v>
      </c>
      <c r="E44">
        <f t="shared" si="2"/>
        <v>4.5321460546374093E-2</v>
      </c>
      <c r="F44">
        <f t="shared" si="3"/>
        <v>-0.19665109976528661</v>
      </c>
      <c r="G44">
        <v>0</v>
      </c>
      <c r="H44">
        <f t="shared" si="4"/>
        <v>0.24197256031166067</v>
      </c>
      <c r="I44">
        <f t="shared" si="5"/>
        <v>-1.109263876066203</v>
      </c>
      <c r="J44">
        <f t="shared" si="6"/>
        <v>1.109263876066203</v>
      </c>
      <c r="K44">
        <f t="shared" si="7"/>
        <v>0.67705564926095685</v>
      </c>
      <c r="L44">
        <f t="shared" si="8"/>
        <v>0.32294435073904321</v>
      </c>
      <c r="M44">
        <f t="shared" si="9"/>
        <v>1.4769834667084671</v>
      </c>
      <c r="N44">
        <f t="shared" si="10"/>
        <v>3.096508725765124</v>
      </c>
    </row>
    <row r="45" spans="1:14" x14ac:dyDescent="0.25">
      <c r="A45" s="4">
        <f>IF('True_Odds_Calculator_2-way'!A46="","",'True_Odds_Calculator_2-way'!A46)</f>
        <v>1.43</v>
      </c>
      <c r="B45" s="4">
        <f>IF('True_Odds_Calculator_2-way'!B46="","",'True_Odds_Calculator_2-way'!B46)</f>
        <v>2.93</v>
      </c>
      <c r="C45" s="4">
        <f t="shared" si="0"/>
        <v>0.69930069930069938</v>
      </c>
      <c r="D45">
        <f t="shared" si="1"/>
        <v>0.34129692832764502</v>
      </c>
      <c r="E45">
        <f t="shared" si="2"/>
        <v>4.0597627628344402E-2</v>
      </c>
      <c r="F45">
        <f t="shared" si="3"/>
        <v>-0.1980715530203585</v>
      </c>
      <c r="G45">
        <v>0</v>
      </c>
      <c r="H45">
        <f t="shared" si="4"/>
        <v>0.23866918064870285</v>
      </c>
      <c r="I45">
        <f t="shared" si="5"/>
        <v>-1.0977087289206642</v>
      </c>
      <c r="J45">
        <f t="shared" si="6"/>
        <v>1.0977087289206642</v>
      </c>
      <c r="K45">
        <f t="shared" si="7"/>
        <v>0.67934101724582718</v>
      </c>
      <c r="L45">
        <f t="shared" si="8"/>
        <v>0.32065898275417282</v>
      </c>
      <c r="M45">
        <f t="shared" si="9"/>
        <v>1.4720147534358856</v>
      </c>
      <c r="N45">
        <f t="shared" si="10"/>
        <v>3.1185778468168821</v>
      </c>
    </row>
    <row r="46" spans="1:14" x14ac:dyDescent="0.25">
      <c r="A46" s="4">
        <f>IF('True_Odds_Calculator_2-way'!A47="","",'True_Odds_Calculator_2-way'!A47)</f>
        <v>1.45</v>
      </c>
      <c r="B46" s="4">
        <f>IF('True_Odds_Calculator_2-way'!B47="","",'True_Odds_Calculator_2-way'!B47)</f>
        <v>2.82</v>
      </c>
      <c r="C46" s="4">
        <f t="shared" si="0"/>
        <v>0.68965517241379315</v>
      </c>
      <c r="D46">
        <f t="shared" si="1"/>
        <v>0.3546099290780142</v>
      </c>
      <c r="E46">
        <f t="shared" si="2"/>
        <v>4.4265101491807402E-2</v>
      </c>
      <c r="F46">
        <f t="shared" si="3"/>
        <v>-0.20029347028613342</v>
      </c>
      <c r="G46">
        <v>0</v>
      </c>
      <c r="H46">
        <f t="shared" si="4"/>
        <v>0.24455857177794085</v>
      </c>
      <c r="I46">
        <f t="shared" si="5"/>
        <v>-1.1049892402196602</v>
      </c>
      <c r="J46">
        <f t="shared" si="6"/>
        <v>1.1049892402196602</v>
      </c>
      <c r="K46">
        <f t="shared" si="7"/>
        <v>0.66789329362050986</v>
      </c>
      <c r="L46">
        <f t="shared" si="8"/>
        <v>0.33210670637948997</v>
      </c>
      <c r="M46">
        <f t="shared" si="9"/>
        <v>1.4972451580988471</v>
      </c>
      <c r="N46">
        <f t="shared" si="10"/>
        <v>3.0110804171997816</v>
      </c>
    </row>
    <row r="47" spans="1:14" x14ac:dyDescent="0.25">
      <c r="A47" s="4">
        <f>IF('True_Odds_Calculator_2-way'!A48="","",'True_Odds_Calculator_2-way'!A48)</f>
        <v>1.48</v>
      </c>
      <c r="B47" s="4">
        <f>IF('True_Odds_Calculator_2-way'!B48="","",'True_Odds_Calculator_2-way'!B48)</f>
        <v>2.74</v>
      </c>
      <c r="C47" s="4">
        <f t="shared" si="0"/>
        <v>0.67567567567567566</v>
      </c>
      <c r="D47">
        <f t="shared" si="1"/>
        <v>0.36496350364963503</v>
      </c>
      <c r="E47">
        <f t="shared" si="2"/>
        <v>4.0639179325310693E-2</v>
      </c>
      <c r="F47">
        <f t="shared" si="3"/>
        <v>-0.20595778260011843</v>
      </c>
      <c r="G47">
        <v>0</v>
      </c>
      <c r="H47">
        <f t="shared" si="4"/>
        <v>0.24659696192542907</v>
      </c>
      <c r="I47">
        <f t="shared" si="5"/>
        <v>-1.0942202738310212</v>
      </c>
      <c r="J47">
        <f t="shared" si="6"/>
        <v>1.0942202738310212</v>
      </c>
      <c r="K47">
        <f t="shared" si="7"/>
        <v>0.65564065658438964</v>
      </c>
      <c r="L47">
        <f t="shared" si="8"/>
        <v>0.34435934341561031</v>
      </c>
      <c r="M47">
        <f t="shared" si="9"/>
        <v>1.5252257314388904</v>
      </c>
      <c r="N47">
        <f t="shared" si="10"/>
        <v>2.9039432764659772</v>
      </c>
    </row>
    <row r="48" spans="1:14" x14ac:dyDescent="0.25">
      <c r="A48" s="4">
        <f>IF('True_Odds_Calculator_2-way'!A49="","",'True_Odds_Calculator_2-way'!A49)</f>
        <v>1.3</v>
      </c>
      <c r="B48" s="4">
        <f>IF('True_Odds_Calculator_2-way'!B49="","",'True_Odds_Calculator_2-way'!B49)</f>
        <v>3.39</v>
      </c>
      <c r="C48" s="4">
        <f t="shared" si="0"/>
        <v>0.76923076923076916</v>
      </c>
      <c r="D48">
        <f t="shared" si="1"/>
        <v>0.29498525073746312</v>
      </c>
      <c r="E48">
        <f t="shared" si="2"/>
        <v>6.421601996823223E-2</v>
      </c>
      <c r="F48">
        <f t="shared" si="3"/>
        <v>-0.16269571136827787</v>
      </c>
      <c r="G48">
        <v>0</v>
      </c>
      <c r="H48">
        <f t="shared" si="4"/>
        <v>0.22691173133651008</v>
      </c>
      <c r="I48">
        <f t="shared" si="5"/>
        <v>-1.1809742331947859</v>
      </c>
      <c r="J48">
        <f t="shared" si="6"/>
        <v>1.1809742331947859</v>
      </c>
      <c r="K48">
        <f t="shared" si="7"/>
        <v>0.73839305014322398</v>
      </c>
      <c r="L48">
        <f t="shared" si="8"/>
        <v>0.26160694985677618</v>
      </c>
      <c r="M48">
        <f t="shared" si="9"/>
        <v>1.3542922699584359</v>
      </c>
      <c r="N48">
        <f t="shared" si="10"/>
        <v>3.8225284173355374</v>
      </c>
    </row>
    <row r="49" spans="1:14" x14ac:dyDescent="0.25">
      <c r="A49" s="4">
        <f>IF('True_Odds_Calculator_2-way'!A50="","",'True_Odds_Calculator_2-way'!A50)</f>
        <v>1.46</v>
      </c>
      <c r="B49" s="4">
        <f>IF('True_Odds_Calculator_2-way'!B50="","",'True_Odds_Calculator_2-way'!B50)</f>
        <v>2.84</v>
      </c>
      <c r="C49" s="4">
        <f t="shared" si="0"/>
        <v>0.68493150684931503</v>
      </c>
      <c r="D49">
        <f t="shared" si="1"/>
        <v>0.35211267605633806</v>
      </c>
      <c r="E49">
        <f t="shared" si="2"/>
        <v>3.7044182905653145E-2</v>
      </c>
      <c r="F49">
        <f t="shared" si="3"/>
        <v>-0.20412888288635922</v>
      </c>
      <c r="G49">
        <v>0</v>
      </c>
      <c r="H49">
        <f t="shared" si="4"/>
        <v>0.24117306579201236</v>
      </c>
      <c r="I49">
        <f t="shared" si="5"/>
        <v>-1.0869565217391306</v>
      </c>
      <c r="J49">
        <f t="shared" si="6"/>
        <v>1.0869565217391306</v>
      </c>
      <c r="K49">
        <f t="shared" si="7"/>
        <v>0.66666666666666652</v>
      </c>
      <c r="L49">
        <f t="shared" si="8"/>
        <v>0.33333333333333337</v>
      </c>
      <c r="M49">
        <f t="shared" si="9"/>
        <v>1.5000000000000004</v>
      </c>
      <c r="N49">
        <f t="shared" si="10"/>
        <v>2.9999999999999996</v>
      </c>
    </row>
    <row r="50" spans="1:14" x14ac:dyDescent="0.25">
      <c r="A50" s="4">
        <f>IF('True_Odds_Calculator_2-way'!A51="","",'True_Odds_Calculator_2-way'!A51)</f>
        <v>1.61</v>
      </c>
      <c r="B50" s="4">
        <f>IF('True_Odds_Calculator_2-way'!B51="","",'True_Odds_Calculator_2-way'!B51)</f>
        <v>2.42</v>
      </c>
      <c r="C50" s="4">
        <f t="shared" si="0"/>
        <v>0.6211180124223602</v>
      </c>
      <c r="D50">
        <f t="shared" si="1"/>
        <v>0.41322314049586778</v>
      </c>
      <c r="E50">
        <f t="shared" si="2"/>
        <v>3.4341152918228035E-2</v>
      </c>
      <c r="F50">
        <f t="shared" si="3"/>
        <v>-0.22231918279349105</v>
      </c>
      <c r="G50">
        <v>0</v>
      </c>
      <c r="H50">
        <f t="shared" si="4"/>
        <v>0.25666033571171909</v>
      </c>
      <c r="I50">
        <f t="shared" si="5"/>
        <v>-1.0744616281415773</v>
      </c>
      <c r="J50">
        <f t="shared" si="6"/>
        <v>1.0744616281415773</v>
      </c>
      <c r="K50">
        <f t="shared" si="7"/>
        <v>0.60407572556020461</v>
      </c>
      <c r="L50">
        <f t="shared" si="8"/>
        <v>0.3959242744397955</v>
      </c>
      <c r="M50">
        <f t="shared" si="9"/>
        <v>1.6554215931663621</v>
      </c>
      <c r="N50">
        <f t="shared" si="10"/>
        <v>2.5257355119610394</v>
      </c>
    </row>
    <row r="51" spans="1:14" x14ac:dyDescent="0.25">
      <c r="A51" s="4">
        <f>IF('True_Odds_Calculator_2-way'!A52="","",'True_Odds_Calculator_2-way'!A52)</f>
        <v>1.74</v>
      </c>
      <c r="B51" s="4">
        <f>IF('True_Odds_Calculator_2-way'!B52="","",'True_Odds_Calculator_2-way'!B52)</f>
        <v>2.17</v>
      </c>
      <c r="C51" s="4">
        <f t="shared" si="0"/>
        <v>0.57471264367816088</v>
      </c>
      <c r="D51">
        <f t="shared" si="1"/>
        <v>0.46082949308755761</v>
      </c>
      <c r="E51">
        <f t="shared" si="2"/>
        <v>3.5542136765718491E-2</v>
      </c>
      <c r="F51">
        <f t="shared" si="3"/>
        <v>-0.22930239949149844</v>
      </c>
      <c r="G51">
        <v>0</v>
      </c>
      <c r="H51">
        <f t="shared" si="4"/>
        <v>0.26484453625721699</v>
      </c>
      <c r="I51">
        <f t="shared" si="5"/>
        <v>-1.0747098003652684</v>
      </c>
      <c r="J51">
        <f t="shared" si="6"/>
        <v>1.0747098003652684</v>
      </c>
      <c r="K51">
        <f t="shared" si="7"/>
        <v>0.55701454614825729</v>
      </c>
      <c r="L51">
        <f t="shared" si="8"/>
        <v>0.44298545385174265</v>
      </c>
      <c r="M51">
        <f t="shared" si="9"/>
        <v>1.7952852522702987</v>
      </c>
      <c r="N51">
        <f t="shared" si="10"/>
        <v>2.2574104664273644</v>
      </c>
    </row>
    <row r="52" spans="1:14" x14ac:dyDescent="0.25">
      <c r="A52" s="4">
        <f>IF('True_Odds_Calculator_2-way'!A53="","",'True_Odds_Calculator_2-way'!A53)</f>
        <v>2.44</v>
      </c>
      <c r="B52" s="4">
        <f>IF('True_Odds_Calculator_2-way'!B53="","",'True_Odds_Calculator_2-way'!B53)</f>
        <v>1.6</v>
      </c>
      <c r="C52" s="4">
        <f t="shared" si="0"/>
        <v>0.4098360655737705</v>
      </c>
      <c r="D52">
        <f t="shared" si="1"/>
        <v>0.625</v>
      </c>
      <c r="E52">
        <f t="shared" si="2"/>
        <v>3.4836065573770503E-2</v>
      </c>
      <c r="F52">
        <f t="shared" si="3"/>
        <v>-0.22131147540983609</v>
      </c>
      <c r="G52">
        <v>0</v>
      </c>
      <c r="H52">
        <f t="shared" si="4"/>
        <v>0.25614754098360659</v>
      </c>
      <c r="I52">
        <f t="shared" si="5"/>
        <v>-1.075828707279838</v>
      </c>
      <c r="J52">
        <f t="shared" si="6"/>
        <v>1.075828707279838</v>
      </c>
      <c r="K52">
        <f t="shared" si="7"/>
        <v>0.39228095605926194</v>
      </c>
      <c r="L52">
        <f t="shared" si="8"/>
        <v>0.60771904394073795</v>
      </c>
      <c r="M52">
        <f t="shared" si="9"/>
        <v>2.5491933384829668</v>
      </c>
      <c r="N52">
        <f t="shared" si="10"/>
        <v>1.6454972243679031</v>
      </c>
    </row>
    <row r="53" spans="1:14" x14ac:dyDescent="0.25">
      <c r="A53" s="4">
        <f>IF('True_Odds_Calculator_2-way'!A54="","",'True_Odds_Calculator_2-way'!A54)</f>
        <v>1.95</v>
      </c>
      <c r="B53" s="4">
        <f>IF('True_Odds_Calculator_2-way'!B54="","",'True_Odds_Calculator_2-way'!B54)</f>
        <v>1.93</v>
      </c>
      <c r="C53" s="4">
        <f t="shared" si="0"/>
        <v>0.51282051282051289</v>
      </c>
      <c r="D53">
        <f t="shared" si="1"/>
        <v>0.5181347150259068</v>
      </c>
      <c r="E53">
        <f t="shared" si="2"/>
        <v>3.0955227846419575E-2</v>
      </c>
      <c r="F53">
        <f t="shared" si="3"/>
        <v>-0.23475488242327625</v>
      </c>
      <c r="G53">
        <v>0</v>
      </c>
      <c r="H53">
        <f t="shared" si="4"/>
        <v>0.26571011026969582</v>
      </c>
      <c r="I53">
        <f t="shared" si="5"/>
        <v>-1.0638899909514294</v>
      </c>
      <c r="J53">
        <f t="shared" si="6"/>
        <v>1.0638899909514294</v>
      </c>
      <c r="K53">
        <f t="shared" si="7"/>
        <v>0.49734035027939766</v>
      </c>
      <c r="L53">
        <f t="shared" si="8"/>
        <v>0.50265964972060251</v>
      </c>
      <c r="M53">
        <f t="shared" si="9"/>
        <v>2.0106954914038573</v>
      </c>
      <c r="N53">
        <f t="shared" si="10"/>
        <v>1.9894176915848294</v>
      </c>
    </row>
    <row r="54" spans="1:14" x14ac:dyDescent="0.25">
      <c r="A54" s="4">
        <f>IF('True_Odds_Calculator_2-way'!A55="","",'True_Odds_Calculator_2-way'!A55)</f>
        <v>1.65</v>
      </c>
      <c r="B54" s="4">
        <f>IF('True_Odds_Calculator_2-way'!B55="","",'True_Odds_Calculator_2-way'!B55)</f>
        <v>2.33</v>
      </c>
      <c r="C54" s="4">
        <f t="shared" si="0"/>
        <v>0.60606060606060608</v>
      </c>
      <c r="D54">
        <f t="shared" si="1"/>
        <v>0.42918454935622319</v>
      </c>
      <c r="E54">
        <f t="shared" si="2"/>
        <v>3.5245155416829377E-2</v>
      </c>
      <c r="F54">
        <f t="shared" si="3"/>
        <v>-0.22486669267785131</v>
      </c>
      <c r="G54">
        <v>0</v>
      </c>
      <c r="H54">
        <f t="shared" si="4"/>
        <v>0.26011184809468074</v>
      </c>
      <c r="I54">
        <f t="shared" si="5"/>
        <v>-1.0755175492958089</v>
      </c>
      <c r="J54">
        <f t="shared" si="6"/>
        <v>1.0755175492958089</v>
      </c>
      <c r="K54">
        <f t="shared" si="7"/>
        <v>0.58855158622613757</v>
      </c>
      <c r="L54">
        <f t="shared" si="8"/>
        <v>0.41144841377386249</v>
      </c>
      <c r="M54">
        <f t="shared" si="9"/>
        <v>1.6990864070422753</v>
      </c>
      <c r="N54">
        <f t="shared" si="10"/>
        <v>2.4304383405634256</v>
      </c>
    </row>
    <row r="55" spans="1:14" x14ac:dyDescent="0.25">
      <c r="A55" s="4">
        <f>IF('True_Odds_Calculator_2-way'!A56="","",'True_Odds_Calculator_2-way'!A56)</f>
        <v>1.98</v>
      </c>
      <c r="B55" s="4">
        <f>IF('True_Odds_Calculator_2-way'!B56="","",'True_Odds_Calculator_2-way'!B56)</f>
        <v>1.91</v>
      </c>
      <c r="C55" s="4">
        <f t="shared" si="0"/>
        <v>0.50505050505050508</v>
      </c>
      <c r="D55">
        <f t="shared" si="1"/>
        <v>0.52356020942408377</v>
      </c>
      <c r="E55">
        <f t="shared" si="2"/>
        <v>2.861071447458885E-2</v>
      </c>
      <c r="F55">
        <f t="shared" si="3"/>
        <v>-0.23581363371939279</v>
      </c>
      <c r="G55">
        <v>0</v>
      </c>
      <c r="H55">
        <f t="shared" si="4"/>
        <v>0.2644243481939817</v>
      </c>
      <c r="I55">
        <f t="shared" si="5"/>
        <v>-1.0589275952301447</v>
      </c>
      <c r="J55">
        <f t="shared" si="6"/>
        <v>1.0589275952301447</v>
      </c>
      <c r="K55">
        <f t="shared" si="7"/>
        <v>0.4907375632320416</v>
      </c>
      <c r="L55">
        <f t="shared" si="8"/>
        <v>0.50926243676795835</v>
      </c>
      <c r="M55">
        <f t="shared" si="9"/>
        <v>2.0377490433255412</v>
      </c>
      <c r="N55">
        <f t="shared" si="10"/>
        <v>1.9636241116594322</v>
      </c>
    </row>
    <row r="56" spans="1:14" x14ac:dyDescent="0.25">
      <c r="A56" s="4">
        <f>IF('True_Odds_Calculator_2-way'!A57="","",'True_Odds_Calculator_2-way'!A57)</f>
        <v>1.51</v>
      </c>
      <c r="B56" s="4">
        <f>IF('True_Odds_Calculator_2-way'!B57="","",'True_Odds_Calculator_2-way'!B57)</f>
        <v>2.66</v>
      </c>
      <c r="C56" s="4">
        <f t="shared" si="0"/>
        <v>0.66225165562913912</v>
      </c>
      <c r="D56">
        <f t="shared" si="1"/>
        <v>0.37593984962406013</v>
      </c>
      <c r="E56">
        <f t="shared" si="2"/>
        <v>3.8191505253199143E-2</v>
      </c>
      <c r="F56">
        <f t="shared" si="3"/>
        <v>-0.21077528257730427</v>
      </c>
      <c r="G56">
        <v>0</v>
      </c>
      <c r="H56">
        <f t="shared" si="4"/>
        <v>0.24896678783050341</v>
      </c>
      <c r="I56">
        <f t="shared" si="5"/>
        <v>-1.0868281233544477</v>
      </c>
      <c r="J56">
        <f t="shared" si="6"/>
        <v>1.0868281233544477</v>
      </c>
      <c r="K56">
        <f t="shared" si="7"/>
        <v>0.64338374849402136</v>
      </c>
      <c r="L56">
        <f t="shared" si="8"/>
        <v>0.35661625150597864</v>
      </c>
      <c r="M56">
        <f t="shared" si="9"/>
        <v>1.5542823429107684</v>
      </c>
      <c r="N56">
        <f t="shared" si="10"/>
        <v>2.8041346847683837</v>
      </c>
    </row>
    <row r="57" spans="1:14" x14ac:dyDescent="0.25">
      <c r="A57" s="4">
        <f>IF('True_Odds_Calculator_2-way'!A58="","",'True_Odds_Calculator_2-way'!A58)</f>
        <v>2.15</v>
      </c>
      <c r="B57" s="4">
        <f>IF('True_Odds_Calculator_2-way'!B58="","",'True_Odds_Calculator_2-way'!B58)</f>
        <v>1.76</v>
      </c>
      <c r="C57" s="4">
        <f t="shared" si="0"/>
        <v>0.46511627906976744</v>
      </c>
      <c r="D57">
        <f t="shared" si="1"/>
        <v>0.56818181818181823</v>
      </c>
      <c r="E57">
        <f t="shared" si="2"/>
        <v>3.3298097251585723E-2</v>
      </c>
      <c r="F57">
        <f t="shared" si="3"/>
        <v>-0.23097251585623668</v>
      </c>
      <c r="G57">
        <v>0</v>
      </c>
      <c r="H57">
        <f t="shared" si="4"/>
        <v>0.26427061310782241</v>
      </c>
      <c r="I57">
        <f t="shared" si="5"/>
        <v>-1.0696563746013956</v>
      </c>
      <c r="J57">
        <f t="shared" si="6"/>
        <v>1.0696563746013956</v>
      </c>
      <c r="K57">
        <f t="shared" si="7"/>
        <v>0.44840941385030625</v>
      </c>
      <c r="L57">
        <f t="shared" si="8"/>
        <v>0.5515905861496937</v>
      </c>
      <c r="M57">
        <f t="shared" si="9"/>
        <v>2.2301048307916052</v>
      </c>
      <c r="N57">
        <f t="shared" si="10"/>
        <v>1.8129388446970602</v>
      </c>
    </row>
    <row r="58" spans="1:14" x14ac:dyDescent="0.25">
      <c r="A58" s="4">
        <f>IF('True_Odds_Calculator_2-way'!A59="","",'True_Odds_Calculator_2-way'!A59)</f>
        <v>2.15</v>
      </c>
      <c r="B58" s="4">
        <f>IF('True_Odds_Calculator_2-way'!B59="","",'True_Odds_Calculator_2-way'!B59)</f>
        <v>1.76</v>
      </c>
      <c r="C58" s="4">
        <f t="shared" si="0"/>
        <v>0.46511627906976744</v>
      </c>
      <c r="D58">
        <f t="shared" si="1"/>
        <v>0.56818181818181823</v>
      </c>
      <c r="E58">
        <f t="shared" si="2"/>
        <v>3.3298097251585723E-2</v>
      </c>
      <c r="F58">
        <f t="shared" si="3"/>
        <v>-0.23097251585623668</v>
      </c>
      <c r="G58">
        <v>0</v>
      </c>
      <c r="H58">
        <f t="shared" si="4"/>
        <v>0.26427061310782241</v>
      </c>
      <c r="I58">
        <f t="shared" si="5"/>
        <v>-1.0696563746013956</v>
      </c>
      <c r="J58">
        <f t="shared" si="6"/>
        <v>1.0696563746013956</v>
      </c>
      <c r="K58">
        <f t="shared" si="7"/>
        <v>0.44840941385030625</v>
      </c>
      <c r="L58">
        <f t="shared" si="8"/>
        <v>0.5515905861496937</v>
      </c>
      <c r="M58">
        <f t="shared" si="9"/>
        <v>2.2301048307916052</v>
      </c>
      <c r="N58">
        <f t="shared" si="10"/>
        <v>1.8129388446970602</v>
      </c>
    </row>
    <row r="59" spans="1:14" x14ac:dyDescent="0.25">
      <c r="A59" s="4">
        <f>IF('True_Odds_Calculator_2-way'!A60="","",'True_Odds_Calculator_2-way'!A60)</f>
        <v>1.86</v>
      </c>
      <c r="B59" s="4">
        <f>IF('True_Odds_Calculator_2-way'!B60="","",'True_Odds_Calculator_2-way'!B60)</f>
        <v>2.0299999999999998</v>
      </c>
      <c r="C59" s="4">
        <f t="shared" si="0"/>
        <v>0.5376344086021505</v>
      </c>
      <c r="D59">
        <f t="shared" si="1"/>
        <v>0.49261083743842371</v>
      </c>
      <c r="E59">
        <f t="shared" si="2"/>
        <v>3.0245246040574214E-2</v>
      </c>
      <c r="F59">
        <f t="shared" si="3"/>
        <v>-0.23459929021664283</v>
      </c>
      <c r="G59">
        <v>0</v>
      </c>
      <c r="H59">
        <f t="shared" si="4"/>
        <v>0.26484453625721704</v>
      </c>
      <c r="I59">
        <f t="shared" si="5"/>
        <v>-1.0625078858299792</v>
      </c>
      <c r="J59">
        <f t="shared" si="6"/>
        <v>1.0625078858299792</v>
      </c>
      <c r="K59">
        <f t="shared" si="7"/>
        <v>0.5225324395988501</v>
      </c>
      <c r="L59">
        <f t="shared" si="8"/>
        <v>0.47746756040114985</v>
      </c>
      <c r="M59">
        <f t="shared" si="9"/>
        <v>1.9137567818137824</v>
      </c>
      <c r="N59">
        <f t="shared" si="10"/>
        <v>2.0943831224048783</v>
      </c>
    </row>
    <row r="60" spans="1:14" x14ac:dyDescent="0.25">
      <c r="A60" s="4">
        <f>IF('True_Odds_Calculator_2-way'!A61="","",'True_Odds_Calculator_2-way'!A61)</f>
        <v>1.6</v>
      </c>
      <c r="B60" s="4">
        <f>IF('True_Odds_Calculator_2-way'!B61="","",'True_Odds_Calculator_2-way'!B61)</f>
        <v>2.44</v>
      </c>
      <c r="C60" s="4">
        <f t="shared" si="0"/>
        <v>0.625</v>
      </c>
      <c r="D60">
        <f t="shared" si="1"/>
        <v>0.4098360655737705</v>
      </c>
      <c r="E60">
        <f t="shared" si="2"/>
        <v>3.4836065573770503E-2</v>
      </c>
      <c r="F60">
        <f t="shared" si="3"/>
        <v>-0.22131147540983609</v>
      </c>
      <c r="G60">
        <v>0</v>
      </c>
      <c r="H60">
        <f t="shared" si="4"/>
        <v>0.25614754098360659</v>
      </c>
      <c r="I60">
        <f t="shared" si="5"/>
        <v>-1.075828707279838</v>
      </c>
      <c r="J60">
        <f t="shared" si="6"/>
        <v>1.075828707279838</v>
      </c>
      <c r="K60">
        <f t="shared" si="7"/>
        <v>0.60771904394073795</v>
      </c>
      <c r="L60">
        <f t="shared" si="8"/>
        <v>0.39228095605926194</v>
      </c>
      <c r="M60">
        <f t="shared" si="9"/>
        <v>1.6454972243679031</v>
      </c>
      <c r="N60">
        <f t="shared" si="10"/>
        <v>2.5491933384829668</v>
      </c>
    </row>
    <row r="61" spans="1:14" x14ac:dyDescent="0.25">
      <c r="A61" s="4">
        <f>IF('True_Odds_Calculator_2-way'!A62="","",'True_Odds_Calculator_2-way'!A62)</f>
        <v>1.43</v>
      </c>
      <c r="B61" s="4">
        <f>IF('True_Odds_Calculator_2-way'!B62="","",'True_Odds_Calculator_2-way'!B62)</f>
        <v>2.96</v>
      </c>
      <c r="C61" s="4">
        <f t="shared" si="0"/>
        <v>0.69930069930069938</v>
      </c>
      <c r="D61">
        <f t="shared" si="1"/>
        <v>0.33783783783783783</v>
      </c>
      <c r="E61">
        <f t="shared" si="2"/>
        <v>3.713853713853732E-2</v>
      </c>
      <c r="F61">
        <f t="shared" si="3"/>
        <v>-0.19911169911169901</v>
      </c>
      <c r="G61">
        <v>0</v>
      </c>
      <c r="H61">
        <f t="shared" si="4"/>
        <v>0.23625023625023628</v>
      </c>
      <c r="I61">
        <f t="shared" si="5"/>
        <v>-1.0892755023757479</v>
      </c>
      <c r="J61">
        <f t="shared" si="6"/>
        <v>1.0892755023757479</v>
      </c>
      <c r="K61">
        <f t="shared" si="7"/>
        <v>0.68101869712269292</v>
      </c>
      <c r="L61">
        <f t="shared" si="8"/>
        <v>0.31898130287730725</v>
      </c>
      <c r="M61">
        <f t="shared" si="9"/>
        <v>1.4683884660215711</v>
      </c>
      <c r="N61">
        <f t="shared" si="10"/>
        <v>3.1349799846564652</v>
      </c>
    </row>
    <row r="62" spans="1:14" x14ac:dyDescent="0.25">
      <c r="A62" s="4">
        <f>IF('True_Odds_Calculator_2-way'!A63="","",'True_Odds_Calculator_2-way'!A63)</f>
        <v>1.75</v>
      </c>
      <c r="B62" s="4">
        <f>IF('True_Odds_Calculator_2-way'!B63="","",'True_Odds_Calculator_2-way'!B63)</f>
        <v>2.17</v>
      </c>
      <c r="C62" s="4">
        <f t="shared" si="0"/>
        <v>0.5714285714285714</v>
      </c>
      <c r="D62">
        <f t="shared" si="1"/>
        <v>0.46082949308755761</v>
      </c>
      <c r="E62">
        <f t="shared" si="2"/>
        <v>3.2258064516129004E-2</v>
      </c>
      <c r="F62">
        <f t="shared" si="3"/>
        <v>-0.23107307439104674</v>
      </c>
      <c r="G62">
        <v>0</v>
      </c>
      <c r="H62">
        <f t="shared" si="4"/>
        <v>0.26333113890717574</v>
      </c>
      <c r="I62">
        <f t="shared" si="5"/>
        <v>-1.0675210253672476</v>
      </c>
      <c r="J62">
        <f t="shared" si="6"/>
        <v>1.0675210253672476</v>
      </c>
      <c r="K62">
        <f t="shared" si="7"/>
        <v>0.55535785771485779</v>
      </c>
      <c r="L62">
        <f t="shared" si="8"/>
        <v>0.44464214228514221</v>
      </c>
      <c r="M62">
        <f t="shared" si="9"/>
        <v>1.8006407690254356</v>
      </c>
      <c r="N62">
        <f t="shared" si="10"/>
        <v>2.2489995996796797</v>
      </c>
    </row>
    <row r="63" spans="1:14" x14ac:dyDescent="0.25">
      <c r="A63" s="4">
        <f>IF('True_Odds_Calculator_2-way'!A64="","",'True_Odds_Calculator_2-way'!A64)</f>
        <v>1.58</v>
      </c>
      <c r="B63" s="4">
        <f>IF('True_Odds_Calculator_2-way'!B64="","",'True_Odds_Calculator_2-way'!B64)</f>
        <v>2.5</v>
      </c>
      <c r="C63" s="4">
        <f t="shared" si="0"/>
        <v>0.63291139240506322</v>
      </c>
      <c r="D63">
        <f t="shared" si="1"/>
        <v>0.4</v>
      </c>
      <c r="E63">
        <f t="shared" si="2"/>
        <v>3.2911392405063244E-2</v>
      </c>
      <c r="F63">
        <f t="shared" si="3"/>
        <v>-0.22025316455696209</v>
      </c>
      <c r="G63">
        <v>0</v>
      </c>
      <c r="H63">
        <f t="shared" si="4"/>
        <v>0.25316455696202528</v>
      </c>
      <c r="I63">
        <f t="shared" si="5"/>
        <v>-1.0721125348377945</v>
      </c>
      <c r="J63">
        <f t="shared" si="6"/>
        <v>1.0721125348377945</v>
      </c>
      <c r="K63">
        <f t="shared" si="7"/>
        <v>0.61658923335991145</v>
      </c>
      <c r="L63">
        <f t="shared" si="8"/>
        <v>0.38341076664008866</v>
      </c>
      <c r="M63">
        <f t="shared" si="9"/>
        <v>1.6218252702059208</v>
      </c>
      <c r="N63">
        <f t="shared" si="10"/>
        <v>2.6081688022566918</v>
      </c>
    </row>
    <row r="64" spans="1:14" x14ac:dyDescent="0.25">
      <c r="A64" s="4">
        <f>IF('True_Odds_Calculator_2-way'!A65="","",'True_Odds_Calculator_2-way'!A65)</f>
        <v>1.74</v>
      </c>
      <c r="B64" s="4">
        <f>IF('True_Odds_Calculator_2-way'!B65="","",'True_Odds_Calculator_2-way'!B65)</f>
        <v>2.19</v>
      </c>
      <c r="C64" s="4">
        <f t="shared" si="0"/>
        <v>0.57471264367816088</v>
      </c>
      <c r="D64">
        <f t="shared" si="1"/>
        <v>0.45662100456621008</v>
      </c>
      <c r="E64">
        <f t="shared" si="2"/>
        <v>3.1333648244370904E-2</v>
      </c>
      <c r="F64">
        <f t="shared" si="3"/>
        <v>-0.23109221644885325</v>
      </c>
      <c r="G64">
        <v>0</v>
      </c>
      <c r="H64">
        <f t="shared" si="4"/>
        <v>0.26242586469322415</v>
      </c>
      <c r="I64">
        <f t="shared" si="5"/>
        <v>-1.0656403571953759</v>
      </c>
      <c r="J64">
        <f t="shared" si="6"/>
        <v>1.0656403571953759</v>
      </c>
      <c r="K64">
        <f t="shared" si="7"/>
        <v>0.5591046698972264</v>
      </c>
      <c r="L64">
        <f t="shared" si="8"/>
        <v>0.4408953301027736</v>
      </c>
      <c r="M64">
        <f t="shared" si="9"/>
        <v>1.7885738643245783</v>
      </c>
      <c r="N64">
        <f t="shared" si="10"/>
        <v>2.2681120250624973</v>
      </c>
    </row>
    <row r="65" spans="1:14" x14ac:dyDescent="0.25">
      <c r="A65" s="4">
        <f>IF('True_Odds_Calculator_2-way'!A66="","",'True_Odds_Calculator_2-way'!A66)</f>
        <v>1.79</v>
      </c>
      <c r="B65" s="4">
        <f>IF('True_Odds_Calculator_2-way'!B66="","",'True_Odds_Calculator_2-way'!B66)</f>
        <v>2.0699999999999998</v>
      </c>
      <c r="C65" s="4">
        <f t="shared" si="0"/>
        <v>0.55865921787709494</v>
      </c>
      <c r="D65">
        <f t="shared" si="1"/>
        <v>0.48309178743961356</v>
      </c>
      <c r="E65">
        <f t="shared" si="2"/>
        <v>4.17510053167085E-2</v>
      </c>
      <c r="F65">
        <f t="shared" si="3"/>
        <v>-0.22813267481715382</v>
      </c>
      <c r="G65">
        <v>0</v>
      </c>
      <c r="H65">
        <f t="shared" si="4"/>
        <v>0.26988368013386232</v>
      </c>
      <c r="I65">
        <f t="shared" si="5"/>
        <v>-1.0876635272089796</v>
      </c>
      <c r="J65">
        <f t="shared" si="6"/>
        <v>1.0876635272089796</v>
      </c>
      <c r="K65">
        <f t="shared" si="7"/>
        <v>0.53785007303660493</v>
      </c>
      <c r="L65">
        <f t="shared" si="8"/>
        <v>0.46214992696339507</v>
      </c>
      <c r="M65">
        <f t="shared" si="9"/>
        <v>1.8592541864950944</v>
      </c>
      <c r="N65">
        <f t="shared" si="10"/>
        <v>2.1637999741136076</v>
      </c>
    </row>
    <row r="66" spans="1:14" x14ac:dyDescent="0.25">
      <c r="A66" s="4">
        <f>IF('True_Odds_Calculator_2-way'!A67="","",'True_Odds_Calculator_2-way'!A67)</f>
        <v>2.13</v>
      </c>
      <c r="B66" s="4">
        <f>IF('True_Odds_Calculator_2-way'!B67="","",'True_Odds_Calculator_2-way'!B67)</f>
        <v>1.74</v>
      </c>
      <c r="C66" s="4">
        <f t="shared" si="0"/>
        <v>0.46948356807511737</v>
      </c>
      <c r="D66">
        <f t="shared" si="1"/>
        <v>0.57471264367816088</v>
      </c>
      <c r="E66">
        <f t="shared" si="2"/>
        <v>4.4196211753278369E-2</v>
      </c>
      <c r="F66">
        <f t="shared" si="3"/>
        <v>-0.22562193081862814</v>
      </c>
      <c r="G66">
        <v>0</v>
      </c>
      <c r="H66">
        <f t="shared" si="4"/>
        <v>0.26981814257190651</v>
      </c>
      <c r="I66">
        <f t="shared" si="5"/>
        <v>-1.093565796666284</v>
      </c>
      <c r="J66">
        <f t="shared" si="6"/>
        <v>1.093565796666284</v>
      </c>
      <c r="K66">
        <f t="shared" si="7"/>
        <v>0.44728133121114488</v>
      </c>
      <c r="L66">
        <f t="shared" si="8"/>
        <v>0.55271866878885501</v>
      </c>
      <c r="M66">
        <f t="shared" si="9"/>
        <v>2.235729350232901</v>
      </c>
      <c r="N66">
        <f t="shared" si="10"/>
        <v>1.8092386895330501</v>
      </c>
    </row>
    <row r="67" spans="1:14" x14ac:dyDescent="0.25">
      <c r="A67" s="4">
        <f>IF('True_Odds_Calculator_2-way'!A68="","",'True_Odds_Calculator_2-way'!A68)</f>
        <v>1.79</v>
      </c>
      <c r="B67" s="4">
        <f>IF('True_Odds_Calculator_2-way'!B68="","",'True_Odds_Calculator_2-way'!B68)</f>
        <v>2.06</v>
      </c>
      <c r="C67" s="4">
        <f t="shared" ref="C67:C130" si="11">1/A67</f>
        <v>0.55865921787709494</v>
      </c>
      <c r="D67">
        <f t="shared" ref="D67:D130" si="12">1/B67</f>
        <v>0.4854368932038835</v>
      </c>
      <c r="E67">
        <f t="shared" ref="E67:E130" si="13">C67+D67-1</f>
        <v>4.4096111080978329E-2</v>
      </c>
      <c r="F67">
        <f t="shared" ref="F67:F130" si="14">C67+D67-(C67*D67)-1</f>
        <v>-0.22709768400499009</v>
      </c>
      <c r="G67">
        <v>0</v>
      </c>
      <c r="H67">
        <f t="shared" ref="H67:H130" si="15">C67*D67</f>
        <v>0.27119379508596841</v>
      </c>
      <c r="I67">
        <f t="shared" ref="I67:I130" si="16">((-4*F67*H67)^0.5)/(2*F67)</f>
        <v>-1.0927819720786569</v>
      </c>
      <c r="J67">
        <f t="shared" ref="J67:J130" si="17">(-((-4*F67*H67)^0.5))/(2*F67)</f>
        <v>1.0927819720786569</v>
      </c>
      <c r="K67">
        <f t="shared" ref="K67:K130" si="18">IF(A67="","",(C67/($J67+C67-($J67*C67))))</f>
        <v>0.53668287622715694</v>
      </c>
      <c r="L67">
        <f t="shared" ref="L67:L130" si="19">IF(B67="","",(D67/($J67+D67-($J67*D67))))</f>
        <v>0.46331712377284329</v>
      </c>
      <c r="M67">
        <f t="shared" ref="M67:M130" si="20">IF(A67="","",1/K67)</f>
        <v>1.863297757942139</v>
      </c>
      <c r="N67">
        <f t="shared" ref="N67:N130" si="21">IF(B67="","",1/L67)</f>
        <v>2.1583488904033761</v>
      </c>
    </row>
    <row r="68" spans="1:14" x14ac:dyDescent="0.25">
      <c r="A68" s="4">
        <f>IF('True_Odds_Calculator_2-way'!A69="","",'True_Odds_Calculator_2-way'!A69)</f>
        <v>2.38</v>
      </c>
      <c r="B68" s="4">
        <f>IF('True_Odds_Calculator_2-way'!B69="","",'True_Odds_Calculator_2-way'!B69)</f>
        <v>1.61</v>
      </c>
      <c r="C68" s="4">
        <f t="shared" si="11"/>
        <v>0.42016806722689076</v>
      </c>
      <c r="D68">
        <f t="shared" si="12"/>
        <v>0.6211180124223602</v>
      </c>
      <c r="E68">
        <f t="shared" si="13"/>
        <v>4.1286079649250906E-2</v>
      </c>
      <c r="F68">
        <f t="shared" si="14"/>
        <v>-0.21968787515006016</v>
      </c>
      <c r="G68">
        <v>0</v>
      </c>
      <c r="H68">
        <f t="shared" si="15"/>
        <v>0.26097395479931101</v>
      </c>
      <c r="I68">
        <f t="shared" si="16"/>
        <v>-1.0899223022085143</v>
      </c>
      <c r="J68">
        <f t="shared" si="17"/>
        <v>1.0899223022085143</v>
      </c>
      <c r="K68">
        <f t="shared" si="18"/>
        <v>0.39934622597289299</v>
      </c>
      <c r="L68">
        <f t="shared" si="19"/>
        <v>0.60065377402710718</v>
      </c>
      <c r="M68">
        <f t="shared" si="20"/>
        <v>2.5040927770477501</v>
      </c>
      <c r="N68">
        <f t="shared" si="21"/>
        <v>1.6648526043471934</v>
      </c>
    </row>
    <row r="69" spans="1:14" x14ac:dyDescent="0.25">
      <c r="A69" s="4">
        <f>IF('True_Odds_Calculator_2-way'!A70="","",'True_Odds_Calculator_2-way'!A70)</f>
        <v>1.85</v>
      </c>
      <c r="B69" s="4">
        <f>IF('True_Odds_Calculator_2-way'!B70="","",'True_Odds_Calculator_2-way'!B70)</f>
        <v>2.0099999999999998</v>
      </c>
      <c r="C69" s="4">
        <f t="shared" si="11"/>
        <v>0.54054054054054046</v>
      </c>
      <c r="D69">
        <f t="shared" si="12"/>
        <v>0.49751243781094534</v>
      </c>
      <c r="E69">
        <f t="shared" si="13"/>
        <v>3.80529783514858E-2</v>
      </c>
      <c r="F69">
        <f t="shared" si="14"/>
        <v>-0.23087266370848458</v>
      </c>
      <c r="G69">
        <v>0</v>
      </c>
      <c r="H69">
        <f t="shared" si="15"/>
        <v>0.26892564205997044</v>
      </c>
      <c r="I69">
        <f t="shared" si="16"/>
        <v>-1.0792693660942112</v>
      </c>
      <c r="J69">
        <f t="shared" si="17"/>
        <v>1.0792693660942112</v>
      </c>
      <c r="K69">
        <f t="shared" si="18"/>
        <v>0.52154530755074879</v>
      </c>
      <c r="L69">
        <f t="shared" si="19"/>
        <v>0.47845469244925098</v>
      </c>
      <c r="M69">
        <f t="shared" si="20"/>
        <v>1.91737896118008</v>
      </c>
      <c r="N69">
        <f t="shared" si="21"/>
        <v>2.0900620597551534</v>
      </c>
    </row>
    <row r="70" spans="1:14" x14ac:dyDescent="0.25">
      <c r="A70" s="4">
        <f>IF('True_Odds_Calculator_2-way'!A71="","",'True_Odds_Calculator_2-way'!A71)</f>
        <v>1.78</v>
      </c>
      <c r="B70" s="4">
        <f>IF('True_Odds_Calculator_2-way'!B71="","",'True_Odds_Calculator_2-way'!B71)</f>
        <v>2.09</v>
      </c>
      <c r="C70" s="4">
        <f t="shared" si="11"/>
        <v>0.5617977528089888</v>
      </c>
      <c r="D70">
        <f t="shared" si="12"/>
        <v>0.47846889952153115</v>
      </c>
      <c r="E70">
        <f t="shared" si="13"/>
        <v>4.0266652330519959E-2</v>
      </c>
      <c r="F70">
        <f t="shared" si="14"/>
        <v>-0.22853610020966608</v>
      </c>
      <c r="G70">
        <v>0</v>
      </c>
      <c r="H70">
        <f t="shared" si="15"/>
        <v>0.26880275254018604</v>
      </c>
      <c r="I70">
        <f t="shared" si="16"/>
        <v>-1.084524705455941</v>
      </c>
      <c r="J70">
        <f t="shared" si="17"/>
        <v>1.084524705455941</v>
      </c>
      <c r="K70">
        <f t="shared" si="18"/>
        <v>0.54173256587535168</v>
      </c>
      <c r="L70">
        <f t="shared" si="19"/>
        <v>0.45826743412464838</v>
      </c>
      <c r="M70">
        <f t="shared" si="20"/>
        <v>1.8459292702556338</v>
      </c>
      <c r="N70">
        <f t="shared" si="21"/>
        <v>2.1821319289469754</v>
      </c>
    </row>
    <row r="71" spans="1:14" x14ac:dyDescent="0.25">
      <c r="A71" s="4">
        <f>IF('True_Odds_Calculator_2-way'!A72="","",'True_Odds_Calculator_2-way'!A72)</f>
        <v>1.91</v>
      </c>
      <c r="B71" s="4">
        <f>IF('True_Odds_Calculator_2-way'!B72="","",'True_Odds_Calculator_2-way'!B72)</f>
        <v>1.94</v>
      </c>
      <c r="C71" s="4">
        <f t="shared" si="11"/>
        <v>0.52356020942408377</v>
      </c>
      <c r="D71">
        <f t="shared" si="12"/>
        <v>0.51546391752577325</v>
      </c>
      <c r="E71">
        <f t="shared" si="13"/>
        <v>3.9024126949857019E-2</v>
      </c>
      <c r="F71">
        <f t="shared" si="14"/>
        <v>-0.23085226966049555</v>
      </c>
      <c r="G71">
        <v>0</v>
      </c>
      <c r="H71">
        <f t="shared" si="15"/>
        <v>0.26987639661035251</v>
      </c>
      <c r="I71">
        <f t="shared" si="16"/>
        <v>-1.0812232527259167</v>
      </c>
      <c r="J71">
        <f t="shared" si="17"/>
        <v>1.0812232527259167</v>
      </c>
      <c r="K71">
        <f t="shared" si="18"/>
        <v>0.50405432060836108</v>
      </c>
      <c r="L71">
        <f t="shared" si="19"/>
        <v>0.49594567939163919</v>
      </c>
      <c r="M71">
        <f t="shared" si="20"/>
        <v>1.9839131599805839</v>
      </c>
      <c r="N71">
        <f t="shared" si="21"/>
        <v>2.0163498575623611</v>
      </c>
    </row>
    <row r="72" spans="1:14" x14ac:dyDescent="0.25">
      <c r="A72" s="4">
        <f>IF('True_Odds_Calculator_2-way'!A73="","",'True_Odds_Calculator_2-way'!A73)</f>
        <v>1.75</v>
      </c>
      <c r="B72" s="4">
        <f>IF('True_Odds_Calculator_2-way'!B73="","",'True_Odds_Calculator_2-way'!B73)</f>
        <v>2.12</v>
      </c>
      <c r="C72" s="4">
        <f t="shared" si="11"/>
        <v>0.5714285714285714</v>
      </c>
      <c r="D72">
        <f t="shared" si="12"/>
        <v>0.47169811320754712</v>
      </c>
      <c r="E72">
        <f t="shared" si="13"/>
        <v>4.3126684636118462E-2</v>
      </c>
      <c r="F72">
        <f t="shared" si="14"/>
        <v>-0.22641509433962281</v>
      </c>
      <c r="G72">
        <v>0</v>
      </c>
      <c r="H72">
        <f t="shared" si="15"/>
        <v>0.26954177897574122</v>
      </c>
      <c r="I72">
        <f t="shared" si="16"/>
        <v>-1.0910894511799614</v>
      </c>
      <c r="J72">
        <f t="shared" si="17"/>
        <v>1.0910894511799614</v>
      </c>
      <c r="K72">
        <f t="shared" si="18"/>
        <v>0.54995908380765413</v>
      </c>
      <c r="L72">
        <f t="shared" si="19"/>
        <v>0.45004091619234604</v>
      </c>
      <c r="M72">
        <f t="shared" si="20"/>
        <v>1.8183170883849711</v>
      </c>
      <c r="N72">
        <f t="shared" si="21"/>
        <v>2.2220201853215569</v>
      </c>
    </row>
    <row r="73" spans="1:14" x14ac:dyDescent="0.25">
      <c r="A73" s="4">
        <f>IF('True_Odds_Calculator_2-way'!A74="","",'True_Odds_Calculator_2-way'!A74)</f>
        <v>1.56</v>
      </c>
      <c r="B73" s="4">
        <f>IF('True_Odds_Calculator_2-way'!B74="","",'True_Odds_Calculator_2-way'!B74)</f>
        <v>2.48</v>
      </c>
      <c r="C73" s="4">
        <f t="shared" si="11"/>
        <v>0.64102564102564097</v>
      </c>
      <c r="D73">
        <f t="shared" si="12"/>
        <v>0.40322580645161293</v>
      </c>
      <c r="E73">
        <f t="shared" si="13"/>
        <v>4.4251447477253958E-2</v>
      </c>
      <c r="F73">
        <f t="shared" si="14"/>
        <v>-0.2142266335814722</v>
      </c>
      <c r="G73">
        <v>0</v>
      </c>
      <c r="H73">
        <f t="shared" si="15"/>
        <v>0.25847808105872622</v>
      </c>
      <c r="I73">
        <f t="shared" si="16"/>
        <v>-1.0984369379093673</v>
      </c>
      <c r="J73">
        <f t="shared" si="17"/>
        <v>1.0984369379093673</v>
      </c>
      <c r="K73">
        <f t="shared" si="18"/>
        <v>0.61914724550077893</v>
      </c>
      <c r="L73">
        <f t="shared" si="19"/>
        <v>0.38085275449922101</v>
      </c>
      <c r="M73">
        <f t="shared" si="20"/>
        <v>1.6151246852292456</v>
      </c>
      <c r="N73">
        <f t="shared" si="21"/>
        <v>2.6256866681058635</v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54" activePane="bottomLeft" state="frozen"/>
      <selection pane="bottomLeft" activeCell="C64" sqref="C64:C7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46</v>
      </c>
      <c r="M1" s="5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1.76</v>
      </c>
      <c r="B3">
        <v>2.16</v>
      </c>
      <c r="C3" s="29">
        <f t="shared" ref="C3:C66" si="0">IF(OR($A3="",$B3=""),"",(1/A3)+(1/B3)-1)</f>
        <v>3.1144781144781142E-2</v>
      </c>
      <c r="D3" s="30">
        <f>IF(OR($A3="",$B3=""),"",A3*'MPTO_working_2-way'!$G2)</f>
        <v>1.8148148148148149</v>
      </c>
      <c r="E3" s="32">
        <f>IF(OR($A3="",$B3=""),"",B3*'MPTO_working_2-way'!$G2)</f>
        <v>2.2272727272727275</v>
      </c>
      <c r="F3" s="30">
        <f>IF(OR($A3="",$B3=""),"",'MPTO_working_2-way'!D2)</f>
        <v>1.8095963442498098</v>
      </c>
      <c r="G3" s="32">
        <f>IF(OR($A3="",$B3=""),"",'MPTO_working_2-way'!E2)</f>
        <v>2.235183443085607</v>
      </c>
      <c r="H3" s="30">
        <f>IF(OR($A3="",$B3=""),"",'OddsRatio_working_2-way'!M2)</f>
        <v>1.8094272134003797</v>
      </c>
      <c r="I3" s="30">
        <f>IF(OR($A3="",$B3=""),"",'OddsRatio_working_2-way'!N2)</f>
        <v>2.2354415362426847</v>
      </c>
      <c r="J3" s="30">
        <f>IF('Log_working_2-way'!$D2="","",A3^('Log_working_2-way'!$D2))</f>
        <v>1.8070624804765649</v>
      </c>
      <c r="K3" s="32">
        <f>IF('Log_working_2-way'!$D2="","",B3^('Log_working_2-way'!$D2))</f>
        <v>2.2390614409549543</v>
      </c>
      <c r="L3" s="37">
        <f>(1/D3)</f>
        <v>0.55102040816326525</v>
      </c>
      <c r="M3" s="37">
        <f>(1/E3)</f>
        <v>0.44897959183673464</v>
      </c>
      <c r="N3" s="38">
        <v>100</v>
      </c>
      <c r="O3" s="38">
        <f>(1/A3)*((N3*A3)-N3)</f>
        <v>43.181818181818187</v>
      </c>
      <c r="P3" s="38">
        <f>(1/B3)*((N3*B3)-N3)</f>
        <v>53.703703703703695</v>
      </c>
      <c r="Q3" s="38">
        <f>(1/B3)*N3</f>
        <v>46.296296296296291</v>
      </c>
      <c r="R3" s="38">
        <f>(1/A3)*N3</f>
        <v>56.81818181818182</v>
      </c>
      <c r="S3" s="39">
        <f>O3-Q3</f>
        <v>-3.1144781144781035</v>
      </c>
      <c r="T3" s="39">
        <f>P3-R3</f>
        <v>-3.1144781144781248</v>
      </c>
      <c r="U3" t="s">
        <v>128</v>
      </c>
      <c r="V3" t="s">
        <v>129</v>
      </c>
      <c r="W3" t="s">
        <v>190</v>
      </c>
      <c r="X3" t="s">
        <v>196</v>
      </c>
      <c r="Y3" s="41"/>
    </row>
    <row r="4" spans="1:25" s="12" customFormat="1" ht="15" x14ac:dyDescent="0.25">
      <c r="A4">
        <v>1.41</v>
      </c>
      <c r="B4">
        <v>3.04</v>
      </c>
      <c r="C4" s="29">
        <f t="shared" si="0"/>
        <v>3.8167226577081159E-2</v>
      </c>
      <c r="D4" s="30">
        <f>IF(OR($A4="",$B4=""),"",A4*'MPTO_working_2-way'!$G3)</f>
        <v>1.4638157894736843</v>
      </c>
      <c r="E4" s="32">
        <f>IF(OR($A4="",$B4=""),"",B4*'MPTO_working_2-way'!$G3)</f>
        <v>3.1560283687943267</v>
      </c>
      <c r="F4" s="30">
        <f>IF(OR($A4="",$B4=""),"",'MPTO_working_2-way'!D3)</f>
        <v>1.4489892502197284</v>
      </c>
      <c r="G4" s="32">
        <f>IF(OR($A4="",$B4=""),"",'MPTO_working_2-way'!E3)</f>
        <v>3.2272248155398291</v>
      </c>
      <c r="H4" s="30">
        <f>IF(OR($A4="",$B4=""),"",'OddsRatio_working_2-way'!M3)</f>
        <v>1.4483083672617132</v>
      </c>
      <c r="I4" s="30">
        <f>IF(OR($A4="",$B4=""),"",'OddsRatio_working_2-way'!N3)</f>
        <v>3.2306074858875475</v>
      </c>
      <c r="J4" s="30">
        <f>IF('Log_working_2-way'!$D3="","",A4^('Log_working_2-way'!$D3))</f>
        <v>1.4414753661928066</v>
      </c>
      <c r="K4" s="32">
        <f>IF('Log_working_2-way'!$D3="","",B4^('Log_working_2-way'!$D3))</f>
        <v>3.2651320471685557</v>
      </c>
      <c r="L4" s="37">
        <f t="shared" ref="L4" si="1">(1/D4)</f>
        <v>0.68314606741573025</v>
      </c>
      <c r="M4" s="37">
        <f t="shared" ref="M4" si="2">(1/E4)</f>
        <v>0.31685393258426964</v>
      </c>
      <c r="N4" s="38">
        <v>100</v>
      </c>
      <c r="O4" s="38">
        <f t="shared" ref="O4" si="3">(1/A4)*((N4*A4)-N4)</f>
        <v>29.078014184397166</v>
      </c>
      <c r="P4" s="38">
        <f t="shared" ref="P4" si="4">(1/B4)*((N4*B4)-N4)</f>
        <v>67.10526315789474</v>
      </c>
      <c r="Q4" s="38">
        <f t="shared" ref="Q4" si="5">(1/B4)*N4</f>
        <v>32.894736842105267</v>
      </c>
      <c r="R4" s="38">
        <f t="shared" ref="R4" si="6">(1/A4)*N4</f>
        <v>70.921985815602838</v>
      </c>
      <c r="S4" s="39">
        <f t="shared" ref="S4" si="7">O4-Q4</f>
        <v>-3.8167226577081017</v>
      </c>
      <c r="T4" s="39">
        <f t="shared" ref="T4" si="8">P4-R4</f>
        <v>-3.8167226577080982</v>
      </c>
      <c r="U4" t="s">
        <v>99</v>
      </c>
      <c r="V4" t="s">
        <v>94</v>
      </c>
      <c r="W4" t="s">
        <v>81</v>
      </c>
      <c r="X4" t="s">
        <v>196</v>
      </c>
      <c r="Y4" s="41"/>
    </row>
    <row r="5" spans="1:25" s="12" customFormat="1" ht="15" x14ac:dyDescent="0.25">
      <c r="A5">
        <v>1.56</v>
      </c>
      <c r="B5">
        <v>2.5299999999999998</v>
      </c>
      <c r="C5" s="29">
        <f t="shared" si="0"/>
        <v>3.6282558021688338E-2</v>
      </c>
      <c r="D5" s="30">
        <f>IF(OR($A5="",$B5=""),"",A5*'MPTO_working_2-way'!$G4)</f>
        <v>1.6166007905138338</v>
      </c>
      <c r="E5" s="32">
        <f>IF(OR($A5="",$B5=""),"",B5*'MPTO_working_2-way'!$G4)</f>
        <v>2.6217948717948714</v>
      </c>
      <c r="F5" s="30">
        <f>IF(OR($A5="",$B5=""),"",'MPTO_working_2-way'!D4)</f>
        <v>1.6054344288968434</v>
      </c>
      <c r="G5" s="32">
        <f>IF(OR($A5="",$B5=""),"",'MPTO_working_2-way'!E4)</f>
        <v>2.6517065305025525</v>
      </c>
      <c r="H5" s="30">
        <f>IF(OR($A5="",$B5=""),"",'OddsRatio_working_2-way'!M4)</f>
        <v>1.6049901419820203</v>
      </c>
      <c r="I5" s="30">
        <f>IF(OR($A5="",$B5=""),"",'OddsRatio_working_2-way'!N4)</f>
        <v>2.6529194950580188</v>
      </c>
      <c r="J5" s="30">
        <f>IF('Log_working_2-way'!$D4="","",A5^('Log_working_2-way'!$D4))</f>
        <v>1.59989881469138</v>
      </c>
      <c r="K5" s="32">
        <f>IF('Log_working_2-way'!$D4="","",B5^('Log_working_2-way'!$D4))</f>
        <v>2.6669477843763532</v>
      </c>
      <c r="L5" s="37">
        <f t="shared" ref="L5:L63" si="9">(1/D5)</f>
        <v>0.61858190709046468</v>
      </c>
      <c r="M5" s="37">
        <f t="shared" ref="M5:M63" si="10">(1/E5)</f>
        <v>0.38141809290953549</v>
      </c>
      <c r="N5" s="38">
        <v>101</v>
      </c>
      <c r="O5" s="38">
        <f t="shared" ref="O5:O63" si="11">(1/A5)*((N5*A5)-N5)</f>
        <v>36.256410256410255</v>
      </c>
      <c r="P5" s="38">
        <f t="shared" ref="P5:P63" si="12">(1/B5)*((N5*B5)-N5)</f>
        <v>61.079051383399204</v>
      </c>
      <c r="Q5" s="38">
        <f t="shared" ref="Q5:Q63" si="13">(1/B5)*N5</f>
        <v>39.920948616600796</v>
      </c>
      <c r="R5" s="38">
        <f t="shared" ref="R5:R63" si="14">(1/A5)*N5</f>
        <v>64.743589743589737</v>
      </c>
      <c r="S5" s="39">
        <f t="shared" ref="S5:S63" si="15">O5-Q5</f>
        <v>-3.6645383601905408</v>
      </c>
      <c r="T5" s="39">
        <f t="shared" ref="T5:T63" si="16">P5-R5</f>
        <v>-3.6645383601905337</v>
      </c>
      <c r="U5" t="s">
        <v>76</v>
      </c>
      <c r="V5" t="s">
        <v>102</v>
      </c>
      <c r="W5" t="s">
        <v>81</v>
      </c>
      <c r="X5" t="s">
        <v>196</v>
      </c>
      <c r="Y5" s="41"/>
    </row>
    <row r="6" spans="1:25" s="12" customFormat="1" ht="15" x14ac:dyDescent="0.25">
      <c r="A6">
        <v>2.17</v>
      </c>
      <c r="B6">
        <v>1.75</v>
      </c>
      <c r="C6" s="29">
        <f t="shared" si="0"/>
        <v>3.2258064516129004E-2</v>
      </c>
      <c r="D6" s="30">
        <f>IF(OR($A6="",$B6=""),"",A6*'MPTO_working_2-way'!$G5)</f>
        <v>2.2399999999999998</v>
      </c>
      <c r="E6" s="32">
        <f>IF(OR($A6="",$B6=""),"",B6*'MPTO_working_2-way'!$G5)</f>
        <v>1.8064516129032258</v>
      </c>
      <c r="F6" s="30">
        <f>IF(OR($A6="",$B6=""),"",'MPTO_working_2-way'!D5)</f>
        <v>2.2487046632124348</v>
      </c>
      <c r="G6" s="32">
        <f>IF(OR($A6="",$B6=""),"",'MPTO_working_2-way'!E5)</f>
        <v>1.8008298755186722</v>
      </c>
      <c r="H6" s="30">
        <f>IF(OR($A6="",$B6=""),"",'OddsRatio_working_2-way'!M5)</f>
        <v>2.2489995996796797</v>
      </c>
      <c r="I6" s="30">
        <f>IF(OR($A6="",$B6=""),"",'OddsRatio_working_2-way'!N5)</f>
        <v>1.8006407690254356</v>
      </c>
      <c r="J6" s="30">
        <f>IF('Log_working_2-way'!$D5="","",A6^('Log_working_2-way'!$D5))</f>
        <v>2.2529893897006406</v>
      </c>
      <c r="K6" s="32">
        <f>IF('Log_working_2-way'!$D5="","",B6^('Log_working_2-way'!$D5))</f>
        <v>1.798091355138193</v>
      </c>
      <c r="L6" s="37">
        <f t="shared" si="9"/>
        <v>0.44642857142857145</v>
      </c>
      <c r="M6" s="37">
        <f t="shared" si="10"/>
        <v>0.5535714285714286</v>
      </c>
      <c r="N6" s="38">
        <v>102</v>
      </c>
      <c r="O6" s="38">
        <f t="shared" si="11"/>
        <v>54.995391705069125</v>
      </c>
      <c r="P6" s="38">
        <f t="shared" si="12"/>
        <v>43.714285714285715</v>
      </c>
      <c r="Q6" s="38">
        <f t="shared" si="13"/>
        <v>58.285714285714285</v>
      </c>
      <c r="R6" s="38">
        <f t="shared" si="14"/>
        <v>47.004608294930875</v>
      </c>
      <c r="S6" s="39">
        <f t="shared" si="15"/>
        <v>-3.2903225806451601</v>
      </c>
      <c r="T6" s="39">
        <f t="shared" si="16"/>
        <v>-3.2903225806451601</v>
      </c>
      <c r="U6" t="s">
        <v>184</v>
      </c>
      <c r="V6" t="s">
        <v>135</v>
      </c>
      <c r="W6" t="s">
        <v>189</v>
      </c>
      <c r="X6" t="s">
        <v>196</v>
      </c>
      <c r="Y6" s="41"/>
    </row>
    <row r="7" spans="1:25" s="12" customFormat="1" ht="15" x14ac:dyDescent="0.25">
      <c r="A7">
        <v>1.58</v>
      </c>
      <c r="B7">
        <v>2.5</v>
      </c>
      <c r="C7" s="29">
        <f t="shared" si="0"/>
        <v>3.2911392405063244E-2</v>
      </c>
      <c r="D7" s="30">
        <f>IF(OR($A7="",$B7=""),"",A7*'MPTO_working_2-way'!$G6)</f>
        <v>1.6319999999999999</v>
      </c>
      <c r="E7" s="32">
        <f>IF(OR($A7="",$B7=""),"",B7*'MPTO_working_2-way'!$G6)</f>
        <v>2.5822784810126582</v>
      </c>
      <c r="F7" s="30">
        <f>IF(OR($A7="",$B7=""),"",'MPTO_working_2-way'!D6)</f>
        <v>1.62217659137577</v>
      </c>
      <c r="G7" s="32">
        <f>IF(OR($A7="",$B7=""),"",'MPTO_working_2-way'!E6)</f>
        <v>2.6072607260726071</v>
      </c>
      <c r="H7" s="30">
        <f>IF(OR($A7="",$B7=""),"",'OddsRatio_working_2-way'!M6)</f>
        <v>1.6218252702059208</v>
      </c>
      <c r="I7" s="30">
        <f>IF(OR($A7="",$B7=""),"",'OddsRatio_working_2-way'!N6)</f>
        <v>2.6081688022566918</v>
      </c>
      <c r="J7" s="30">
        <f>IF('Log_working_2-way'!$D6="","",A7^('Log_working_2-way'!$D6))</f>
        <v>1.6173569217090376</v>
      </c>
      <c r="K7" s="32">
        <f>IF('Log_working_2-way'!$D6="","",B7^('Log_working_2-way'!$D6))</f>
        <v>2.6198085173024386</v>
      </c>
      <c r="L7" s="37">
        <f t="shared" si="9"/>
        <v>0.61274509803921573</v>
      </c>
      <c r="M7" s="37">
        <f t="shared" si="10"/>
        <v>0.38725490196078433</v>
      </c>
      <c r="N7" s="38">
        <v>103</v>
      </c>
      <c r="O7" s="38">
        <f t="shared" si="11"/>
        <v>37.810126582278485</v>
      </c>
      <c r="P7" s="38">
        <f t="shared" si="12"/>
        <v>61.800000000000004</v>
      </c>
      <c r="Q7" s="38">
        <f t="shared" si="13"/>
        <v>41.2</v>
      </c>
      <c r="R7" s="38">
        <f t="shared" si="14"/>
        <v>65.189873417721515</v>
      </c>
      <c r="S7" s="39">
        <f t="shared" si="15"/>
        <v>-3.3898734177215175</v>
      </c>
      <c r="T7" s="39">
        <f t="shared" si="16"/>
        <v>-3.3898734177215104</v>
      </c>
      <c r="U7" t="s">
        <v>175</v>
      </c>
      <c r="V7" t="s">
        <v>185</v>
      </c>
      <c r="W7" t="s">
        <v>191</v>
      </c>
      <c r="X7" t="s">
        <v>196</v>
      </c>
      <c r="Y7" s="41"/>
    </row>
    <row r="8" spans="1:25" ht="15" x14ac:dyDescent="0.25">
      <c r="A8">
        <v>1.48</v>
      </c>
      <c r="B8">
        <v>2.75</v>
      </c>
      <c r="C8" s="29">
        <f t="shared" si="0"/>
        <v>3.9312039312039193E-2</v>
      </c>
      <c r="D8" s="30">
        <f>IF(OR($A8="",$B8=""),"",A8*'MPTO_working_2-way'!$G7)</f>
        <v>1.5381818181818181</v>
      </c>
      <c r="E8" s="32">
        <f>IF(OR($A8="",$B8=""),"",B8*'MPTO_working_2-way'!$G7)</f>
        <v>2.8581081081081079</v>
      </c>
      <c r="F8" s="30">
        <f>IF(OR($A8="",$B8=""),"",'MPTO_working_2-way'!D7)</f>
        <v>1.5243445692883895</v>
      </c>
      <c r="G8" s="32">
        <f>IF(OR($A8="",$B8=""),"",'MPTO_working_2-way'!E7)</f>
        <v>2.907142857142857</v>
      </c>
      <c r="H8" s="30">
        <f>IF(OR($A8="",$B8=""),"",'OddsRatio_working_2-way'!M7)</f>
        <v>1.5237229365663816</v>
      </c>
      <c r="I8" s="30">
        <f>IF(OR($A8="",$B8=""),"",'OddsRatio_working_2-way'!N7)</f>
        <v>2.9094065395649333</v>
      </c>
      <c r="J8" s="30">
        <f>IF('Log_working_2-way'!$D7="","",A8^('Log_working_2-way'!$D7))</f>
        <v>1.5173801218505167</v>
      </c>
      <c r="K8" s="32">
        <f>IF('Log_working_2-way'!$D7="","",B8^('Log_working_2-way'!$D7))</f>
        <v>2.9328148836151597</v>
      </c>
      <c r="L8" s="37">
        <f t="shared" si="9"/>
        <v>0.65011820330969272</v>
      </c>
      <c r="M8" s="37">
        <f t="shared" si="10"/>
        <v>0.34988179669030733</v>
      </c>
      <c r="N8" s="38">
        <v>104</v>
      </c>
      <c r="O8" s="38">
        <f t="shared" si="11"/>
        <v>33.729729729729719</v>
      </c>
      <c r="P8" s="38">
        <f t="shared" si="12"/>
        <v>66.181818181818187</v>
      </c>
      <c r="Q8" s="38">
        <f t="shared" si="13"/>
        <v>37.81818181818182</v>
      </c>
      <c r="R8" s="38">
        <f t="shared" si="14"/>
        <v>70.270270270270274</v>
      </c>
      <c r="S8" s="39">
        <f t="shared" si="15"/>
        <v>-4.088452088452101</v>
      </c>
      <c r="T8" s="39">
        <f t="shared" si="16"/>
        <v>-4.0884520884520867</v>
      </c>
      <c r="U8" t="s">
        <v>169</v>
      </c>
      <c r="V8" t="s">
        <v>187</v>
      </c>
      <c r="W8" t="s">
        <v>191</v>
      </c>
      <c r="X8" t="s">
        <v>196</v>
      </c>
      <c r="Y8" s="41"/>
    </row>
    <row r="9" spans="1:25" ht="15" x14ac:dyDescent="0.25">
      <c r="A9">
        <v>1.67</v>
      </c>
      <c r="B9">
        <v>2.31</v>
      </c>
      <c r="C9" s="29">
        <f t="shared" si="0"/>
        <v>3.1702828110013792E-2</v>
      </c>
      <c r="D9" s="30">
        <f>IF(OR($A9="",$B9=""),"",A9*'MPTO_working_2-way'!$G8)</f>
        <v>1.722943722943723</v>
      </c>
      <c r="E9" s="32">
        <f>IF(OR($A9="",$B9=""),"",B9*'MPTO_working_2-way'!$G8)</f>
        <v>2.3832335329341321</v>
      </c>
      <c r="F9" s="30">
        <f>IF(OR($A9="",$B9=""),"",'MPTO_working_2-way'!D8)</f>
        <v>1.7154100984947862</v>
      </c>
      <c r="G9" s="32">
        <f>IF(OR($A9="",$B9=""),"",'MPTO_working_2-way'!E8)</f>
        <v>2.397799670572148</v>
      </c>
      <c r="H9" s="30">
        <f>IF(OR($A9="",$B9=""),"",'OddsRatio_working_2-way'!M8)</f>
        <v>1.7151575921986633</v>
      </c>
      <c r="I9" s="30">
        <f>IF(OR($A9="",$B9=""),"",'OddsRatio_working_2-way'!N8)</f>
        <v>2.3982932026570873</v>
      </c>
      <c r="J9" s="30">
        <f>IF('Log_working_2-way'!$D8="","",A9^('Log_working_2-way'!$D8))</f>
        <v>1.7117407279082215</v>
      </c>
      <c r="K9" s="32">
        <f>IF('Log_working_2-way'!$D8="","",B9^('Log_working_2-way'!$D8))</f>
        <v>2.4050060096166201</v>
      </c>
      <c r="L9" s="37">
        <f t="shared" si="9"/>
        <v>0.58040201005025127</v>
      </c>
      <c r="M9" s="37">
        <f t="shared" si="10"/>
        <v>0.41959798994974867</v>
      </c>
      <c r="N9" s="38">
        <v>105</v>
      </c>
      <c r="O9" s="38">
        <f t="shared" si="11"/>
        <v>42.125748502994014</v>
      </c>
      <c r="P9" s="38">
        <f t="shared" si="12"/>
        <v>59.545454545454547</v>
      </c>
      <c r="Q9" s="38">
        <f t="shared" si="13"/>
        <v>45.454545454545453</v>
      </c>
      <c r="R9" s="38">
        <f t="shared" si="14"/>
        <v>62.874251497005993</v>
      </c>
      <c r="S9" s="39">
        <f t="shared" si="15"/>
        <v>-3.3287969515514391</v>
      </c>
      <c r="T9" s="39">
        <f t="shared" si="16"/>
        <v>-3.3287969515514462</v>
      </c>
      <c r="U9" t="s">
        <v>111</v>
      </c>
      <c r="V9" t="s">
        <v>114</v>
      </c>
      <c r="W9" t="s">
        <v>80</v>
      </c>
      <c r="X9" t="s">
        <v>197</v>
      </c>
      <c r="Y9" s="41"/>
    </row>
    <row r="10" spans="1:25" ht="14.25" customHeight="1" x14ac:dyDescent="0.25">
      <c r="A10">
        <v>1.51</v>
      </c>
      <c r="B10">
        <v>2.68</v>
      </c>
      <c r="C10" s="29">
        <f t="shared" si="0"/>
        <v>3.5385983987348046E-2</v>
      </c>
      <c r="D10" s="30">
        <f>IF(OR($A10="",$B10=""),"",A10*'MPTO_working_2-way'!$G9)</f>
        <v>1.5634328358208955</v>
      </c>
      <c r="E10" s="32">
        <f>IF(OR($A10="",$B10=""),"",B10*'MPTO_working_2-way'!$G9)</f>
        <v>2.7748344370860929</v>
      </c>
      <c r="F10" s="30">
        <f>IF(OR($A10="",$B10=""),"",'MPTO_working_2-way'!D9)</f>
        <v>1.5514491642386137</v>
      </c>
      <c r="G10" s="32">
        <f>IF(OR($A10="",$B10=""),"",'MPTO_working_2-way'!E9)</f>
        <v>2.8134037819799778</v>
      </c>
      <c r="H10" s="30">
        <f>IF(OR($A10="",$B10=""),"",'OddsRatio_working_2-way'!M9)</f>
        <v>1.5509731650193399</v>
      </c>
      <c r="I10" s="30">
        <f>IF(OR($A10="",$B10=""),"",'OddsRatio_working_2-way'!N9)</f>
        <v>2.8149704259460604</v>
      </c>
      <c r="J10" s="30">
        <f>IF('Log_working_2-way'!$D9="","",A10^('Log_working_2-way'!$D9))</f>
        <v>1.5454983247930623</v>
      </c>
      <c r="K10" s="32">
        <f>IF('Log_working_2-way'!$D9="","",B10^('Log_working_2-way'!$D9))</f>
        <v>2.8331861979211617</v>
      </c>
      <c r="L10" s="37">
        <f t="shared" si="9"/>
        <v>0.63961813842482096</v>
      </c>
      <c r="M10" s="37">
        <f t="shared" si="10"/>
        <v>0.36038186157517899</v>
      </c>
      <c r="N10" s="38">
        <v>106</v>
      </c>
      <c r="O10" s="38">
        <f t="shared" si="11"/>
        <v>35.801324503311264</v>
      </c>
      <c r="P10" s="38">
        <f t="shared" si="12"/>
        <v>66.447761194029866</v>
      </c>
      <c r="Q10" s="38">
        <f t="shared" si="13"/>
        <v>39.552238805970148</v>
      </c>
      <c r="R10" s="38">
        <f t="shared" si="14"/>
        <v>70.19867549668875</v>
      </c>
      <c r="S10" s="39">
        <f t="shared" si="15"/>
        <v>-3.7509143026588845</v>
      </c>
      <c r="T10" s="39">
        <f t="shared" si="16"/>
        <v>-3.7509143026588845</v>
      </c>
      <c r="U10" t="s">
        <v>113</v>
      </c>
      <c r="V10" t="s">
        <v>107</v>
      </c>
      <c r="W10" t="s">
        <v>80</v>
      </c>
      <c r="X10" t="s">
        <v>197</v>
      </c>
      <c r="Y10" s="41"/>
    </row>
    <row r="11" spans="1:25" ht="15" x14ac:dyDescent="0.25">
      <c r="A11">
        <v>1.46</v>
      </c>
      <c r="B11">
        <v>2.84</v>
      </c>
      <c r="C11" s="29">
        <f t="shared" si="0"/>
        <v>3.7044182905653145E-2</v>
      </c>
      <c r="D11" s="30">
        <f>IF(OR($A11="",$B11=""),"",A11*'MPTO_working_2-way'!$G10)</f>
        <v>1.5140845070422535</v>
      </c>
      <c r="E11" s="32">
        <f>IF(OR($A11="",$B11=""),"",B11*'MPTO_working_2-way'!$G10)</f>
        <v>2.9452054794520546</v>
      </c>
      <c r="F11" s="30">
        <f>IF(OR($A11="",$B11=""),"",'MPTO_working_2-way'!D10)</f>
        <v>1.5005790387955993</v>
      </c>
      <c r="G11" s="32">
        <f>IF(OR($A11="",$B11=""),"",'MPTO_working_2-way'!E10)</f>
        <v>2.9976865240023134</v>
      </c>
      <c r="H11" s="30">
        <f>IF(OR($A11="",$B11=""),"",'OddsRatio_working_2-way'!M10)</f>
        <v>1.5000000000000004</v>
      </c>
      <c r="I11" s="30">
        <f>IF(OR($A11="",$B11=""),"",'OddsRatio_working_2-way'!N10)</f>
        <v>2.9999999999999996</v>
      </c>
      <c r="J11" s="30">
        <f>IF('Log_working_2-way'!$D10="","",A11^('Log_working_2-way'!$D10))</f>
        <v>1.4938054714477789</v>
      </c>
      <c r="K11" s="32">
        <f>IF('Log_working_2-way'!$D10="","",B11^('Log_working_2-way'!$D10))</f>
        <v>3.0250889425497371</v>
      </c>
      <c r="L11" s="37">
        <f t="shared" si="9"/>
        <v>0.66046511627906979</v>
      </c>
      <c r="M11" s="37">
        <f t="shared" si="10"/>
        <v>0.33953488372093027</v>
      </c>
      <c r="N11" s="38">
        <v>107</v>
      </c>
      <c r="O11" s="38">
        <f t="shared" si="11"/>
        <v>33.712328767123282</v>
      </c>
      <c r="P11" s="38">
        <f t="shared" si="12"/>
        <v>69.323943661971839</v>
      </c>
      <c r="Q11" s="38">
        <f t="shared" si="13"/>
        <v>37.676056338028175</v>
      </c>
      <c r="R11" s="38">
        <f t="shared" si="14"/>
        <v>73.287671232876704</v>
      </c>
      <c r="S11" s="39">
        <f t="shared" si="15"/>
        <v>-3.9637275709048936</v>
      </c>
      <c r="T11" s="39">
        <f t="shared" si="16"/>
        <v>-3.9637275709048652</v>
      </c>
      <c r="U11" t="s">
        <v>120</v>
      </c>
      <c r="V11" t="s">
        <v>109</v>
      </c>
      <c r="W11" t="s">
        <v>80</v>
      </c>
      <c r="X11" t="s">
        <v>197</v>
      </c>
      <c r="Y11" s="41"/>
    </row>
    <row r="12" spans="1:25" ht="15" x14ac:dyDescent="0.25">
      <c r="A12">
        <v>1.56</v>
      </c>
      <c r="B12">
        <v>2.56</v>
      </c>
      <c r="C12" s="29">
        <f t="shared" si="0"/>
        <v>3.1650641025640969E-2</v>
      </c>
      <c r="D12" s="30">
        <f>IF(OR($A12="",$B12=""),"",A12*'MPTO_working_2-way'!$G11)</f>
        <v>1.609375</v>
      </c>
      <c r="E12" s="32">
        <f>IF(OR($A12="",$B12=""),"",B12*'MPTO_working_2-way'!$G11)</f>
        <v>2.641025641025641</v>
      </c>
      <c r="F12" s="30">
        <f>IF(OR($A12="",$B12=""),"",'MPTO_working_2-way'!D11)</f>
        <v>1.5994873438000641</v>
      </c>
      <c r="G12" s="32">
        <f>IF(OR($A12="",$B12=""),"",'MPTO_working_2-way'!E11)</f>
        <v>2.668091929449492</v>
      </c>
      <c r="H12" s="30">
        <f>IF(OR($A12="",$B12=""),"",'OddsRatio_working_2-way'!M11)</f>
        <v>1.5991446895152783</v>
      </c>
      <c r="I12" s="30">
        <f>IF(OR($A12="",$B12=""),"",'OddsRatio_working_2-way'!N11)</f>
        <v>2.6690459207925601</v>
      </c>
      <c r="J12" s="30">
        <f>IF('Log_working_2-way'!$D11="","",A12^('Log_working_2-way'!$D11))</f>
        <v>1.5946461678813644</v>
      </c>
      <c r="K12" s="32">
        <f>IF('Log_working_2-way'!$D11="","",B12^('Log_working_2-way'!$D11))</f>
        <v>2.6816723187887983</v>
      </c>
      <c r="L12" s="37">
        <f t="shared" si="9"/>
        <v>0.62135922330097082</v>
      </c>
      <c r="M12" s="37">
        <f t="shared" si="10"/>
        <v>0.37864077669902912</v>
      </c>
      <c r="N12" s="38">
        <v>108</v>
      </c>
      <c r="O12" s="38">
        <f t="shared" si="11"/>
        <v>38.769230769230781</v>
      </c>
      <c r="P12" s="38">
        <f t="shared" si="12"/>
        <v>65.8125</v>
      </c>
      <c r="Q12" s="38">
        <f t="shared" si="13"/>
        <v>42.1875</v>
      </c>
      <c r="R12" s="38">
        <f t="shared" si="14"/>
        <v>69.230769230769226</v>
      </c>
      <c r="S12" s="39">
        <f t="shared" si="15"/>
        <v>-3.4182692307692193</v>
      </c>
      <c r="T12" s="39">
        <f t="shared" si="16"/>
        <v>-3.4182692307692264</v>
      </c>
      <c r="U12" t="s">
        <v>122</v>
      </c>
      <c r="V12" t="s">
        <v>112</v>
      </c>
      <c r="W12" t="s">
        <v>80</v>
      </c>
      <c r="X12" t="s">
        <v>197</v>
      </c>
      <c r="Y12" s="41"/>
    </row>
    <row r="13" spans="1:25" ht="15" x14ac:dyDescent="0.25">
      <c r="A13">
        <v>1.63</v>
      </c>
      <c r="B13">
        <v>2.39</v>
      </c>
      <c r="C13" s="29">
        <f t="shared" si="0"/>
        <v>3.19069743563416E-2</v>
      </c>
      <c r="D13" s="30">
        <f>IF(OR($A13="",$B13=""),"",A13*'MPTO_working_2-way'!$G12)</f>
        <v>1.6820083682008367</v>
      </c>
      <c r="E13" s="32">
        <f>IF(OR($A13="",$B13=""),"",B13*'MPTO_working_2-way'!$G12)</f>
        <v>2.4662576687116564</v>
      </c>
      <c r="F13" s="30">
        <f>IF(OR($A13="",$B13=""),"",'MPTO_working_2-way'!D12)</f>
        <v>1.6735184827201064</v>
      </c>
      <c r="G13" s="32">
        <f>IF(OR($A13="",$B13=""),"",'MPTO_working_2-way'!E12)</f>
        <v>2.4847402493861024</v>
      </c>
      <c r="H13" s="30">
        <f>IF(OR($A13="",$B13=""),"",'OddsRatio_working_2-way'!M12)</f>
        <v>1.6732290918193764</v>
      </c>
      <c r="I13" s="30">
        <f>IF(OR($A13="",$B13=""),"",'OddsRatio_working_2-way'!N12)</f>
        <v>2.4853784724268779</v>
      </c>
      <c r="J13" s="30">
        <f>IF('Log_working_2-way'!$D12="","",A13^('Log_working_2-way'!$D12))</f>
        <v>1.6693751275261461</v>
      </c>
      <c r="K13" s="32">
        <f>IF('Log_working_2-way'!$D12="","",B13^('Log_working_2-way'!$D12))</f>
        <v>2.4939306210789667</v>
      </c>
      <c r="L13" s="37">
        <f t="shared" si="9"/>
        <v>0.59452736318407962</v>
      </c>
      <c r="M13" s="37">
        <f t="shared" si="10"/>
        <v>0.40547263681592038</v>
      </c>
      <c r="N13" s="38">
        <v>109</v>
      </c>
      <c r="O13" s="38">
        <f t="shared" si="11"/>
        <v>42.128834355828211</v>
      </c>
      <c r="P13" s="38">
        <f t="shared" si="12"/>
        <v>63.39330543933054</v>
      </c>
      <c r="Q13" s="38">
        <f t="shared" si="13"/>
        <v>45.606694560669453</v>
      </c>
      <c r="R13" s="38">
        <f t="shared" si="14"/>
        <v>66.871165644171782</v>
      </c>
      <c r="S13" s="39">
        <f t="shared" si="15"/>
        <v>-3.4778602048412424</v>
      </c>
      <c r="T13" s="39">
        <f t="shared" si="16"/>
        <v>-3.4778602048412424</v>
      </c>
      <c r="U13" t="s">
        <v>116</v>
      </c>
      <c r="V13" t="s">
        <v>72</v>
      </c>
      <c r="W13" t="s">
        <v>80</v>
      </c>
      <c r="X13" t="s">
        <v>197</v>
      </c>
      <c r="Y13" s="41"/>
    </row>
    <row r="14" spans="1:25" s="35" customFormat="1" ht="15" x14ac:dyDescent="0.25">
      <c r="A14">
        <v>1.74</v>
      </c>
      <c r="B14">
        <v>2.19</v>
      </c>
      <c r="C14" s="29">
        <f t="shared" si="0"/>
        <v>3.1333648244370904E-2</v>
      </c>
      <c r="D14" s="30">
        <f>IF(OR($A14="",$B14=""),"",A14*'MPTO_working_2-way'!$G13)</f>
        <v>1.7945205479452053</v>
      </c>
      <c r="E14" s="32">
        <f>IF(OR($A14="",$B14=""),"",B14*'MPTO_working_2-way'!$G13)</f>
        <v>2.2586206896551722</v>
      </c>
      <c r="F14" s="30">
        <f>IF(OR($A14="",$B14=""),"",'MPTO_working_2-way'!D13)</f>
        <v>1.7887621461765948</v>
      </c>
      <c r="G14" s="32">
        <f>IF(OR($A14="",$B14=""),"",'MPTO_working_2-way'!E13)</f>
        <v>2.2678093197643276</v>
      </c>
      <c r="H14" s="30">
        <f>IF(OR($A14="",$B14=""),"",'OddsRatio_working_2-way'!M13)</f>
        <v>1.7885738643245783</v>
      </c>
      <c r="I14" s="30">
        <f>IF(OR($A14="",$B14=""),"",'OddsRatio_working_2-way'!N13)</f>
        <v>2.2681120250624973</v>
      </c>
      <c r="J14" s="30">
        <f>IF('Log_working_2-way'!$D13="","",A14^('Log_working_2-way'!$D13))</f>
        <v>1.7859641468844982</v>
      </c>
      <c r="K14" s="32">
        <f>IF('Log_working_2-way'!$D13="","",B14^('Log_working_2-way'!$D13))</f>
        <v>2.2723226675973618</v>
      </c>
      <c r="L14" s="37">
        <f t="shared" si="9"/>
        <v>0.5572519083969466</v>
      </c>
      <c r="M14" s="37">
        <f t="shared" si="10"/>
        <v>0.44274809160305351</v>
      </c>
      <c r="N14" s="38">
        <v>110</v>
      </c>
      <c r="O14" s="38">
        <f t="shared" si="11"/>
        <v>46.781609195402297</v>
      </c>
      <c r="P14" s="38">
        <f t="shared" si="12"/>
        <v>59.771689497716899</v>
      </c>
      <c r="Q14" s="38">
        <f t="shared" si="13"/>
        <v>50.228310502283108</v>
      </c>
      <c r="R14" s="38">
        <f t="shared" si="14"/>
        <v>63.218390804597696</v>
      </c>
      <c r="S14" s="39">
        <f t="shared" si="15"/>
        <v>-3.4467013068808114</v>
      </c>
      <c r="T14" s="39">
        <f t="shared" si="16"/>
        <v>-3.4467013068807972</v>
      </c>
      <c r="U14" t="s">
        <v>108</v>
      </c>
      <c r="V14" t="s">
        <v>121</v>
      </c>
      <c r="W14" t="s">
        <v>80</v>
      </c>
      <c r="X14" t="s">
        <v>197</v>
      </c>
      <c r="Y14" s="41"/>
    </row>
    <row r="15" spans="1:25" ht="15" x14ac:dyDescent="0.25">
      <c r="A15">
        <v>1.73</v>
      </c>
      <c r="B15">
        <v>2.19</v>
      </c>
      <c r="C15" s="29">
        <f t="shared" si="0"/>
        <v>3.4655686647135031E-2</v>
      </c>
      <c r="D15" s="30">
        <f>IF(OR($A15="",$B15=""),"",A15*'MPTO_working_2-way'!$G14)</f>
        <v>1.7899543378995435</v>
      </c>
      <c r="E15" s="32">
        <f>IF(OR($A15="",$B15=""),"",B15*'MPTO_working_2-way'!$G14)</f>
        <v>2.2658959537572256</v>
      </c>
      <c r="F15" s="30">
        <f>IF(OR($A15="",$B15=""),"",'MPTO_working_2-way'!D14)</f>
        <v>1.7834631769717797</v>
      </c>
      <c r="G15" s="32">
        <f>IF(OR($A15="",$B15=""),"",'MPTO_working_2-way'!E14)</f>
        <v>2.2763841740018629</v>
      </c>
      <c r="H15" s="30">
        <f>IF(OR($A15="",$B15=""),"",'OddsRatio_working_2-way'!M14)</f>
        <v>1.7832275391935992</v>
      </c>
      <c r="I15" s="30">
        <f>IF(OR($A15="",$B15=""),"",'OddsRatio_working_2-way'!N14)</f>
        <v>2.2767681803292916</v>
      </c>
      <c r="J15" s="30">
        <f>IF('Log_working_2-way'!$D14="","",A15^('Log_working_2-way'!$D14))</f>
        <v>1.7802790428165938</v>
      </c>
      <c r="K15" s="32">
        <f>IF('Log_working_2-way'!$D14="","",B15^('Log_working_2-way'!$D14))</f>
        <v>2.2815927958159761</v>
      </c>
      <c r="L15" s="37">
        <f t="shared" si="9"/>
        <v>0.55867346938775508</v>
      </c>
      <c r="M15" s="37">
        <f t="shared" si="10"/>
        <v>0.44132653061224486</v>
      </c>
      <c r="N15" s="38">
        <v>111</v>
      </c>
      <c r="O15" s="38">
        <f t="shared" si="11"/>
        <v>46.838150289017342</v>
      </c>
      <c r="P15" s="38">
        <f t="shared" si="12"/>
        <v>60.31506849315069</v>
      </c>
      <c r="Q15" s="38">
        <f t="shared" si="13"/>
        <v>50.684931506849317</v>
      </c>
      <c r="R15" s="38">
        <f t="shared" si="14"/>
        <v>64.161849710982665</v>
      </c>
      <c r="S15" s="39">
        <f t="shared" si="15"/>
        <v>-3.8467812178319747</v>
      </c>
      <c r="T15" s="39">
        <f t="shared" si="16"/>
        <v>-3.8467812178319747</v>
      </c>
      <c r="U15" t="s">
        <v>117</v>
      </c>
      <c r="V15" t="s">
        <v>119</v>
      </c>
      <c r="W15" t="s">
        <v>80</v>
      </c>
      <c r="X15" t="s">
        <v>197</v>
      </c>
      <c r="Y15" s="41"/>
    </row>
    <row r="16" spans="1:25" ht="15" x14ac:dyDescent="0.25">
      <c r="A16">
        <v>1.58</v>
      </c>
      <c r="B16">
        <v>2.48</v>
      </c>
      <c r="C16" s="29">
        <f t="shared" si="0"/>
        <v>3.61371988566761E-2</v>
      </c>
      <c r="D16" s="30">
        <f>IF(OR($A16="",$B16=""),"",A16*'MPTO_working_2-way'!$G15)</f>
        <v>1.6370967741935483</v>
      </c>
      <c r="E16" s="32">
        <f>IF(OR($A16="",$B16=""),"",B16*'MPTO_working_2-way'!$G15)</f>
        <v>2.5696202531645569</v>
      </c>
      <c r="F16" s="30">
        <f>IF(OR($A16="",$B16=""),"",'MPTO_working_2-way'!D15)</f>
        <v>1.6264320106259338</v>
      </c>
      <c r="G16" s="32">
        <f>IF(OR($A16="",$B16=""),"",'MPTO_working_2-way'!E15)</f>
        <v>2.5963424330771265</v>
      </c>
      <c r="H16" s="30">
        <f>IF(OR($A16="",$B16=""),"",'OddsRatio_working_2-way'!M15)</f>
        <v>1.6260126930757011</v>
      </c>
      <c r="I16" s="30">
        <f>IF(OR($A16="",$B16=""),"",'OddsRatio_working_2-way'!N15)</f>
        <v>2.5974116995724779</v>
      </c>
      <c r="J16" s="30">
        <f>IF('Log_working_2-way'!$D15="","",A16^('Log_working_2-way'!$D15))</f>
        <v>1.6211538390924995</v>
      </c>
      <c r="K16" s="32">
        <f>IF('Log_working_2-way'!$D15="","",B16^('Log_working_2-way'!$D15))</f>
        <v>2.6099071390443571</v>
      </c>
      <c r="L16" s="37">
        <f t="shared" si="9"/>
        <v>0.61083743842364535</v>
      </c>
      <c r="M16" s="37">
        <f t="shared" si="10"/>
        <v>0.3891625615763547</v>
      </c>
      <c r="N16" s="38">
        <v>112</v>
      </c>
      <c r="O16" s="38">
        <f t="shared" si="11"/>
        <v>41.11392405063291</v>
      </c>
      <c r="P16" s="38">
        <f t="shared" si="12"/>
        <v>66.838709677419359</v>
      </c>
      <c r="Q16" s="38">
        <f t="shared" si="13"/>
        <v>45.161290322580648</v>
      </c>
      <c r="R16" s="38">
        <f t="shared" si="14"/>
        <v>70.886075949367083</v>
      </c>
      <c r="S16" s="39">
        <f t="shared" si="15"/>
        <v>-4.0473662719477375</v>
      </c>
      <c r="T16" s="39">
        <f t="shared" si="16"/>
        <v>-4.0473662719477232</v>
      </c>
      <c r="U16" t="s">
        <v>75</v>
      </c>
      <c r="V16" t="s">
        <v>73</v>
      </c>
      <c r="W16" t="s">
        <v>80</v>
      </c>
      <c r="X16" t="s">
        <v>197</v>
      </c>
      <c r="Y16" s="41"/>
    </row>
    <row r="17" spans="1:25" ht="15" x14ac:dyDescent="0.25">
      <c r="A17">
        <v>1.32</v>
      </c>
      <c r="B17">
        <v>3.28</v>
      </c>
      <c r="C17" s="29">
        <f t="shared" si="0"/>
        <v>6.2453806356245423E-2</v>
      </c>
      <c r="D17" s="30">
        <f>IF(OR($A17="",$B17=""),"",A17*'MPTO_working_2-way'!$G16)</f>
        <v>1.402439024390244</v>
      </c>
      <c r="E17" s="32">
        <f>IF(OR($A17="",$B17=""),"",B17*'MPTO_working_2-way'!$G16)</f>
        <v>3.4848484848484849</v>
      </c>
      <c r="F17" s="30">
        <f>IF(OR($A17="",$B17=""),"",'MPTO_working_2-way'!D16)</f>
        <v>1.3767489188501654</v>
      </c>
      <c r="G17" s="32">
        <f>IF(OR($A17="",$B17=""),"",'MPTO_working_2-way'!E16)</f>
        <v>3.6542876434841327</v>
      </c>
      <c r="H17" s="30">
        <f>IF(OR($A17="",$B17=""),"",'OddsRatio_working_2-way'!M16)</f>
        <v>1.3746343246326778</v>
      </c>
      <c r="I17" s="30">
        <f>IF(OR($A17="",$B17=""),"",'OddsRatio_working_2-way'!N16)</f>
        <v>3.6692695630078282</v>
      </c>
      <c r="J17" s="30">
        <f>IF('Log_working_2-way'!$D16="","",A17^('Log_working_2-way'!$D16))</f>
        <v>1.3626211222630253</v>
      </c>
      <c r="K17" s="32">
        <f>IF('Log_working_2-way'!$D16="","",B17^('Log_working_2-way'!$D16))</f>
        <v>3.7576992581150943</v>
      </c>
      <c r="L17" s="37">
        <f t="shared" si="9"/>
        <v>0.71304347826086945</v>
      </c>
      <c r="M17" s="37">
        <f t="shared" si="10"/>
        <v>0.28695652173913044</v>
      </c>
      <c r="N17" s="38">
        <v>113</v>
      </c>
      <c r="O17" s="38">
        <f t="shared" si="11"/>
        <v>27.393939393939391</v>
      </c>
      <c r="P17" s="38">
        <f t="shared" si="12"/>
        <v>78.548780487804876</v>
      </c>
      <c r="Q17" s="38">
        <f t="shared" si="13"/>
        <v>34.451219512195124</v>
      </c>
      <c r="R17" s="38">
        <f t="shared" si="14"/>
        <v>85.606060606060609</v>
      </c>
      <c r="S17" s="39">
        <f t="shared" si="15"/>
        <v>-7.0572801182557328</v>
      </c>
      <c r="T17" s="39">
        <f t="shared" si="16"/>
        <v>-7.0572801182557328</v>
      </c>
      <c r="U17" t="s">
        <v>115</v>
      </c>
      <c r="V17" t="s">
        <v>110</v>
      </c>
      <c r="W17" t="s">
        <v>80</v>
      </c>
      <c r="X17" t="s">
        <v>197</v>
      </c>
      <c r="Y17" s="41"/>
    </row>
    <row r="18" spans="1:25" ht="15" x14ac:dyDescent="0.25">
      <c r="A18">
        <v>1.69</v>
      </c>
      <c r="B18">
        <v>2.25</v>
      </c>
      <c r="C18" s="29">
        <f t="shared" si="0"/>
        <v>3.6160420775805502E-2</v>
      </c>
      <c r="D18" s="30">
        <f>IF(OR($A18="",$B18=""),"",A18*'MPTO_working_2-way'!$G17)</f>
        <v>1.7511111111111113</v>
      </c>
      <c r="E18" s="32">
        <f>IF(OR($A18="",$B18=""),"",B18*'MPTO_working_2-way'!$G17)</f>
        <v>2.3313609467455625</v>
      </c>
      <c r="F18" s="30">
        <f>IF(OR($A18="",$B18=""),"",'MPTO_working_2-way'!D17)</f>
        <v>1.7432664756446994</v>
      </c>
      <c r="G18" s="32">
        <f>IF(OR($A18="",$B18=""),"",'MPTO_working_2-way'!E17)</f>
        <v>2.3454124903623752</v>
      </c>
      <c r="H18" s="30">
        <f>IF(OR($A18="",$B18=""),"",'OddsRatio_working_2-way'!M17)</f>
        <v>1.7429670248402687</v>
      </c>
      <c r="I18" s="30">
        <f>IF(OR($A18="",$B18=""),"",'OddsRatio_working_2-way'!N17)</f>
        <v>2.3459547551454145</v>
      </c>
      <c r="J18" s="30">
        <f>IF('Log_working_2-way'!$D17="","",A18^('Log_working_2-way'!$D17))</f>
        <v>1.7393999014212567</v>
      </c>
      <c r="K18" s="32">
        <f>IF('Log_working_2-way'!$D17="","",B18^('Log_working_2-way'!$D17))</f>
        <v>2.3524481110664444</v>
      </c>
      <c r="L18" s="37">
        <f t="shared" si="9"/>
        <v>0.57106598984771573</v>
      </c>
      <c r="M18" s="37">
        <f t="shared" si="10"/>
        <v>0.42893401015228422</v>
      </c>
      <c r="N18" s="38">
        <v>114</v>
      </c>
      <c r="O18" s="38">
        <f t="shared" si="11"/>
        <v>46.544378698224854</v>
      </c>
      <c r="P18" s="38">
        <f t="shared" si="12"/>
        <v>63.333333333333329</v>
      </c>
      <c r="Q18" s="38">
        <f t="shared" si="13"/>
        <v>50.666666666666664</v>
      </c>
      <c r="R18" s="38">
        <f t="shared" si="14"/>
        <v>67.455621301775153</v>
      </c>
      <c r="S18" s="39">
        <f t="shared" si="15"/>
        <v>-4.1222879684418103</v>
      </c>
      <c r="T18" s="39">
        <f t="shared" si="16"/>
        <v>-4.1222879684418245</v>
      </c>
      <c r="U18" t="s">
        <v>118</v>
      </c>
      <c r="V18" t="s">
        <v>71</v>
      </c>
      <c r="W18" t="s">
        <v>80</v>
      </c>
      <c r="X18" t="s">
        <v>197</v>
      </c>
      <c r="Y18" s="41"/>
    </row>
    <row r="19" spans="1:25" ht="15" x14ac:dyDescent="0.25">
      <c r="A19">
        <v>1.68</v>
      </c>
      <c r="B19">
        <v>2.2799999999999998</v>
      </c>
      <c r="C19" s="29">
        <f t="shared" si="0"/>
        <v>3.383458646616555E-2</v>
      </c>
      <c r="D19" s="30">
        <f>IF(OR($A19="",$B19=""),"",A19*'MPTO_working_2-way'!$G18)</f>
        <v>1.736842105263158</v>
      </c>
      <c r="E19" s="32">
        <f>IF(OR($A19="",$B19=""),"",B19*'MPTO_working_2-way'!$G18)</f>
        <v>2.3571428571428572</v>
      </c>
      <c r="F19" s="30">
        <f>IF(OR($A19="",$B19=""),"",'MPTO_working_2-way'!D18)</f>
        <v>1.7291440953412784</v>
      </c>
      <c r="G19" s="32">
        <f>IF(OR($A19="",$B19=""),"",'MPTO_working_2-way'!E18)</f>
        <v>2.3714710252600297</v>
      </c>
      <c r="H19" s="30">
        <f>IF(OR($A19="",$B19=""),"",'OddsRatio_working_2-way'!M18)</f>
        <v>1.728868986855663</v>
      </c>
      <c r="I19" s="30">
        <f>IF(OR($A19="",$B19=""),"",'OddsRatio_working_2-way'!N18)</f>
        <v>2.3719886811400706</v>
      </c>
      <c r="J19" s="30">
        <f>IF('Log_working_2-way'!$D18="","",A19^('Log_working_2-way'!$D18))</f>
        <v>1.7253734306956654</v>
      </c>
      <c r="K19" s="32">
        <f>IF('Log_working_2-way'!$D18="","",B19^('Log_working_2-way'!$D18))</f>
        <v>2.3786002597874161</v>
      </c>
      <c r="L19" s="37">
        <f t="shared" si="9"/>
        <v>0.57575757575757569</v>
      </c>
      <c r="M19" s="37">
        <f t="shared" si="10"/>
        <v>0.42424242424242425</v>
      </c>
      <c r="N19" s="38">
        <v>115</v>
      </c>
      <c r="O19" s="38">
        <f t="shared" si="11"/>
        <v>46.547619047619044</v>
      </c>
      <c r="P19" s="38">
        <f t="shared" si="12"/>
        <v>64.561403508771932</v>
      </c>
      <c r="Q19" s="38">
        <f t="shared" si="13"/>
        <v>50.438596491228076</v>
      </c>
      <c r="R19" s="38">
        <f t="shared" si="14"/>
        <v>68.452380952380949</v>
      </c>
      <c r="S19" s="39">
        <f t="shared" si="15"/>
        <v>-3.8909774436090316</v>
      </c>
      <c r="T19" s="39">
        <f t="shared" si="16"/>
        <v>-3.8909774436090174</v>
      </c>
      <c r="U19" t="s">
        <v>151</v>
      </c>
      <c r="V19" t="s">
        <v>148</v>
      </c>
      <c r="W19" t="s">
        <v>190</v>
      </c>
      <c r="X19" t="s">
        <v>197</v>
      </c>
      <c r="Y19" s="41"/>
    </row>
    <row r="20" spans="1:25" ht="15" x14ac:dyDescent="0.25">
      <c r="A20">
        <v>1.34</v>
      </c>
      <c r="B20">
        <v>3.19</v>
      </c>
      <c r="C20" s="29">
        <f t="shared" si="0"/>
        <v>5.9748280540869336E-2</v>
      </c>
      <c r="D20" s="30">
        <f>IF(OR($A20="",$B20=""),"",A20*'MPTO_working_2-way'!$G19)</f>
        <v>1.4200626959247651</v>
      </c>
      <c r="E20" s="32">
        <f>IF(OR($A20="",$B20=""),"",B20*'MPTO_working_2-way'!$G19)</f>
        <v>3.3805970149253732</v>
      </c>
      <c r="F20" s="30">
        <f>IF(OR($A20="",$B20=""),"",'MPTO_working_2-way'!D19)</f>
        <v>1.3958789145413579</v>
      </c>
      <c r="G20" s="32">
        <f>IF(OR($A20="",$B20=""),"",'MPTO_working_2-way'!E19)</f>
        <v>3.5260249113255799</v>
      </c>
      <c r="H20" s="30">
        <f>IF(OR($A20="",$B20=""),"",'OddsRatio_working_2-way'!M19)</f>
        <v>1.394019214699628</v>
      </c>
      <c r="I20" s="30">
        <f>IF(OR($A20="",$B20=""),"",'OddsRatio_working_2-way'!N19)</f>
        <v>3.5379472946828976</v>
      </c>
      <c r="J20" s="30">
        <f>IF('Log_working_2-way'!$D19="","",A20^('Log_working_2-way'!$D19))</f>
        <v>1.3827398173487442</v>
      </c>
      <c r="K20" s="32">
        <f>IF('Log_working_2-way'!$D19="","",B20^('Log_working_2-way'!$D19))</f>
        <v>3.612740965506001</v>
      </c>
      <c r="L20" s="37">
        <f t="shared" si="9"/>
        <v>0.70419426048565115</v>
      </c>
      <c r="M20" s="37">
        <f t="shared" si="10"/>
        <v>0.2958057395143488</v>
      </c>
      <c r="N20" s="38">
        <v>116</v>
      </c>
      <c r="O20" s="38">
        <f t="shared" si="11"/>
        <v>29.432835820895519</v>
      </c>
      <c r="P20" s="38">
        <f t="shared" si="12"/>
        <v>79.636363636363654</v>
      </c>
      <c r="Q20" s="38">
        <f t="shared" si="13"/>
        <v>36.363636363636367</v>
      </c>
      <c r="R20" s="38">
        <f t="shared" si="14"/>
        <v>86.567164179104466</v>
      </c>
      <c r="S20" s="39">
        <f t="shared" si="15"/>
        <v>-6.9308005427408474</v>
      </c>
      <c r="T20" s="39">
        <f t="shared" si="16"/>
        <v>-6.9308005427408119</v>
      </c>
      <c r="U20" t="s">
        <v>153</v>
      </c>
      <c r="V20" t="s">
        <v>123</v>
      </c>
      <c r="W20" t="s">
        <v>190</v>
      </c>
      <c r="X20" t="s">
        <v>197</v>
      </c>
      <c r="Y20" s="41"/>
    </row>
    <row r="21" spans="1:25" ht="15" x14ac:dyDescent="0.25">
      <c r="A21">
        <v>1.66</v>
      </c>
      <c r="B21">
        <v>2.3199999999999998</v>
      </c>
      <c r="C21" s="29">
        <f t="shared" si="0"/>
        <v>3.3444121312837582E-2</v>
      </c>
      <c r="D21" s="30">
        <f>IF(OR($A21="",$B21=""),"",A21*'MPTO_working_2-way'!$G20)</f>
        <v>1.7155172413793103</v>
      </c>
      <c r="E21" s="32">
        <f>IF(OR($A21="",$B21=""),"",B21*'MPTO_working_2-way'!$G20)</f>
        <v>2.3975903614457832</v>
      </c>
      <c r="F21" s="30">
        <f>IF(OR($A21="",$B21=""),"",'MPTO_working_2-way'!D20)</f>
        <v>1.707394928178755</v>
      </c>
      <c r="G21" s="32">
        <f>IF(OR($A21="",$B21=""),"",'MPTO_working_2-way'!E20)</f>
        <v>2.4136375031336175</v>
      </c>
      <c r="H21" s="30">
        <f>IF(OR($A21="",$B21=""),"",'OddsRatio_working_2-way'!M20)</f>
        <v>1.7071067811865479</v>
      </c>
      <c r="I21" s="30">
        <f>IF(OR($A21="",$B21=""),"",'OddsRatio_working_2-way'!N20)</f>
        <v>2.4142135623730954</v>
      </c>
      <c r="J21" s="30">
        <f>IF('Log_working_2-way'!$D20="","",A21^('Log_working_2-way'!$D20))</f>
        <v>1.7034185347793582</v>
      </c>
      <c r="K21" s="32">
        <f>IF('Log_working_2-way'!$D20="","",B21^('Log_working_2-way'!$D20))</f>
        <v>2.4216287324780335</v>
      </c>
      <c r="L21" s="37">
        <f t="shared" si="9"/>
        <v>0.58291457286432158</v>
      </c>
      <c r="M21" s="37">
        <f t="shared" si="10"/>
        <v>0.41708542713567837</v>
      </c>
      <c r="N21" s="38">
        <v>117</v>
      </c>
      <c r="O21" s="38">
        <f t="shared" si="11"/>
        <v>46.518072289156628</v>
      </c>
      <c r="P21" s="38">
        <f t="shared" si="12"/>
        <v>66.568965517241381</v>
      </c>
      <c r="Q21" s="38">
        <f t="shared" si="13"/>
        <v>50.431034482758626</v>
      </c>
      <c r="R21" s="38">
        <f t="shared" si="14"/>
        <v>70.481927710843379</v>
      </c>
      <c r="S21" s="39">
        <f t="shared" si="15"/>
        <v>-3.9129621936019987</v>
      </c>
      <c r="T21" s="39">
        <f t="shared" si="16"/>
        <v>-3.9129621936019987</v>
      </c>
      <c r="U21" t="s">
        <v>180</v>
      </c>
      <c r="V21" t="s">
        <v>181</v>
      </c>
      <c r="W21" t="s">
        <v>190</v>
      </c>
      <c r="X21" t="s">
        <v>197</v>
      </c>
      <c r="Y21" s="41"/>
    </row>
    <row r="22" spans="1:25" ht="15" x14ac:dyDescent="0.25">
      <c r="A22">
        <v>1.55</v>
      </c>
      <c r="B22">
        <v>2.58</v>
      </c>
      <c r="C22" s="29">
        <f t="shared" si="0"/>
        <v>3.275818954738674E-2</v>
      </c>
      <c r="D22" s="30">
        <f>IF(OR($A22="",$B22=""),"",A22*'MPTO_working_2-way'!$G21)</f>
        <v>1.6007751937984496</v>
      </c>
      <c r="E22" s="32">
        <f>IF(OR($A22="",$B22=""),"",B22*'MPTO_working_2-way'!$G21)</f>
        <v>2.6645161290322577</v>
      </c>
      <c r="F22" s="30">
        <f>IF(OR($A22="",$B22=""),"",'MPTO_working_2-way'!D21)</f>
        <v>1.5903758202425928</v>
      </c>
      <c r="G22" s="32">
        <f>IF(OR($A22="",$B22=""),"",'MPTO_working_2-way'!E21)</f>
        <v>2.6938363085213872</v>
      </c>
      <c r="H22" s="30">
        <f>IF(OR($A22="",$B22=""),"",'OddsRatio_working_2-way'!M21)</f>
        <v>1.5900010727301979</v>
      </c>
      <c r="I22" s="30">
        <f>IF(OR($A22="",$B22=""),"",'OddsRatio_working_2-way'!N21)</f>
        <v>2.6949121725703877</v>
      </c>
      <c r="J22" s="30">
        <f>IF('Log_working_2-way'!$D21="","",A22^('Log_working_2-way'!$D21))</f>
        <v>1.5852651940897229</v>
      </c>
      <c r="K22" s="32">
        <f>IF('Log_working_2-way'!$D21="","",B22^('Log_working_2-way'!$D21))</f>
        <v>2.7086271490229712</v>
      </c>
      <c r="L22" s="37">
        <f t="shared" si="9"/>
        <v>0.62469733656174331</v>
      </c>
      <c r="M22" s="37">
        <f t="shared" si="10"/>
        <v>0.37530266343825669</v>
      </c>
      <c r="N22" s="38">
        <v>118</v>
      </c>
      <c r="O22" s="38">
        <f t="shared" si="11"/>
        <v>41.870967741935488</v>
      </c>
      <c r="P22" s="38">
        <f t="shared" si="12"/>
        <v>72.263565891472865</v>
      </c>
      <c r="Q22" s="38">
        <f t="shared" si="13"/>
        <v>45.736434108527128</v>
      </c>
      <c r="R22" s="38">
        <f t="shared" si="14"/>
        <v>76.129032258064512</v>
      </c>
      <c r="S22" s="39">
        <f t="shared" si="15"/>
        <v>-3.8654663665916402</v>
      </c>
      <c r="T22" s="39">
        <f t="shared" si="16"/>
        <v>-3.8654663665916473</v>
      </c>
      <c r="U22" t="s">
        <v>182</v>
      </c>
      <c r="V22" t="s">
        <v>127</v>
      </c>
      <c r="W22" t="s">
        <v>190</v>
      </c>
      <c r="X22" t="s">
        <v>197</v>
      </c>
      <c r="Y22" s="41"/>
    </row>
    <row r="23" spans="1:25" ht="15" x14ac:dyDescent="0.25">
      <c r="A23">
        <v>2.11</v>
      </c>
      <c r="B23">
        <v>1.79</v>
      </c>
      <c r="C23" s="29">
        <f t="shared" si="0"/>
        <v>3.2592867166194583E-2</v>
      </c>
      <c r="D23" s="30">
        <f>IF(OR($A23="",$B23=""),"",A23*'MPTO_working_2-way'!$G22)</f>
        <v>2.1787709497206706</v>
      </c>
      <c r="E23" s="32">
        <f>IF(OR($A23="",$B23=""),"",B23*'MPTO_working_2-way'!$G22)</f>
        <v>1.8483412322274884</v>
      </c>
      <c r="F23" s="30">
        <f>IF(OR($A23="",$B23=""),"",'MPTO_working_2-way'!D22)</f>
        <v>2.1851369724319478</v>
      </c>
      <c r="G23" s="32">
        <f>IF(OR($A23="",$B23=""),"",'MPTO_working_2-way'!E22)</f>
        <v>1.8437843247333352</v>
      </c>
      <c r="H23" s="30">
        <f>IF(OR($A23="",$B23=""),"",'OddsRatio_working_2-way'!M22)</f>
        <v>2.1853536565680476</v>
      </c>
      <c r="I23" s="30">
        <f>IF(OR($A23="",$B23=""),"",'OddsRatio_working_2-way'!N22)</f>
        <v>1.8436300798997822</v>
      </c>
      <c r="J23" s="30">
        <f>IF('Log_working_2-way'!$D22="","",A23^('Log_working_2-way'!$D22))</f>
        <v>2.1882656756587764</v>
      </c>
      <c r="K23" s="32">
        <f>IF('Log_working_2-way'!$D22="","",B23^('Log_working_2-way'!$D22))</f>
        <v>1.8415626408173078</v>
      </c>
      <c r="L23" s="37">
        <f t="shared" si="9"/>
        <v>0.4589743589743589</v>
      </c>
      <c r="M23" s="37">
        <f t="shared" si="10"/>
        <v>0.54102564102564099</v>
      </c>
      <c r="N23" s="38">
        <v>119</v>
      </c>
      <c r="O23" s="38">
        <f t="shared" si="11"/>
        <v>62.601895734597143</v>
      </c>
      <c r="P23" s="38">
        <f t="shared" si="12"/>
        <v>52.519553072625691</v>
      </c>
      <c r="Q23" s="38">
        <f t="shared" si="13"/>
        <v>66.480446927374302</v>
      </c>
      <c r="R23" s="38">
        <f t="shared" si="14"/>
        <v>56.398104265402843</v>
      </c>
      <c r="S23" s="39">
        <f t="shared" si="15"/>
        <v>-3.8785511927771594</v>
      </c>
      <c r="T23" s="39">
        <f t="shared" si="16"/>
        <v>-3.8785511927771523</v>
      </c>
      <c r="U23" t="s">
        <v>101</v>
      </c>
      <c r="V23" t="s">
        <v>90</v>
      </c>
      <c r="W23" t="s">
        <v>81</v>
      </c>
      <c r="X23" t="s">
        <v>197</v>
      </c>
      <c r="Y23" s="41"/>
    </row>
    <row r="24" spans="1:25" ht="15" x14ac:dyDescent="0.25">
      <c r="A24">
        <v>1.89</v>
      </c>
      <c r="B24">
        <v>1.95</v>
      </c>
      <c r="C24" s="29">
        <f t="shared" si="0"/>
        <v>4.1921041921042068E-2</v>
      </c>
      <c r="D24" s="30">
        <f>IF(OR($A24="",$B24=""),"",A24*'MPTO_working_2-way'!$G23)</f>
        <v>1.9692307692307693</v>
      </c>
      <c r="E24" s="32">
        <f>IF(OR($A24="",$B24=""),"",B24*'MPTO_working_2-way'!$G23)</f>
        <v>2.0317460317460321</v>
      </c>
      <c r="F24" s="30">
        <f>IF(OR($A24="",$B24=""),"",'MPTO_working_2-way'!D23)</f>
        <v>1.9679615538646378</v>
      </c>
      <c r="G24" s="32">
        <f>IF(OR($A24="",$B24=""),"",'MPTO_working_2-way'!E23)</f>
        <v>2.0330988829127019</v>
      </c>
      <c r="H24" s="30">
        <f>IF(OR($A24="",$B24=""),"",'OddsRatio_working_2-way'!M23)</f>
        <v>1.9679060415469869</v>
      </c>
      <c r="I24" s="30">
        <f>IF(OR($A24="",$B24=""),"",'OddsRatio_working_2-way'!N23)</f>
        <v>2.0331581342355478</v>
      </c>
      <c r="J24" s="30">
        <f>IF('Log_working_2-way'!$D23="","",A24^('Log_working_2-way'!$D23))</f>
        <v>1.9673246319213455</v>
      </c>
      <c r="K24" s="32">
        <f>IF('Log_working_2-way'!$D23="","",B24^('Log_working_2-way'!$D23))</f>
        <v>2.0337791130300422</v>
      </c>
      <c r="L24" s="37">
        <f t="shared" si="9"/>
        <v>0.5078125</v>
      </c>
      <c r="M24" s="37">
        <f t="shared" si="10"/>
        <v>0.49218749999999994</v>
      </c>
      <c r="N24" s="38">
        <v>120</v>
      </c>
      <c r="O24" s="38">
        <f t="shared" si="11"/>
        <v>56.507936507936506</v>
      </c>
      <c r="P24" s="38">
        <f t="shared" si="12"/>
        <v>58.461538461538467</v>
      </c>
      <c r="Q24" s="38">
        <f t="shared" si="13"/>
        <v>61.538461538461547</v>
      </c>
      <c r="R24" s="38">
        <f t="shared" si="14"/>
        <v>63.492063492063501</v>
      </c>
      <c r="S24" s="39">
        <f t="shared" si="15"/>
        <v>-5.0305250305250411</v>
      </c>
      <c r="T24" s="39">
        <f t="shared" si="16"/>
        <v>-5.030525030525034</v>
      </c>
      <c r="U24" t="s">
        <v>134</v>
      </c>
      <c r="V24" t="s">
        <v>131</v>
      </c>
      <c r="W24" t="s">
        <v>189</v>
      </c>
      <c r="X24" t="s">
        <v>197</v>
      </c>
      <c r="Y24" s="41"/>
    </row>
    <row r="25" spans="1:25" ht="15" x14ac:dyDescent="0.25">
      <c r="A25">
        <v>2.12</v>
      </c>
      <c r="B25">
        <v>1.75</v>
      </c>
      <c r="C25" s="29">
        <f t="shared" si="0"/>
        <v>4.3126684636118462E-2</v>
      </c>
      <c r="D25" s="30">
        <f>IF(OR($A25="",$B25=""),"",A25*'MPTO_working_2-way'!$G24)</f>
        <v>2.2114285714285713</v>
      </c>
      <c r="E25" s="32">
        <f>IF(OR($A25="",$B25=""),"",B25*'MPTO_working_2-way'!$G24)</f>
        <v>1.8254716981132073</v>
      </c>
      <c r="F25" s="30">
        <f>IF(OR($A25="",$B25=""),"",'MPTO_working_2-way'!D24)</f>
        <v>2.2215568862275448</v>
      </c>
      <c r="G25" s="32">
        <f>IF(OR($A25="",$B25=""),"",'MPTO_working_2-way'!E24)</f>
        <v>1.8186274509803919</v>
      </c>
      <c r="H25" s="30">
        <f>IF(OR($A25="",$B25=""),"",'OddsRatio_working_2-way'!M24)</f>
        <v>2.2220201853215569</v>
      </c>
      <c r="I25" s="30">
        <f>IF(OR($A25="",$B25=""),"",'OddsRatio_working_2-way'!N24)</f>
        <v>1.8183170883849711</v>
      </c>
      <c r="J25" s="30">
        <f>IF('Log_working_2-way'!$D24="","",A25^('Log_working_2-way'!$D24))</f>
        <v>2.2267095575120122</v>
      </c>
      <c r="K25" s="32">
        <f>IF('Log_working_2-way'!$D24="","",B25^('Log_working_2-way'!$D24))</f>
        <v>1.8151888879286393</v>
      </c>
      <c r="L25" s="37">
        <f t="shared" si="9"/>
        <v>0.45219638242894061</v>
      </c>
      <c r="M25" s="37">
        <f t="shared" si="10"/>
        <v>0.54780361757105955</v>
      </c>
      <c r="N25" s="38">
        <v>121</v>
      </c>
      <c r="O25" s="38">
        <f t="shared" si="11"/>
        <v>63.924528301886802</v>
      </c>
      <c r="P25" s="38">
        <f t="shared" si="12"/>
        <v>51.857142857142854</v>
      </c>
      <c r="Q25" s="38">
        <f t="shared" si="13"/>
        <v>69.142857142857139</v>
      </c>
      <c r="R25" s="38">
        <f t="shared" si="14"/>
        <v>57.075471698113205</v>
      </c>
      <c r="S25" s="39">
        <f t="shared" si="15"/>
        <v>-5.2183288409703366</v>
      </c>
      <c r="T25" s="39">
        <f t="shared" si="16"/>
        <v>-5.2183288409703508</v>
      </c>
      <c r="U25" t="s">
        <v>136</v>
      </c>
      <c r="V25" t="s">
        <v>160</v>
      </c>
      <c r="W25" t="s">
        <v>189</v>
      </c>
      <c r="X25" t="s">
        <v>197</v>
      </c>
      <c r="Y25" s="41"/>
    </row>
    <row r="26" spans="1:25" ht="15" x14ac:dyDescent="0.25">
      <c r="A26">
        <v>2.0299999999999998</v>
      </c>
      <c r="B26">
        <v>1.83</v>
      </c>
      <c r="C26" s="29">
        <f t="shared" si="0"/>
        <v>3.9058924870117639E-2</v>
      </c>
      <c r="D26" s="30">
        <f>IF(OR($A26="",$B26=""),"",A26*'MPTO_working_2-way'!$G25)</f>
        <v>2.1092896174863385</v>
      </c>
      <c r="E26" s="32">
        <f>IF(OR($A26="",$B26=""),"",B26*'MPTO_working_2-way'!$G25)</f>
        <v>1.9014778325123154</v>
      </c>
      <c r="F26" s="30">
        <f>IF(OR($A26="",$B26=""),"",'MPTO_working_2-way'!D25)</f>
        <v>2.1138012461236451</v>
      </c>
      <c r="G26" s="32">
        <f>IF(OR($A26="",$B26=""),"",'MPTO_working_2-way'!E25)</f>
        <v>1.8978262535441519</v>
      </c>
      <c r="H26" s="30">
        <f>IF(OR($A26="",$B26=""),"",'OddsRatio_working_2-way'!M25)</f>
        <v>2.113985572357957</v>
      </c>
      <c r="I26" s="30">
        <f>IF(OR($A26="",$B26=""),"",'OddsRatio_working_2-way'!N25)</f>
        <v>1.8976776942301987</v>
      </c>
      <c r="J26" s="30">
        <f>IF('Log_working_2-way'!$D25="","",A26^('Log_working_2-way'!$D25))</f>
        <v>2.1160569234955591</v>
      </c>
      <c r="K26" s="32">
        <f>IF('Log_working_2-way'!$D25="","",B26^('Log_working_2-way'!$D25))</f>
        <v>1.8960116450582052</v>
      </c>
      <c r="L26" s="37">
        <f t="shared" si="9"/>
        <v>0.47409326424870474</v>
      </c>
      <c r="M26" s="37">
        <f t="shared" si="10"/>
        <v>0.52590673575129532</v>
      </c>
      <c r="N26" s="38">
        <v>122</v>
      </c>
      <c r="O26" s="38">
        <f t="shared" si="11"/>
        <v>61.901477832512306</v>
      </c>
      <c r="P26" s="38">
        <f t="shared" si="12"/>
        <v>55.333333333333336</v>
      </c>
      <c r="Q26" s="38">
        <f t="shared" si="13"/>
        <v>66.666666666666657</v>
      </c>
      <c r="R26" s="38">
        <f t="shared" si="14"/>
        <v>60.098522167487694</v>
      </c>
      <c r="S26" s="39">
        <f t="shared" si="15"/>
        <v>-4.7651888341543511</v>
      </c>
      <c r="T26" s="39">
        <f t="shared" si="16"/>
        <v>-4.7651888341543582</v>
      </c>
      <c r="U26" t="s">
        <v>132</v>
      </c>
      <c r="V26" t="s">
        <v>105</v>
      </c>
      <c r="W26" t="s">
        <v>189</v>
      </c>
      <c r="X26" t="s">
        <v>197</v>
      </c>
      <c r="Y26" s="41"/>
    </row>
    <row r="27" spans="1:25" ht="15" x14ac:dyDescent="0.25">
      <c r="A27">
        <v>2.4700000000000002</v>
      </c>
      <c r="B27">
        <v>1.57</v>
      </c>
      <c r="C27" s="29">
        <f t="shared" si="0"/>
        <v>4.1800974754377274E-2</v>
      </c>
      <c r="D27" s="30">
        <f>IF(OR($A27="",$B27=""),"",A27*'MPTO_working_2-way'!$G26)</f>
        <v>2.573248407643312</v>
      </c>
      <c r="E27" s="32">
        <f>IF(OR($A27="",$B27=""),"",B27*'MPTO_working_2-way'!$G26)</f>
        <v>1.6356275303643724</v>
      </c>
      <c r="F27" s="30">
        <f>IF(OR($A27="",$B27=""),"",'MPTO_working_2-way'!D26)</f>
        <v>2.6044528023103526</v>
      </c>
      <c r="G27" s="32">
        <f>IF(OR($A27="",$B27=""),"",'MPTO_working_2-way'!E26)</f>
        <v>1.6232654513489189</v>
      </c>
      <c r="H27" s="30">
        <f>IF(OR($A27="",$B27=""),"",'OddsRatio_working_2-way'!M26)</f>
        <v>2.6059101370939319</v>
      </c>
      <c r="I27" s="30">
        <f>IF(OR($A27="",$B27=""),"",'OddsRatio_working_2-way'!N26)</f>
        <v>1.6226998490772393</v>
      </c>
      <c r="J27" s="30">
        <f>IF('Log_working_2-way'!$D26="","",A27^('Log_working_2-way'!$D26))</f>
        <v>2.6206147922580638</v>
      </c>
      <c r="K27" s="32">
        <f>IF('Log_working_2-way'!$D26="","",B27^('Log_working_2-way'!$D26))</f>
        <v>1.6170497793655869</v>
      </c>
      <c r="L27" s="37">
        <f t="shared" si="9"/>
        <v>0.38861386138613863</v>
      </c>
      <c r="M27" s="37">
        <f t="shared" si="10"/>
        <v>0.61138613861386137</v>
      </c>
      <c r="N27" s="38">
        <v>123</v>
      </c>
      <c r="O27" s="38">
        <f t="shared" si="11"/>
        <v>73.202429149797567</v>
      </c>
      <c r="P27" s="38">
        <f t="shared" si="12"/>
        <v>44.656050955414017</v>
      </c>
      <c r="Q27" s="38">
        <f t="shared" si="13"/>
        <v>78.343949044585983</v>
      </c>
      <c r="R27" s="38">
        <f t="shared" si="14"/>
        <v>49.797570850202426</v>
      </c>
      <c r="S27" s="39">
        <f t="shared" si="15"/>
        <v>-5.1415198947884164</v>
      </c>
      <c r="T27" s="39">
        <f t="shared" si="16"/>
        <v>-5.1415198947884093</v>
      </c>
      <c r="U27" t="s">
        <v>163</v>
      </c>
      <c r="V27" t="s">
        <v>133</v>
      </c>
      <c r="W27" t="s">
        <v>189</v>
      </c>
      <c r="X27" t="s">
        <v>197</v>
      </c>
      <c r="Y27" s="41"/>
    </row>
    <row r="28" spans="1:25" ht="15" x14ac:dyDescent="0.25">
      <c r="A28">
        <v>1.64</v>
      </c>
      <c r="B28">
        <v>2.29</v>
      </c>
      <c r="C28" s="29">
        <f t="shared" si="0"/>
        <v>4.6437320268399196E-2</v>
      </c>
      <c r="D28" s="30">
        <f>IF(OR($A28="",$B28=""),"",A28*'MPTO_working_2-way'!$G27)</f>
        <v>1.7161572052401746</v>
      </c>
      <c r="E28" s="32">
        <f>IF(OR($A28="",$B28=""),"",B28*'MPTO_working_2-way'!$G27)</f>
        <v>2.3963414634146343</v>
      </c>
      <c r="F28" s="30">
        <f>IF(OR($A28="",$B28=""),"",'MPTO_working_2-way'!D27)</f>
        <v>1.7049210096241147</v>
      </c>
      <c r="G28" s="32">
        <f>IF(OR($A28="",$B28=""),"",'MPTO_working_2-way'!E27)</f>
        <v>2.4185986604842866</v>
      </c>
      <c r="H28" s="30">
        <f>IF(OR($A28="",$B28=""),"",'OddsRatio_working_2-way'!M27)</f>
        <v>1.7043607250604993</v>
      </c>
      <c r="I28" s="30">
        <f>IF(OR($A28="",$B28=""),"",'OddsRatio_working_2-way'!N27)</f>
        <v>2.4197270864500684</v>
      </c>
      <c r="J28" s="30">
        <f>IF('Log_working_2-way'!$D27="","",A28^('Log_working_2-way'!$D27))</f>
        <v>1.6992170245973379</v>
      </c>
      <c r="K28" s="32">
        <f>IF('Log_working_2-way'!$D27="","",B28^('Log_working_2-way'!$D27))</f>
        <v>2.4301711268758348</v>
      </c>
      <c r="L28" s="37">
        <f t="shared" si="9"/>
        <v>0.58269720101781175</v>
      </c>
      <c r="M28" s="37">
        <f t="shared" si="10"/>
        <v>0.41730279898218825</v>
      </c>
      <c r="N28" s="38">
        <v>124</v>
      </c>
      <c r="O28" s="38">
        <f t="shared" si="11"/>
        <v>48.390243902439018</v>
      </c>
      <c r="P28" s="38">
        <f t="shared" si="12"/>
        <v>69.851528384279476</v>
      </c>
      <c r="Q28" s="38">
        <f t="shared" si="13"/>
        <v>54.148471615720524</v>
      </c>
      <c r="R28" s="38">
        <f t="shared" si="14"/>
        <v>75.609756097560975</v>
      </c>
      <c r="S28" s="39">
        <f t="shared" si="15"/>
        <v>-5.7582277132815065</v>
      </c>
      <c r="T28" s="39">
        <f t="shared" si="16"/>
        <v>-5.7582277132814994</v>
      </c>
      <c r="U28" t="s">
        <v>106</v>
      </c>
      <c r="V28" t="s">
        <v>156</v>
      </c>
      <c r="W28" t="s">
        <v>189</v>
      </c>
      <c r="X28" t="s">
        <v>197</v>
      </c>
      <c r="Y28" s="41"/>
    </row>
    <row r="29" spans="1:25" ht="15" x14ac:dyDescent="0.25">
      <c r="A29">
        <v>2.36</v>
      </c>
      <c r="B29">
        <v>1.61</v>
      </c>
      <c r="C29" s="29">
        <f t="shared" si="0"/>
        <v>4.4846825981682326E-2</v>
      </c>
      <c r="D29" s="30">
        <f>IF(OR($A29="",$B29=""),"",A29*'MPTO_working_2-way'!$G28)</f>
        <v>2.4658385093167703</v>
      </c>
      <c r="E29" s="32">
        <f>IF(OR($A29="",$B29=""),"",B29*'MPTO_working_2-way'!$G28)</f>
        <v>1.6822033898305087</v>
      </c>
      <c r="F29" s="30">
        <f>IF(OR($A29="",$B29=""),"",'MPTO_working_2-way'!D28)</f>
        <v>2.4918677859391396</v>
      </c>
      <c r="G29" s="32">
        <f>IF(OR($A29="",$B29=""),"",'MPTO_working_2-way'!E28)</f>
        <v>1.6703006857745737</v>
      </c>
      <c r="H29" s="30">
        <f>IF(OR($A29="",$B29=""),"",'OddsRatio_working_2-way'!M28)</f>
        <v>2.4931537753095996</v>
      </c>
      <c r="I29" s="30">
        <f>IF(OR($A29="",$B29=""),"",'OddsRatio_working_2-way'!N28)</f>
        <v>1.6697233845138648</v>
      </c>
      <c r="J29" s="30">
        <f>IF('Log_working_2-way'!$D28="","",A29^('Log_working_2-way'!$D28))</f>
        <v>2.5053926130981345</v>
      </c>
      <c r="K29" s="32">
        <f>IF('Log_working_2-way'!$D28="","",B29^('Log_working_2-way'!$D28))</f>
        <v>1.6642785352461773</v>
      </c>
      <c r="L29" s="37">
        <f t="shared" si="9"/>
        <v>0.40554156171284633</v>
      </c>
      <c r="M29" s="37">
        <f t="shared" si="10"/>
        <v>0.59445843828715361</v>
      </c>
      <c r="N29" s="38">
        <v>125</v>
      </c>
      <c r="O29" s="38">
        <f t="shared" si="11"/>
        <v>72.033898305084747</v>
      </c>
      <c r="P29" s="38">
        <f t="shared" si="12"/>
        <v>47.360248447204967</v>
      </c>
      <c r="Q29" s="38">
        <f t="shared" si="13"/>
        <v>77.639751552795019</v>
      </c>
      <c r="R29" s="38">
        <f t="shared" si="14"/>
        <v>52.96610169491526</v>
      </c>
      <c r="S29" s="39">
        <f t="shared" si="15"/>
        <v>-5.6058532477102716</v>
      </c>
      <c r="T29" s="39">
        <f t="shared" si="16"/>
        <v>-5.6058532477102929</v>
      </c>
      <c r="U29" t="s">
        <v>140</v>
      </c>
      <c r="V29" t="s">
        <v>162</v>
      </c>
      <c r="W29" t="s">
        <v>189</v>
      </c>
      <c r="X29" t="s">
        <v>197</v>
      </c>
      <c r="Y29" s="41"/>
    </row>
    <row r="30" spans="1:25" s="35" customFormat="1" ht="15" x14ac:dyDescent="0.25">
      <c r="A30">
        <v>1.64</v>
      </c>
      <c r="B30">
        <v>2.3199999999999998</v>
      </c>
      <c r="C30" s="29">
        <f t="shared" si="0"/>
        <v>4.0790580319596259E-2</v>
      </c>
      <c r="D30" s="30">
        <f>IF(OR($A30="",$B30=""),"",A30*'MPTO_working_2-way'!$G29)</f>
        <v>1.7068965517241377</v>
      </c>
      <c r="E30" s="32">
        <f>IF(OR($A30="",$B30=""),"",B30*'MPTO_working_2-way'!$G29)</f>
        <v>2.4146341463414633</v>
      </c>
      <c r="F30" s="30">
        <f>IF(OR($A30="",$B30=""),"",'MPTO_working_2-way'!D29)</f>
        <v>1.6967534784159826</v>
      </c>
      <c r="G30" s="32">
        <f>IF(OR($A30="",$B30=""),"",'MPTO_working_2-way'!E29)</f>
        <v>2.4352278545826929</v>
      </c>
      <c r="H30" s="30">
        <f>IF(OR($A30="",$B30=""),"",'OddsRatio_working_2-way'!M29)</f>
        <v>1.6963106238227914</v>
      </c>
      <c r="I30" s="30">
        <f>IF(OR($A30="",$B30=""),"",'OddsRatio_working_2-way'!N29)</f>
        <v>2.4361406616345072</v>
      </c>
      <c r="J30" s="30">
        <f>IF('Log_working_2-way'!$D29="","",A30^('Log_working_2-way'!$D29))</f>
        <v>1.6916833333599894</v>
      </c>
      <c r="K30" s="32">
        <f>IF('Log_working_2-way'!$D29="","",B30^('Log_working_2-way'!$D29))</f>
        <v>2.44574829516562</v>
      </c>
      <c r="L30" s="37">
        <f t="shared" si="9"/>
        <v>0.58585858585858597</v>
      </c>
      <c r="M30" s="37">
        <f t="shared" si="10"/>
        <v>0.41414141414141414</v>
      </c>
      <c r="N30" s="38">
        <v>126</v>
      </c>
      <c r="O30" s="38">
        <f t="shared" si="11"/>
        <v>49.170731707317067</v>
      </c>
      <c r="P30" s="38">
        <f t="shared" si="12"/>
        <v>71.689655172413794</v>
      </c>
      <c r="Q30" s="38">
        <f t="shared" si="13"/>
        <v>54.310344827586214</v>
      </c>
      <c r="R30" s="38">
        <f t="shared" si="14"/>
        <v>76.829268292682926</v>
      </c>
      <c r="S30" s="39">
        <f t="shared" si="15"/>
        <v>-5.1396131202691464</v>
      </c>
      <c r="T30" s="39">
        <f t="shared" si="16"/>
        <v>-5.1396131202691322</v>
      </c>
      <c r="U30" t="s">
        <v>161</v>
      </c>
      <c r="V30" t="s">
        <v>158</v>
      </c>
      <c r="W30" t="s">
        <v>189</v>
      </c>
      <c r="X30" t="s">
        <v>197</v>
      </c>
      <c r="Y30" s="41"/>
    </row>
    <row r="31" spans="1:25" ht="15" x14ac:dyDescent="0.25">
      <c r="A31">
        <v>1.68</v>
      </c>
      <c r="B31">
        <v>2.2200000000000002</v>
      </c>
      <c r="C31" s="29">
        <f t="shared" si="0"/>
        <v>4.5688545688545634E-2</v>
      </c>
      <c r="D31" s="30">
        <f>IF(OR($A31="",$B31=""),"",A31*'MPTO_working_2-way'!$G30)</f>
        <v>1.7567567567567566</v>
      </c>
      <c r="E31" s="32">
        <f>IF(OR($A31="",$B31=""),"",B31*'MPTO_working_2-way'!$G30)</f>
        <v>2.3214285714285716</v>
      </c>
      <c r="F31" s="30">
        <f>IF(OR($A31="",$B31=""),"",'MPTO_working_2-way'!D30)</f>
        <v>1.7470489038785832</v>
      </c>
      <c r="G31" s="32">
        <f>IF(OR($A31="",$B31=""),"",'MPTO_working_2-way'!E30)</f>
        <v>2.3386004514672689</v>
      </c>
      <c r="H31" s="30">
        <f>IF(OR($A31="",$B31=""),"",'OddsRatio_working_2-way'!M30)</f>
        <v>1.7465768876547993</v>
      </c>
      <c r="I31" s="30">
        <f>IF(OR($A31="",$B31=""),"",'OddsRatio_working_2-way'!N30)</f>
        <v>2.3394467690277296</v>
      </c>
      <c r="J31" s="30">
        <f>IF('Log_working_2-way'!$D30="","",A31^('Log_working_2-way'!$D30))</f>
        <v>1.7421348123284788</v>
      </c>
      <c r="K31" s="32">
        <f>IF('Log_working_2-way'!$D30="","",B31^('Log_working_2-way'!$D30))</f>
        <v>2.3474640771287958</v>
      </c>
      <c r="L31" s="37">
        <f t="shared" si="9"/>
        <v>0.56923076923076932</v>
      </c>
      <c r="M31" s="37">
        <f t="shared" si="10"/>
        <v>0.43076923076923074</v>
      </c>
      <c r="N31" s="38">
        <v>127</v>
      </c>
      <c r="O31" s="38">
        <f t="shared" si="11"/>
        <v>51.404761904761898</v>
      </c>
      <c r="P31" s="38">
        <f t="shared" si="12"/>
        <v>69.792792792792781</v>
      </c>
      <c r="Q31" s="38">
        <f t="shared" si="13"/>
        <v>57.207207207207198</v>
      </c>
      <c r="R31" s="38">
        <f t="shared" si="14"/>
        <v>75.595238095238088</v>
      </c>
      <c r="S31" s="39">
        <f t="shared" si="15"/>
        <v>-5.8024453024452995</v>
      </c>
      <c r="T31" s="39">
        <f t="shared" si="16"/>
        <v>-5.8024453024453067</v>
      </c>
      <c r="U31" t="s">
        <v>159</v>
      </c>
      <c r="V31" t="s">
        <v>137</v>
      </c>
      <c r="W31" t="s">
        <v>189</v>
      </c>
      <c r="X31" t="s">
        <v>197</v>
      </c>
      <c r="Y31" s="41"/>
    </row>
    <row r="32" spans="1:25" ht="15" x14ac:dyDescent="0.25">
      <c r="A32">
        <v>2.06</v>
      </c>
      <c r="B32">
        <v>1.81</v>
      </c>
      <c r="C32" s="29">
        <f t="shared" si="0"/>
        <v>3.7923081049187513E-2</v>
      </c>
      <c r="D32" s="30">
        <f>IF(OR($A32="",$B32=""),"",A32*'MPTO_working_2-way'!$G31)</f>
        <v>2.1381215469613264</v>
      </c>
      <c r="E32" s="32">
        <f>IF(OR($A32="",$B32=""),"",B32*'MPTO_working_2-way'!$G31)</f>
        <v>1.8786407766990294</v>
      </c>
      <c r="F32" s="30">
        <f>IF(OR($A32="",$B32=""),"",'MPTO_working_2-way'!D31)</f>
        <v>2.1437359857413907</v>
      </c>
      <c r="G32" s="32">
        <f>IF(OR($A32="",$B32=""),"",'MPTO_working_2-way'!E31)</f>
        <v>1.8743276529432467</v>
      </c>
      <c r="H32" s="30">
        <f>IF(OR($A32="",$B32=""),"",'OddsRatio_working_2-way'!M31)</f>
        <v>2.1439589045541121</v>
      </c>
      <c r="I32" s="30">
        <f>IF(OR($A32="",$B32=""),"",'OddsRatio_working_2-way'!N31)</f>
        <v>1.8741572761215382</v>
      </c>
      <c r="J32" s="30">
        <f>IF('Log_working_2-way'!$D31="","",A32^('Log_working_2-way'!$D31))</f>
        <v>2.1465366309290381</v>
      </c>
      <c r="K32" s="32">
        <f>IF('Log_working_2-way'!$D31="","",B32^('Log_working_2-way'!$D31))</f>
        <v>1.8721919326638379</v>
      </c>
      <c r="L32" s="37">
        <f t="shared" si="9"/>
        <v>0.46770025839793272</v>
      </c>
      <c r="M32" s="37">
        <f t="shared" si="10"/>
        <v>0.53229974160206706</v>
      </c>
      <c r="N32" s="38">
        <v>128</v>
      </c>
      <c r="O32" s="38">
        <f t="shared" si="11"/>
        <v>65.864077669902912</v>
      </c>
      <c r="P32" s="38">
        <f t="shared" si="12"/>
        <v>57.281767955801115</v>
      </c>
      <c r="Q32" s="38">
        <f t="shared" si="13"/>
        <v>70.718232044198899</v>
      </c>
      <c r="R32" s="38">
        <f t="shared" si="14"/>
        <v>62.135922330097088</v>
      </c>
      <c r="S32" s="39">
        <f t="shared" si="15"/>
        <v>-4.8541543742959874</v>
      </c>
      <c r="T32" s="39">
        <f t="shared" si="16"/>
        <v>-4.8541543742959732</v>
      </c>
      <c r="U32" t="s">
        <v>157</v>
      </c>
      <c r="V32" t="s">
        <v>183</v>
      </c>
      <c r="W32" t="s">
        <v>189</v>
      </c>
      <c r="X32" t="s">
        <v>197</v>
      </c>
      <c r="Y32" s="41"/>
    </row>
    <row r="33" spans="1:25" ht="15" x14ac:dyDescent="0.25">
      <c r="A33">
        <v>1.87</v>
      </c>
      <c r="B33">
        <v>1.99</v>
      </c>
      <c r="C33" s="29">
        <f t="shared" si="0"/>
        <v>3.7271921102840277E-2</v>
      </c>
      <c r="D33" s="30">
        <f>IF(OR($A33="",$B33=""),"",A33*'MPTO_working_2-way'!$G32)</f>
        <v>1.9396984924623115</v>
      </c>
      <c r="E33" s="32">
        <f>IF(OR($A33="",$B33=""),"",B33*'MPTO_working_2-way'!$G32)</f>
        <v>2.0641711229946522</v>
      </c>
      <c r="F33" s="30">
        <f>IF(OR($A33="",$B33=""),"",'MPTO_working_2-way'!D32)</f>
        <v>1.937521151693437</v>
      </c>
      <c r="G33" s="32">
        <f>IF(OR($A33="",$B33=""),"",'MPTO_working_2-way'!E32)</f>
        <v>2.06664260128287</v>
      </c>
      <c r="H33" s="30">
        <f>IF(OR($A33="",$B33=""),"",'OddsRatio_working_2-way'!M32)</f>
        <v>1.9374368665610926</v>
      </c>
      <c r="I33" s="30">
        <f>IF(OR($A33="",$B33=""),"",'OddsRatio_working_2-way'!N32)</f>
        <v>2.0667385033281396</v>
      </c>
      <c r="J33" s="30">
        <f>IF('Log_working_2-way'!$D32="","",A33^('Log_working_2-way'!$D32))</f>
        <v>1.9364440368013198</v>
      </c>
      <c r="K33" s="32">
        <f>IF('Log_working_2-way'!$D32="","",B33^('Log_working_2-way'!$D32))</f>
        <v>2.067869472921922</v>
      </c>
      <c r="L33" s="37">
        <f t="shared" si="9"/>
        <v>0.51554404145077726</v>
      </c>
      <c r="M33" s="37">
        <f t="shared" si="10"/>
        <v>0.48445595854922285</v>
      </c>
      <c r="N33" s="38">
        <v>129</v>
      </c>
      <c r="O33" s="38">
        <f t="shared" si="11"/>
        <v>60.016042780748663</v>
      </c>
      <c r="P33" s="38">
        <f t="shared" si="12"/>
        <v>64.175879396984911</v>
      </c>
      <c r="Q33" s="38">
        <f t="shared" si="13"/>
        <v>64.824120603015075</v>
      </c>
      <c r="R33" s="38">
        <f t="shared" si="14"/>
        <v>68.983957219251323</v>
      </c>
      <c r="S33" s="39">
        <f t="shared" si="15"/>
        <v>-4.8080778222664122</v>
      </c>
      <c r="T33" s="39">
        <f t="shared" si="16"/>
        <v>-4.8080778222664122</v>
      </c>
      <c r="U33" t="s">
        <v>138</v>
      </c>
      <c r="V33" t="s">
        <v>139</v>
      </c>
      <c r="W33" t="s">
        <v>189</v>
      </c>
      <c r="X33" t="s">
        <v>197</v>
      </c>
      <c r="Y33" s="41"/>
    </row>
    <row r="34" spans="1:25" ht="15" x14ac:dyDescent="0.25">
      <c r="A34">
        <v>1.49</v>
      </c>
      <c r="B34">
        <v>2.72</v>
      </c>
      <c r="C34" s="29">
        <f t="shared" si="0"/>
        <v>3.8787998420844794E-2</v>
      </c>
      <c r="D34" s="30">
        <f>IF(OR($A34="",$B34=""),"",A34*'MPTO_working_2-way'!$G33)</f>
        <v>1.5477941176470587</v>
      </c>
      <c r="E34" s="32">
        <f>IF(OR($A34="",$B34=""),"",B34*'MPTO_working_2-way'!$G33)</f>
        <v>2.825503355704698</v>
      </c>
      <c r="F34" s="30">
        <f>IF(OR($A34="",$B34=""),"",'MPTO_working_2-way'!D33)</f>
        <v>1.5343378511395471</v>
      </c>
      <c r="G34" s="32">
        <f>IF(OR($A34="",$B34=""),"",'MPTO_working_2-way'!E33)</f>
        <v>2.871475131075528</v>
      </c>
      <c r="H34" s="30">
        <f>IF(OR($A34="",$B34=""),"",'OddsRatio_working_2-way'!M33)</f>
        <v>1.5337449961641161</v>
      </c>
      <c r="I34" s="30">
        <f>IF(OR($A34="",$B34=""),"",'OddsRatio_working_2-way'!N33)</f>
        <v>2.8735538640862863</v>
      </c>
      <c r="J34" s="30">
        <f>IF('Log_working_2-way'!$D33="","",A34^('Log_working_2-way'!$D33))</f>
        <v>1.5275818810140851</v>
      </c>
      <c r="K34" s="32">
        <f>IF('Log_working_2-way'!$D33="","",B34^('Log_working_2-way'!$D33))</f>
        <v>2.8954403780457492</v>
      </c>
      <c r="L34" s="37">
        <f t="shared" si="9"/>
        <v>0.64608076009501192</v>
      </c>
      <c r="M34" s="37">
        <f t="shared" si="10"/>
        <v>0.35391923990498814</v>
      </c>
      <c r="N34" s="38">
        <v>130</v>
      </c>
      <c r="O34" s="38">
        <f t="shared" si="11"/>
        <v>42.75167785234899</v>
      </c>
      <c r="P34" s="38">
        <f t="shared" si="12"/>
        <v>82.205882352941174</v>
      </c>
      <c r="Q34" s="38">
        <f t="shared" si="13"/>
        <v>47.794117647058819</v>
      </c>
      <c r="R34" s="38">
        <f t="shared" si="14"/>
        <v>87.24832214765101</v>
      </c>
      <c r="S34" s="39">
        <f t="shared" si="15"/>
        <v>-5.0424397947098285</v>
      </c>
      <c r="T34" s="39">
        <f t="shared" si="16"/>
        <v>-5.0424397947098356</v>
      </c>
      <c r="U34" t="s">
        <v>167</v>
      </c>
      <c r="V34" t="s">
        <v>174</v>
      </c>
      <c r="W34" t="s">
        <v>191</v>
      </c>
      <c r="X34" t="s">
        <v>197</v>
      </c>
      <c r="Y34" s="41"/>
    </row>
    <row r="35" spans="1:25" ht="15" x14ac:dyDescent="0.25">
      <c r="A35">
        <v>1.78</v>
      </c>
      <c r="B35">
        <v>2.12</v>
      </c>
      <c r="C35" s="29">
        <f t="shared" si="0"/>
        <v>3.3495866016535869E-2</v>
      </c>
      <c r="D35" s="30">
        <f>IF(OR($A35="",$B35=""),"",A35*'MPTO_working_2-way'!$G34)</f>
        <v>1.8396226415094339</v>
      </c>
      <c r="E35" s="32">
        <f>IF(OR($A35="",$B35=""),"",B35*'MPTO_working_2-way'!$G34)</f>
        <v>2.191011235955056</v>
      </c>
      <c r="F35" s="30">
        <f>IF(OR($A35="",$B35=""),"",'MPTO_working_2-way'!D34)</f>
        <v>1.8346946713341112</v>
      </c>
      <c r="G35" s="32">
        <f>IF(OR($A35="",$B35=""),"",'MPTO_working_2-way'!E34)</f>
        <v>2.1980428704566637</v>
      </c>
      <c r="H35" s="30">
        <f>IF(OR($A35="",$B35=""),"",'OddsRatio_working_2-way'!M34)</f>
        <v>1.83452296039628</v>
      </c>
      <c r="I35" s="30">
        <f>IF(OR($A35="",$B35=""),"",'OddsRatio_working_2-way'!N34)</f>
        <v>2.1982893790305562</v>
      </c>
      <c r="J35" s="30">
        <f>IF('Log_working_2-way'!$D34="","",A35^('Log_working_2-way'!$D34))</f>
        <v>1.8322858584832242</v>
      </c>
      <c r="K35" s="32">
        <f>IF('Log_working_2-way'!$D34="","",B35^('Log_working_2-way'!$D34))</f>
        <v>2.2015102621380289</v>
      </c>
      <c r="L35" s="37">
        <f t="shared" si="9"/>
        <v>0.54358974358974366</v>
      </c>
      <c r="M35" s="37">
        <f t="shared" si="10"/>
        <v>0.45641025641025645</v>
      </c>
      <c r="N35" s="38">
        <v>131</v>
      </c>
      <c r="O35" s="38">
        <f t="shared" si="11"/>
        <v>57.404494382022477</v>
      </c>
      <c r="P35" s="38">
        <f t="shared" si="12"/>
        <v>69.20754716981132</v>
      </c>
      <c r="Q35" s="38">
        <f t="shared" si="13"/>
        <v>61.792452830188672</v>
      </c>
      <c r="R35" s="38">
        <f t="shared" si="14"/>
        <v>73.595505617977537</v>
      </c>
      <c r="S35" s="39">
        <f t="shared" si="15"/>
        <v>-4.3879584481661951</v>
      </c>
      <c r="T35" s="39">
        <f t="shared" si="16"/>
        <v>-4.3879584481662164</v>
      </c>
      <c r="U35" t="s">
        <v>188</v>
      </c>
      <c r="V35" t="s">
        <v>141</v>
      </c>
      <c r="W35" t="s">
        <v>191</v>
      </c>
      <c r="X35" t="s">
        <v>197</v>
      </c>
      <c r="Y35" s="41"/>
    </row>
    <row r="36" spans="1:25" ht="15" x14ac:dyDescent="0.25">
      <c r="A36">
        <v>1.55</v>
      </c>
      <c r="B36">
        <v>2.56</v>
      </c>
      <c r="C36" s="29">
        <f t="shared" si="0"/>
        <v>3.5786290322580516E-2</v>
      </c>
      <c r="D36" s="30">
        <f>IF(OR($A36="",$B36=""),"",A36*'MPTO_working_2-way'!$G35)</f>
        <v>1.6054687499999998</v>
      </c>
      <c r="E36" s="32">
        <f>IF(OR($A36="",$B36=""),"",B36*'MPTO_working_2-way'!$G35)</f>
        <v>2.6516129032258062</v>
      </c>
      <c r="F36" s="30">
        <f>IF(OR($A36="",$B36=""),"",'MPTO_working_2-way'!D35)</f>
        <v>1.5942145439935715</v>
      </c>
      <c r="G36" s="32">
        <f>IF(OR($A36="",$B36=""),"",'MPTO_working_2-way'!E35)</f>
        <v>2.6828938471940496</v>
      </c>
      <c r="H36" s="30">
        <f>IF(OR($A36="",$B36=""),"",'OddsRatio_working_2-way'!M35)</f>
        <v>1.5937710859953542</v>
      </c>
      <c r="I36" s="30">
        <f>IF(OR($A36="",$B36=""),"",'OddsRatio_working_2-way'!N35)</f>
        <v>2.6841507166413687</v>
      </c>
      <c r="J36" s="30">
        <f>IF('Log_working_2-way'!$D35="","",A36^('Log_working_2-way'!$D35))</f>
        <v>1.5886388355278223</v>
      </c>
      <c r="K36" s="32">
        <f>IF('Log_working_2-way'!$D35="","",B36^('Log_working_2-way'!$D35))</f>
        <v>2.6988345648365546</v>
      </c>
      <c r="L36" s="37">
        <f t="shared" si="9"/>
        <v>0.62287104622871059</v>
      </c>
      <c r="M36" s="37">
        <f t="shared" si="10"/>
        <v>0.37712895377128958</v>
      </c>
      <c r="N36" s="38">
        <v>132</v>
      </c>
      <c r="O36" s="38">
        <f t="shared" si="11"/>
        <v>46.838709677419352</v>
      </c>
      <c r="P36" s="38">
        <f t="shared" si="12"/>
        <v>80.4375</v>
      </c>
      <c r="Q36" s="38">
        <f t="shared" si="13"/>
        <v>51.5625</v>
      </c>
      <c r="R36" s="38">
        <f t="shared" si="14"/>
        <v>85.161290322580641</v>
      </c>
      <c r="S36" s="39">
        <f t="shared" si="15"/>
        <v>-4.7237903225806477</v>
      </c>
      <c r="T36" s="39">
        <f t="shared" si="16"/>
        <v>-4.7237903225806406</v>
      </c>
      <c r="U36" t="s">
        <v>165</v>
      </c>
      <c r="V36" t="s">
        <v>176</v>
      </c>
      <c r="W36" t="s">
        <v>191</v>
      </c>
      <c r="X36" t="s">
        <v>197</v>
      </c>
      <c r="Y36" s="41"/>
    </row>
    <row r="37" spans="1:25" ht="15" x14ac:dyDescent="0.25">
      <c r="A37">
        <v>1.41</v>
      </c>
      <c r="B37">
        <v>2.99</v>
      </c>
      <c r="C37" s="29">
        <f t="shared" si="0"/>
        <v>4.3668018691145338E-2</v>
      </c>
      <c r="D37" s="30">
        <f>IF(OR($A37="",$B37=""),"",A37*'MPTO_working_2-way'!$G36)</f>
        <v>1.4715719063545147</v>
      </c>
      <c r="E37" s="32">
        <f>IF(OR($A37="",$B37=""),"",B37*'MPTO_working_2-way'!$G36)</f>
        <v>3.1205673758865249</v>
      </c>
      <c r="F37" s="30">
        <f>IF(OR($A37="",$B37=""),"",'MPTO_working_2-way'!D36)</f>
        <v>1.4547870046067044</v>
      </c>
      <c r="G37" s="32">
        <f>IF(OR($A37="",$B37=""),"",'MPTO_working_2-way'!E36)</f>
        <v>3.1988315186463825</v>
      </c>
      <c r="H37" s="30">
        <f>IF(OR($A37="",$B37=""),"",'OddsRatio_working_2-way'!M36)</f>
        <v>1.4539054425249476</v>
      </c>
      <c r="I37" s="30">
        <f>IF(OR($A37="",$B37=""),"",'OddsRatio_working_2-way'!N36)</f>
        <v>3.203102025913771</v>
      </c>
      <c r="J37" s="30">
        <f>IF('Log_working_2-way'!$D36="","",A37^('Log_working_2-way'!$D36))</f>
        <v>1.4461589253905467</v>
      </c>
      <c r="K37" s="32">
        <f>IF('Log_working_2-way'!$D36="","",B37^('Log_working_2-way'!$D36))</f>
        <v>3.2413537936541892</v>
      </c>
      <c r="L37" s="37">
        <f t="shared" si="9"/>
        <v>0.67954545454545467</v>
      </c>
      <c r="M37" s="37">
        <f t="shared" si="10"/>
        <v>0.32045454545454544</v>
      </c>
      <c r="N37" s="38">
        <v>133</v>
      </c>
      <c r="O37" s="38">
        <f t="shared" si="11"/>
        <v>38.673758865248232</v>
      </c>
      <c r="P37" s="38">
        <f t="shared" si="12"/>
        <v>88.518394648829442</v>
      </c>
      <c r="Q37" s="38">
        <f t="shared" si="13"/>
        <v>44.481605351170572</v>
      </c>
      <c r="R37" s="38">
        <f t="shared" si="14"/>
        <v>94.326241134751783</v>
      </c>
      <c r="S37" s="39">
        <f t="shared" si="15"/>
        <v>-5.8078464859223402</v>
      </c>
      <c r="T37" s="39">
        <f t="shared" si="16"/>
        <v>-5.8078464859223402</v>
      </c>
      <c r="U37" t="s">
        <v>142</v>
      </c>
      <c r="V37" t="s">
        <v>170</v>
      </c>
      <c r="W37" t="s">
        <v>191</v>
      </c>
      <c r="X37" t="s">
        <v>197</v>
      </c>
      <c r="Y37" s="41"/>
    </row>
    <row r="38" spans="1:25" ht="15" x14ac:dyDescent="0.25">
      <c r="A38">
        <v>1.56</v>
      </c>
      <c r="B38">
        <v>2.5499999999999998</v>
      </c>
      <c r="C38" s="29">
        <f t="shared" si="0"/>
        <v>3.3182503770738947E-2</v>
      </c>
      <c r="D38" s="30">
        <f>IF(OR($A38="",$B38=""),"",A38*'MPTO_working_2-way'!$G37)</f>
        <v>1.6117647058823528</v>
      </c>
      <c r="E38" s="32">
        <f>IF(OR($A38="",$B38=""),"",B38*'MPTO_working_2-way'!$G37)</f>
        <v>2.6346153846153841</v>
      </c>
      <c r="F38" s="30">
        <f>IF(OR($A38="",$B38=""),"",'MPTO_working_2-way'!D37)</f>
        <v>1.6014492753623186</v>
      </c>
      <c r="G38" s="32">
        <f>IF(OR($A38="",$B38=""),"",'MPTO_working_2-way'!E37)</f>
        <v>2.6626506024096379</v>
      </c>
      <c r="H38" s="30">
        <f>IF(OR($A38="",$B38=""),"",'OddsRatio_working_2-way'!M37)</f>
        <v>1.6010743070375286</v>
      </c>
      <c r="I38" s="30">
        <f>IF(OR($A38="",$B38=""),"",'OddsRatio_working_2-way'!N37)</f>
        <v>2.6636878141217299</v>
      </c>
      <c r="J38" s="30">
        <f>IF('Log_working_2-way'!$D37="","",A38^('Log_working_2-way'!$D37))</f>
        <v>1.5963778347531083</v>
      </c>
      <c r="K38" s="32">
        <f>IF('Log_working_2-way'!$D37="","",B38^('Log_working_2-way'!$D37))</f>
        <v>2.6767893468305748</v>
      </c>
      <c r="L38" s="37">
        <f t="shared" si="9"/>
        <v>0.62043795620437958</v>
      </c>
      <c r="M38" s="37">
        <f t="shared" si="10"/>
        <v>0.37956204379562053</v>
      </c>
      <c r="N38" s="38">
        <v>134</v>
      </c>
      <c r="O38" s="38">
        <f t="shared" si="11"/>
        <v>48.102564102564109</v>
      </c>
      <c r="P38" s="38">
        <f t="shared" si="12"/>
        <v>81.450980392156865</v>
      </c>
      <c r="Q38" s="38">
        <f t="shared" si="13"/>
        <v>52.549019607843142</v>
      </c>
      <c r="R38" s="38">
        <f t="shared" si="14"/>
        <v>85.897435897435884</v>
      </c>
      <c r="S38" s="39">
        <f t="shared" si="15"/>
        <v>-4.4464555052790331</v>
      </c>
      <c r="T38" s="39">
        <f t="shared" si="16"/>
        <v>-4.4464555052790189</v>
      </c>
      <c r="U38" t="s">
        <v>78</v>
      </c>
      <c r="V38" t="s">
        <v>82</v>
      </c>
      <c r="W38" t="s">
        <v>79</v>
      </c>
      <c r="X38" t="s">
        <v>198</v>
      </c>
      <c r="Y38" s="41"/>
    </row>
    <row r="39" spans="1:25" ht="15" x14ac:dyDescent="0.25">
      <c r="A39">
        <v>1.6</v>
      </c>
      <c r="B39">
        <v>2.4500000000000002</v>
      </c>
      <c r="C39" s="29">
        <f t="shared" si="0"/>
        <v>3.3163265306122458E-2</v>
      </c>
      <c r="D39" s="30">
        <f>IF(OR($A39="",$B39=""),"",A39*'MPTO_working_2-way'!$G38)</f>
        <v>1.653061224489796</v>
      </c>
      <c r="E39" s="32">
        <f>IF(OR($A39="",$B39=""),"",B39*'MPTO_working_2-way'!$G38)</f>
        <v>2.53125</v>
      </c>
      <c r="F39" s="30">
        <f>IF(OR($A39="",$B39=""),"",'MPTO_working_2-way'!D38)</f>
        <v>1.6436058700209644</v>
      </c>
      <c r="G39" s="32">
        <f>IF(OR($A39="",$B39=""),"",'MPTO_working_2-way'!E38)</f>
        <v>2.5537459283387625</v>
      </c>
      <c r="H39" s="30">
        <f>IF(OR($A39="",$B39=""),"",'OddsRatio_working_2-way'!M38)</f>
        <v>1.643267520902677</v>
      </c>
      <c r="I39" s="30">
        <f>IF(OR($A39="",$B39=""),"",'OddsRatio_working_2-way'!N38)</f>
        <v>2.5545631755148031</v>
      </c>
      <c r="J39" s="30">
        <f>IF('Log_working_2-way'!$D38="","",A39^('Log_working_2-way'!$D38))</f>
        <v>1.6389689112690746</v>
      </c>
      <c r="K39" s="32">
        <f>IF('Log_working_2-way'!$D38="","",B39^('Log_working_2-way'!$D38))</f>
        <v>2.5650213685886376</v>
      </c>
      <c r="L39" s="37">
        <f t="shared" si="9"/>
        <v>0.60493827160493829</v>
      </c>
      <c r="M39" s="37">
        <f t="shared" si="10"/>
        <v>0.39506172839506171</v>
      </c>
      <c r="N39" s="38">
        <v>135</v>
      </c>
      <c r="O39" s="38">
        <f t="shared" si="11"/>
        <v>50.625</v>
      </c>
      <c r="P39" s="38">
        <f t="shared" si="12"/>
        <v>79.897959183673464</v>
      </c>
      <c r="Q39" s="38">
        <f t="shared" si="13"/>
        <v>55.102040816326522</v>
      </c>
      <c r="R39" s="38">
        <f t="shared" si="14"/>
        <v>84.375</v>
      </c>
      <c r="S39" s="39">
        <f t="shared" si="15"/>
        <v>-4.4770408163265216</v>
      </c>
      <c r="T39" s="39">
        <f t="shared" si="16"/>
        <v>-4.4770408163265358</v>
      </c>
      <c r="U39" t="s">
        <v>147</v>
      </c>
      <c r="V39" t="s">
        <v>86</v>
      </c>
      <c r="W39" t="s">
        <v>79</v>
      </c>
      <c r="X39" t="s">
        <v>198</v>
      </c>
      <c r="Y39" s="41"/>
    </row>
    <row r="40" spans="1:25" ht="15" x14ac:dyDescent="0.25">
      <c r="A40">
        <v>1.76</v>
      </c>
      <c r="B40">
        <v>2.14</v>
      </c>
      <c r="C40" s="29">
        <f t="shared" si="0"/>
        <v>3.5471537807986397E-2</v>
      </c>
      <c r="D40" s="30">
        <f>IF(OR($A40="",$B40=""),"",A40*'MPTO_working_2-way'!$G39)</f>
        <v>1.8224299065420562</v>
      </c>
      <c r="E40" s="32">
        <f>IF(OR($A40="",$B40=""),"",B40*'MPTO_working_2-way'!$G39)</f>
        <v>2.2159090909090908</v>
      </c>
      <c r="F40" s="30">
        <f>IF(OR($A40="",$B40=""),"",'MPTO_working_2-way'!D39)</f>
        <v>1.8167084699980707</v>
      </c>
      <c r="G40" s="32">
        <f>IF(OR($A40="",$B40=""),"",'MPTO_working_2-way'!E39)</f>
        <v>2.2244271202456889</v>
      </c>
      <c r="H40" s="30">
        <f>IF(OR($A40="",$B40=""),"",'OddsRatio_working_2-way'!M39)</f>
        <v>1.8164965809277254</v>
      </c>
      <c r="I40" s="30">
        <f>IF(OR($A40="",$B40=""),"",'OddsRatio_working_2-way'!N39)</f>
        <v>2.2247448713915889</v>
      </c>
      <c r="J40" s="30">
        <f>IF('Log_working_2-way'!$D39="","",A40^('Log_working_2-way'!$D39))</f>
        <v>1.8138959157983681</v>
      </c>
      <c r="K40" s="32">
        <f>IF('Log_working_2-way'!$D39="","",B40^('Log_working_2-way'!$D39))</f>
        <v>2.2286583340561452</v>
      </c>
      <c r="L40" s="37">
        <f t="shared" si="9"/>
        <v>0.54871794871794866</v>
      </c>
      <c r="M40" s="37">
        <f t="shared" si="10"/>
        <v>0.45128205128205129</v>
      </c>
      <c r="N40" s="38">
        <v>136</v>
      </c>
      <c r="O40" s="38">
        <f t="shared" si="11"/>
        <v>58.727272727272741</v>
      </c>
      <c r="P40" s="38">
        <f t="shared" si="12"/>
        <v>72.448598130841134</v>
      </c>
      <c r="Q40" s="38">
        <f t="shared" si="13"/>
        <v>63.55140186915888</v>
      </c>
      <c r="R40" s="38">
        <f t="shared" si="14"/>
        <v>77.27272727272728</v>
      </c>
      <c r="S40" s="39">
        <f t="shared" si="15"/>
        <v>-4.8241291418861394</v>
      </c>
      <c r="T40" s="39">
        <f t="shared" si="16"/>
        <v>-4.8241291418861465</v>
      </c>
      <c r="U40" t="s">
        <v>145</v>
      </c>
      <c r="V40" t="s">
        <v>146</v>
      </c>
      <c r="W40" t="s">
        <v>79</v>
      </c>
      <c r="X40" t="s">
        <v>198</v>
      </c>
      <c r="Y40" s="41"/>
    </row>
    <row r="41" spans="1:25" s="35" customFormat="1" ht="15" x14ac:dyDescent="0.25">
      <c r="A41">
        <v>1.91</v>
      </c>
      <c r="B41">
        <v>1.98</v>
      </c>
      <c r="C41" s="29">
        <f t="shared" si="0"/>
        <v>2.861071447458885E-2</v>
      </c>
      <c r="D41" s="30">
        <f>IF(OR($A41="",$B41=""),"",A41*'MPTO_working_2-way'!$G40)</f>
        <v>1.9646464646464645</v>
      </c>
      <c r="E41" s="32">
        <f>IF(OR($A41="",$B41=""),"",B41*'MPTO_working_2-way'!$G40)</f>
        <v>2.0366492146596857</v>
      </c>
      <c r="F41" s="30">
        <f>IF(OR($A41="",$B41=""),"",'MPTO_working_2-way'!D40)</f>
        <v>1.9636533568721115</v>
      </c>
      <c r="G41" s="32">
        <f>IF(OR($A41="",$B41=""),"",'MPTO_working_2-way'!E40)</f>
        <v>2.0377175494369308</v>
      </c>
      <c r="H41" s="30">
        <f>IF(OR($A41="",$B41=""),"",'OddsRatio_working_2-way'!M40)</f>
        <v>1.9636241116594322</v>
      </c>
      <c r="I41" s="30">
        <f>IF(OR($A41="",$B41=""),"",'OddsRatio_working_2-way'!N40)</f>
        <v>2.0377490433255412</v>
      </c>
      <c r="J41" s="30">
        <f>IF('Log_working_2-way'!$D40="","",A41^('Log_working_2-way'!$D40))</f>
        <v>1.9631742210121639</v>
      </c>
      <c r="K41" s="32">
        <f>IF('Log_working_2-way'!$D40="","",B41^('Log_working_2-way'!$D40))</f>
        <v>2.0382337672504618</v>
      </c>
      <c r="L41" s="37">
        <f t="shared" si="9"/>
        <v>0.50899742930591263</v>
      </c>
      <c r="M41" s="37">
        <f t="shared" si="10"/>
        <v>0.49100257069408743</v>
      </c>
      <c r="N41" s="38">
        <v>137</v>
      </c>
      <c r="O41" s="38">
        <f t="shared" si="11"/>
        <v>65.272251308900536</v>
      </c>
      <c r="P41" s="38">
        <f t="shared" si="12"/>
        <v>67.808080808080803</v>
      </c>
      <c r="Q41" s="38">
        <f t="shared" si="13"/>
        <v>69.191919191919197</v>
      </c>
      <c r="R41" s="38">
        <f t="shared" si="14"/>
        <v>71.727748691099478</v>
      </c>
      <c r="S41" s="39">
        <f t="shared" si="15"/>
        <v>-3.9196678830186613</v>
      </c>
      <c r="T41" s="39">
        <f t="shared" si="16"/>
        <v>-3.9196678830186755</v>
      </c>
      <c r="U41" t="s">
        <v>143</v>
      </c>
      <c r="V41" t="s">
        <v>178</v>
      </c>
      <c r="W41" t="s">
        <v>79</v>
      </c>
      <c r="X41" t="s">
        <v>198</v>
      </c>
      <c r="Y41" s="41"/>
    </row>
    <row r="42" spans="1:25" ht="15" x14ac:dyDescent="0.25">
      <c r="A42">
        <v>1.43</v>
      </c>
      <c r="B42">
        <v>2.91</v>
      </c>
      <c r="C42" s="29">
        <f t="shared" si="0"/>
        <v>4.2943310984548067E-2</v>
      </c>
      <c r="D42" s="30">
        <f>IF(OR($A42="",$B42=""),"",A42*'MPTO_working_2-way'!$G41)</f>
        <v>1.4914089347079036</v>
      </c>
      <c r="E42" s="32">
        <f>IF(OR($A42="",$B42=""),"",B42*'MPTO_working_2-way'!$G41)</f>
        <v>3.034965034965035</v>
      </c>
      <c r="F42" s="30">
        <f>IF(OR($A42="",$B42=""),"",'MPTO_working_2-way'!D41)</f>
        <v>1.4752982468579936</v>
      </c>
      <c r="G42" s="32">
        <f>IF(OR($A42="",$B42=""),"",'MPTO_working_2-way'!E41)</f>
        <v>3.1039421176295079</v>
      </c>
      <c r="H42" s="30">
        <f>IF(OR($A42="",$B42=""),"",'OddsRatio_working_2-way'!M41)</f>
        <v>1.4744795991951138</v>
      </c>
      <c r="I42" s="30">
        <f>IF(OR($A42="",$B42=""),"",'OddsRatio_working_2-way'!N41)</f>
        <v>3.1075721731689949</v>
      </c>
      <c r="J42" s="30">
        <f>IF('Log_working_2-way'!$D41="","",A42^('Log_working_2-way'!$D41))</f>
        <v>1.4670586823732825</v>
      </c>
      <c r="K42" s="32">
        <f>IF('Log_working_2-way'!$D41="","",B42^('Log_working_2-way'!$D41))</f>
        <v>3.141058581582127</v>
      </c>
      <c r="L42" s="37">
        <f t="shared" si="9"/>
        <v>0.67050691244239635</v>
      </c>
      <c r="M42" s="37">
        <f t="shared" si="10"/>
        <v>0.3294930875576037</v>
      </c>
      <c r="N42" s="38">
        <v>138</v>
      </c>
      <c r="O42" s="38">
        <f t="shared" si="11"/>
        <v>41.4965034965035</v>
      </c>
      <c r="P42" s="38">
        <f t="shared" si="12"/>
        <v>90.577319587628878</v>
      </c>
      <c r="Q42" s="38">
        <f t="shared" si="13"/>
        <v>47.422680412371136</v>
      </c>
      <c r="R42" s="38">
        <f t="shared" si="14"/>
        <v>96.503496503496521</v>
      </c>
      <c r="S42" s="39">
        <f t="shared" si="15"/>
        <v>-5.9261769158676358</v>
      </c>
      <c r="T42" s="39">
        <f t="shared" si="16"/>
        <v>-5.9261769158676429</v>
      </c>
      <c r="U42" t="s">
        <v>194</v>
      </c>
      <c r="V42" t="s">
        <v>68</v>
      </c>
      <c r="W42" t="s">
        <v>79</v>
      </c>
      <c r="X42" t="s">
        <v>198</v>
      </c>
      <c r="Y42" s="41"/>
    </row>
    <row r="43" spans="1:25" ht="15" x14ac:dyDescent="0.25">
      <c r="A43">
        <v>1.76</v>
      </c>
      <c r="B43">
        <v>2.15</v>
      </c>
      <c r="C43" s="29">
        <f t="shared" si="0"/>
        <v>3.3298097251585723E-2</v>
      </c>
      <c r="D43" s="30">
        <f>IF(OR($A43="",$B43=""),"",A43*'MPTO_working_2-way'!$G42)</f>
        <v>1.8186046511627909</v>
      </c>
      <c r="E43" s="32">
        <f>IF(OR($A43="",$B43=""),"",B43*'MPTO_working_2-way'!$G42)</f>
        <v>2.2215909090909092</v>
      </c>
      <c r="F43" s="30">
        <f>IF(OR($A43="",$B43=""),"",'MPTO_working_2-way'!D42)</f>
        <v>1.8131288931480596</v>
      </c>
      <c r="G43" s="32">
        <f>IF(OR($A43="",$B43=""),"",'MPTO_working_2-way'!E42)</f>
        <v>2.2298173246906305</v>
      </c>
      <c r="H43" s="30">
        <f>IF(OR($A43="",$B43=""),"",'OddsRatio_working_2-way'!M42)</f>
        <v>1.8129388446970602</v>
      </c>
      <c r="I43" s="30">
        <f>IF(OR($A43="",$B43=""),"",'OddsRatio_working_2-way'!N42)</f>
        <v>2.2301048307916052</v>
      </c>
      <c r="J43" s="30">
        <f>IF('Log_working_2-way'!$D42="","",A43^('Log_working_2-way'!$D42))</f>
        <v>1.8104537322239227</v>
      </c>
      <c r="K43" s="32">
        <f>IF('Log_working_2-way'!$D42="","",B43^('Log_working_2-way'!$D42))</f>
        <v>2.2338767288490446</v>
      </c>
      <c r="L43" s="37">
        <f t="shared" si="9"/>
        <v>0.54987212276214825</v>
      </c>
      <c r="M43" s="37">
        <f t="shared" si="10"/>
        <v>0.45012787723785164</v>
      </c>
      <c r="N43" s="38">
        <v>139</v>
      </c>
      <c r="O43" s="38">
        <f t="shared" si="11"/>
        <v>60.022727272727288</v>
      </c>
      <c r="P43" s="38">
        <f t="shared" si="12"/>
        <v>74.348837209302303</v>
      </c>
      <c r="Q43" s="38">
        <f t="shared" si="13"/>
        <v>64.651162790697668</v>
      </c>
      <c r="R43" s="38">
        <f t="shared" si="14"/>
        <v>78.977272727272734</v>
      </c>
      <c r="S43" s="39">
        <f t="shared" si="15"/>
        <v>-4.6284355179703809</v>
      </c>
      <c r="T43" s="39">
        <f t="shared" si="16"/>
        <v>-4.6284355179704306</v>
      </c>
      <c r="U43" t="s">
        <v>144</v>
      </c>
      <c r="V43" t="s">
        <v>195</v>
      </c>
      <c r="W43" t="s">
        <v>79</v>
      </c>
      <c r="X43" t="s">
        <v>198</v>
      </c>
      <c r="Y43" s="41"/>
    </row>
    <row r="44" spans="1:25" ht="15" x14ac:dyDescent="0.25">
      <c r="A44">
        <v>1.63</v>
      </c>
      <c r="B44">
        <v>2.39</v>
      </c>
      <c r="C44" s="29">
        <f t="shared" si="0"/>
        <v>3.19069743563416E-2</v>
      </c>
      <c r="D44" s="30">
        <f>IF(OR($A44="",$B44=""),"",A44*'MPTO_working_2-way'!$G43)</f>
        <v>1.6820083682008367</v>
      </c>
      <c r="E44" s="32">
        <f>IF(OR($A44="",$B44=""),"",B44*'MPTO_working_2-way'!$G43)</f>
        <v>2.4662576687116564</v>
      </c>
      <c r="F44" s="30">
        <f>IF(OR($A44="",$B44=""),"",'MPTO_working_2-way'!D43)</f>
        <v>1.6735184827201064</v>
      </c>
      <c r="G44" s="32">
        <f>IF(OR($A44="",$B44=""),"",'MPTO_working_2-way'!E43)</f>
        <v>2.4847402493861024</v>
      </c>
      <c r="H44" s="30">
        <f>IF(OR($A44="",$B44=""),"",'OddsRatio_working_2-way'!M43)</f>
        <v>1.6732290918193764</v>
      </c>
      <c r="I44" s="30">
        <f>IF(OR($A44="",$B44=""),"",'OddsRatio_working_2-way'!N43)</f>
        <v>2.4853784724268779</v>
      </c>
      <c r="J44" s="30">
        <f>IF('Log_working_2-way'!$D43="","",A44^('Log_working_2-way'!$D43))</f>
        <v>1.6693751275261461</v>
      </c>
      <c r="K44" s="32">
        <f>IF('Log_working_2-way'!$D43="","",B44^('Log_working_2-way'!$D43))</f>
        <v>2.4939306210789667</v>
      </c>
      <c r="L44" s="37">
        <f t="shared" si="9"/>
        <v>0.59452736318407962</v>
      </c>
      <c r="M44" s="37">
        <f t="shared" si="10"/>
        <v>0.40547263681592038</v>
      </c>
      <c r="N44" s="38">
        <v>140</v>
      </c>
      <c r="O44" s="38">
        <f t="shared" si="11"/>
        <v>54.110429447852752</v>
      </c>
      <c r="P44" s="38">
        <f t="shared" si="12"/>
        <v>81.422594142259413</v>
      </c>
      <c r="Q44" s="38">
        <f t="shared" si="13"/>
        <v>58.577405857740587</v>
      </c>
      <c r="R44" s="38">
        <f t="shared" si="14"/>
        <v>85.889570552147234</v>
      </c>
      <c r="S44" s="39">
        <f t="shared" si="15"/>
        <v>-4.4669764098878346</v>
      </c>
      <c r="T44" s="39">
        <f t="shared" si="16"/>
        <v>-4.4669764098878204</v>
      </c>
      <c r="U44" t="s">
        <v>70</v>
      </c>
      <c r="V44" t="s">
        <v>192</v>
      </c>
      <c r="W44" t="s">
        <v>79</v>
      </c>
      <c r="X44" t="s">
        <v>198</v>
      </c>
      <c r="Y44" s="41"/>
    </row>
    <row r="45" spans="1:25" ht="15" x14ac:dyDescent="0.25">
      <c r="A45">
        <v>1.43</v>
      </c>
      <c r="B45">
        <v>2.89</v>
      </c>
      <c r="C45" s="29">
        <f t="shared" si="0"/>
        <v>4.5321460546374093E-2</v>
      </c>
      <c r="D45" s="30">
        <f>IF(OR($A45="",$B45=""),"",A45*'MPTO_working_2-way'!$G44)</f>
        <v>1.4948096885813149</v>
      </c>
      <c r="E45" s="32">
        <f>IF(OR($A45="",$B45=""),"",B45*'MPTO_working_2-way'!$G44)</f>
        <v>3.0209790209790213</v>
      </c>
      <c r="F45" s="30">
        <f>IF(OR($A45="",$B45=""),"",'MPTO_working_2-way'!D44)</f>
        <v>1.4778908219643463</v>
      </c>
      <c r="G45" s="32">
        <f>IF(OR($A45="",$B45=""),"",'MPTO_working_2-way'!E44)</f>
        <v>3.0925281550492016</v>
      </c>
      <c r="H45" s="30">
        <f>IF(OR($A45="",$B45=""),"",'OddsRatio_working_2-way'!M44)</f>
        <v>1.4769834667084671</v>
      </c>
      <c r="I45" s="30">
        <f>IF(OR($A45="",$B45=""),"",'OddsRatio_working_2-way'!N44)</f>
        <v>3.096508725765124</v>
      </c>
      <c r="J45" s="30">
        <f>IF('Log_working_2-way'!$D44="","",A45^('Log_working_2-way'!$D44))</f>
        <v>1.4691846140432356</v>
      </c>
      <c r="K45" s="32">
        <f>IF('Log_working_2-way'!$D44="","",B45^('Log_working_2-way'!$D44))</f>
        <v>3.13135718876008</v>
      </c>
      <c r="L45" s="37">
        <f t="shared" si="9"/>
        <v>0.66898148148148151</v>
      </c>
      <c r="M45" s="37">
        <f t="shared" si="10"/>
        <v>0.33101851851851849</v>
      </c>
      <c r="N45" s="38">
        <v>141</v>
      </c>
      <c r="O45" s="38">
        <f t="shared" si="11"/>
        <v>42.3986013986014</v>
      </c>
      <c r="P45" s="38">
        <f t="shared" si="12"/>
        <v>92.211072664359861</v>
      </c>
      <c r="Q45" s="38">
        <f t="shared" si="13"/>
        <v>48.788927335640132</v>
      </c>
      <c r="R45" s="38">
        <f t="shared" si="14"/>
        <v>98.601398601398614</v>
      </c>
      <c r="S45" s="39">
        <f t="shared" si="15"/>
        <v>-6.3903259370387318</v>
      </c>
      <c r="T45" s="39">
        <f t="shared" si="16"/>
        <v>-6.3903259370387531</v>
      </c>
      <c r="U45" t="s">
        <v>193</v>
      </c>
      <c r="V45" t="s">
        <v>85</v>
      </c>
      <c r="W45" t="s">
        <v>79</v>
      </c>
      <c r="X45" t="s">
        <v>198</v>
      </c>
      <c r="Y45" s="41"/>
    </row>
    <row r="46" spans="1:25" s="35" customFormat="1" ht="15" x14ac:dyDescent="0.25">
      <c r="A46">
        <v>1.43</v>
      </c>
      <c r="B46">
        <v>2.93</v>
      </c>
      <c r="C46" s="29">
        <f t="shared" si="0"/>
        <v>4.0597627628344402E-2</v>
      </c>
      <c r="D46" s="30">
        <f>IF(OR($A46="",$B46=""),"",A46*'MPTO_working_2-way'!$G45)</f>
        <v>1.4880546075085324</v>
      </c>
      <c r="E46" s="32">
        <f>IF(OR($A46="",$B46=""),"",B46*'MPTO_working_2-way'!$G45)</f>
        <v>3.0489510489510492</v>
      </c>
      <c r="F46" s="30">
        <f>IF(OR($A46="",$B46=""),"",'MPTO_working_2-way'!D45)</f>
        <v>1.4727499604562471</v>
      </c>
      <c r="G46" s="32">
        <f>IF(OR($A46="",$B46=""),"",'MPTO_working_2-way'!E45)</f>
        <v>3.1152830960258751</v>
      </c>
      <c r="H46" s="30">
        <f>IF(OR($A46="",$B46=""),"",'OddsRatio_working_2-way'!M45)</f>
        <v>1.4720147534358856</v>
      </c>
      <c r="I46" s="30">
        <f>IF(OR($A46="",$B46=""),"",'OddsRatio_working_2-way'!N45)</f>
        <v>3.1185778468168821</v>
      </c>
      <c r="J46" s="30">
        <f>IF('Log_working_2-way'!$D45="","",A46^('Log_working_2-way'!$D45))</f>
        <v>1.4649700250636637</v>
      </c>
      <c r="K46" s="32">
        <f>IF('Log_working_2-way'!$D45="","",B46^('Log_working_2-way'!$D45))</f>
        <v>3.150676271791061</v>
      </c>
      <c r="L46" s="37">
        <f t="shared" si="9"/>
        <v>0.67201834862385323</v>
      </c>
      <c r="M46" s="37">
        <f t="shared" si="10"/>
        <v>0.32798165137614677</v>
      </c>
      <c r="N46" s="38">
        <v>142</v>
      </c>
      <c r="O46" s="38">
        <f t="shared" si="11"/>
        <v>42.699300699300707</v>
      </c>
      <c r="P46" s="38">
        <f t="shared" si="12"/>
        <v>93.535836177474394</v>
      </c>
      <c r="Q46" s="38">
        <f t="shared" si="13"/>
        <v>48.464163822525592</v>
      </c>
      <c r="R46" s="38">
        <f t="shared" si="14"/>
        <v>99.300699300699307</v>
      </c>
      <c r="S46" s="39">
        <f t="shared" si="15"/>
        <v>-5.7648631232248846</v>
      </c>
      <c r="T46" s="39">
        <f t="shared" si="16"/>
        <v>-5.764863123224913</v>
      </c>
      <c r="U46" t="s">
        <v>83</v>
      </c>
      <c r="V46" t="s">
        <v>84</v>
      </c>
      <c r="W46" t="s">
        <v>79</v>
      </c>
      <c r="X46" t="s">
        <v>198</v>
      </c>
      <c r="Y46" s="41"/>
    </row>
    <row r="47" spans="1:25" ht="15" x14ac:dyDescent="0.25">
      <c r="A47">
        <v>1.45</v>
      </c>
      <c r="B47">
        <v>2.82</v>
      </c>
      <c r="C47" s="29">
        <f t="shared" si="0"/>
        <v>4.4265101491807402E-2</v>
      </c>
      <c r="D47" s="30">
        <f>IF(OR($A47="",$B47=""),"",A47*'MPTO_working_2-way'!$G46)</f>
        <v>1.5141843971631206</v>
      </c>
      <c r="E47" s="32">
        <f>IF(OR($A47="",$B47=""),"",B47*'MPTO_working_2-way'!$G46)</f>
        <v>2.9448275862068969</v>
      </c>
      <c r="F47" s="30">
        <f>IF(OR($A47="",$B47=""),"",'MPTO_working_2-way'!D46)</f>
        <v>1.4980765708005128</v>
      </c>
      <c r="G47" s="32">
        <f>IF(OR($A47="",$B47=""),"",'MPTO_working_2-way'!E46)</f>
        <v>3.0077234277307836</v>
      </c>
      <c r="H47" s="30">
        <f>IF(OR($A47="",$B47=""),"",'OddsRatio_working_2-way'!M46)</f>
        <v>1.4972451580988471</v>
      </c>
      <c r="I47" s="30">
        <f>IF(OR($A47="",$B47=""),"",'OddsRatio_working_2-way'!N46)</f>
        <v>3.0110804171997816</v>
      </c>
      <c r="J47" s="30">
        <f>IF('Log_working_2-way'!$D46="","",A47^('Log_working_2-way'!$D46))</f>
        <v>1.4898336605231339</v>
      </c>
      <c r="K47" s="32">
        <f>IF('Log_working_2-way'!$D46="","",B47^('Log_working_2-way'!$D46))</f>
        <v>3.0415093542770597</v>
      </c>
      <c r="L47" s="37">
        <f t="shared" si="9"/>
        <v>0.66042154566744726</v>
      </c>
      <c r="M47" s="37">
        <f t="shared" si="10"/>
        <v>0.33957845433255268</v>
      </c>
      <c r="N47" s="38">
        <v>143</v>
      </c>
      <c r="O47" s="38">
        <f t="shared" si="11"/>
        <v>44.379310344827587</v>
      </c>
      <c r="P47" s="38">
        <f t="shared" si="12"/>
        <v>92.290780141843967</v>
      </c>
      <c r="Q47" s="38">
        <f t="shared" si="13"/>
        <v>50.709219858156033</v>
      </c>
      <c r="R47" s="38">
        <f t="shared" si="14"/>
        <v>98.620689655172427</v>
      </c>
      <c r="S47" s="39">
        <f t="shared" si="15"/>
        <v>-6.3299095133284453</v>
      </c>
      <c r="T47" s="39">
        <f t="shared" si="16"/>
        <v>-6.3299095133284595</v>
      </c>
      <c r="U47" t="s">
        <v>69</v>
      </c>
      <c r="V47" t="s">
        <v>74</v>
      </c>
      <c r="W47" t="s">
        <v>79</v>
      </c>
      <c r="X47" t="s">
        <v>198</v>
      </c>
      <c r="Y47" s="41"/>
    </row>
    <row r="48" spans="1:25" ht="15" x14ac:dyDescent="0.25">
      <c r="A48">
        <v>1.48</v>
      </c>
      <c r="B48">
        <v>2.74</v>
      </c>
      <c r="C48" s="29">
        <f t="shared" si="0"/>
        <v>4.0639179325310693E-2</v>
      </c>
      <c r="D48" s="30">
        <f>IF(OR($A48="",$B48=""),"",A48*'MPTO_working_2-way'!$G47)</f>
        <v>1.5401459854014599</v>
      </c>
      <c r="E48" s="32">
        <f>IF(OR($A48="",$B48=""),"",B48*'MPTO_working_2-way'!$G47)</f>
        <v>2.8513513513513513</v>
      </c>
      <c r="F48" s="30">
        <f>IF(OR($A48="",$B48=""),"",'MPTO_working_2-way'!D47)</f>
        <v>1.5258880192655027</v>
      </c>
      <c r="G48" s="32">
        <f>IF(OR($A48="",$B48=""),"",'MPTO_working_2-way'!E47)</f>
        <v>2.9015455065827136</v>
      </c>
      <c r="H48" s="30">
        <f>IF(OR($A48="",$B48=""),"",'OddsRatio_working_2-way'!M47)</f>
        <v>1.5252257314388904</v>
      </c>
      <c r="I48" s="30">
        <f>IF(OR($A48="",$B48=""),"",'OddsRatio_working_2-way'!N47)</f>
        <v>2.9039432764659772</v>
      </c>
      <c r="J48" s="30">
        <f>IF('Log_working_2-way'!$D47="","",A48^('Log_working_2-way'!$D47))</f>
        <v>1.5186868268394946</v>
      </c>
      <c r="K48" s="32">
        <f>IF('Log_working_2-way'!$D47="","",B48^('Log_working_2-way'!$D47))</f>
        <v>2.9279456277931555</v>
      </c>
      <c r="L48" s="37">
        <f t="shared" si="9"/>
        <v>0.64928909952606639</v>
      </c>
      <c r="M48" s="37">
        <f t="shared" si="10"/>
        <v>0.35071090047393366</v>
      </c>
      <c r="N48" s="38">
        <v>144</v>
      </c>
      <c r="O48" s="38">
        <f t="shared" si="11"/>
        <v>46.702702702702702</v>
      </c>
      <c r="P48" s="38">
        <f t="shared" si="12"/>
        <v>91.44525547445258</v>
      </c>
      <c r="Q48" s="38">
        <f t="shared" si="13"/>
        <v>52.554744525547449</v>
      </c>
      <c r="R48" s="38">
        <f t="shared" si="14"/>
        <v>97.297297297297291</v>
      </c>
      <c r="S48" s="39">
        <f t="shared" si="15"/>
        <v>-5.8520418228447468</v>
      </c>
      <c r="T48" s="39">
        <f t="shared" si="16"/>
        <v>-5.8520418228447113</v>
      </c>
      <c r="U48" t="s">
        <v>126</v>
      </c>
      <c r="V48" t="s">
        <v>150</v>
      </c>
      <c r="W48" t="s">
        <v>190</v>
      </c>
      <c r="X48" t="s">
        <v>198</v>
      </c>
      <c r="Y48" s="41"/>
    </row>
    <row r="49" spans="1:25" ht="15" x14ac:dyDescent="0.25">
      <c r="A49">
        <v>1.3</v>
      </c>
      <c r="B49">
        <v>3.39</v>
      </c>
      <c r="C49" s="29">
        <f t="shared" si="0"/>
        <v>6.421601996823223E-2</v>
      </c>
      <c r="D49" s="30">
        <f>IF(OR($A49="",$B49=""),"",A49*'MPTO_working_2-way'!$G48)</f>
        <v>1.3834808259587019</v>
      </c>
      <c r="E49" s="32">
        <f>IF(OR($A49="",$B49=""),"",B49*'MPTO_working_2-way'!$G48)</f>
        <v>3.6076923076923073</v>
      </c>
      <c r="F49" s="30">
        <f>IF(OR($A49="",$B49=""),"",'MPTO_working_2-way'!D48)</f>
        <v>1.356626135139295</v>
      </c>
      <c r="G49" s="32">
        <f>IF(OR($A49="",$B49=""),"",'MPTO_working_2-way'!E48)</f>
        <v>3.8040569702201115</v>
      </c>
      <c r="H49" s="30">
        <f>IF(OR($A49="",$B49=""),"",'OddsRatio_working_2-way'!M48)</f>
        <v>1.3542922699584359</v>
      </c>
      <c r="I49" s="30">
        <f>IF(OR($A49="",$B49=""),"",'OddsRatio_working_2-way'!N48)</f>
        <v>3.8225284173355374</v>
      </c>
      <c r="J49" s="30">
        <f>IF('Log_working_2-way'!$D48="","",A49^('Log_working_2-way'!$D48))</f>
        <v>1.3417024177926484</v>
      </c>
      <c r="K49" s="32">
        <f>IF('Log_working_2-way'!$D48="","",B49^('Log_working_2-way'!$D48))</f>
        <v>3.9265230444076606</v>
      </c>
      <c r="L49" s="37">
        <f t="shared" si="9"/>
        <v>0.72281449893390204</v>
      </c>
      <c r="M49" s="37">
        <f t="shared" si="10"/>
        <v>0.27718550106609813</v>
      </c>
      <c r="N49" s="38">
        <v>145</v>
      </c>
      <c r="O49" s="38">
        <f t="shared" si="11"/>
        <v>33.46153846153846</v>
      </c>
      <c r="P49" s="38">
        <f t="shared" si="12"/>
        <v>102.22713864306785</v>
      </c>
      <c r="Q49" s="38">
        <f t="shared" si="13"/>
        <v>42.772861356932154</v>
      </c>
      <c r="R49" s="38">
        <f t="shared" si="14"/>
        <v>111.53846153846153</v>
      </c>
      <c r="S49" s="39">
        <f t="shared" si="15"/>
        <v>-9.311322895393694</v>
      </c>
      <c r="T49" s="39">
        <f t="shared" si="16"/>
        <v>-9.3113228953936868</v>
      </c>
      <c r="U49" t="s">
        <v>155</v>
      </c>
      <c r="V49" t="s">
        <v>179</v>
      </c>
      <c r="W49" t="s">
        <v>190</v>
      </c>
      <c r="X49" t="s">
        <v>198</v>
      </c>
      <c r="Y49" s="41"/>
    </row>
    <row r="50" spans="1:25" ht="15" x14ac:dyDescent="0.25">
      <c r="A50">
        <v>1.46</v>
      </c>
      <c r="B50">
        <v>2.84</v>
      </c>
      <c r="C50" s="29">
        <f t="shared" si="0"/>
        <v>3.7044182905653145E-2</v>
      </c>
      <c r="D50" s="30">
        <f>IF(OR($A50="",$B50=""),"",A50*'MPTO_working_2-way'!$G49)</f>
        <v>1.5140845070422535</v>
      </c>
      <c r="E50" s="32">
        <f>IF(OR($A50="",$B50=""),"",B50*'MPTO_working_2-way'!$G49)</f>
        <v>2.9452054794520546</v>
      </c>
      <c r="F50" s="30">
        <f>IF(OR($A50="",$B50=""),"",'MPTO_working_2-way'!D49)</f>
        <v>1.5005790387955993</v>
      </c>
      <c r="G50" s="32">
        <f>IF(OR($A50="",$B50=""),"",'MPTO_working_2-way'!E49)</f>
        <v>2.9976865240023134</v>
      </c>
      <c r="H50" s="30">
        <f>IF(OR($A50="",$B50=""),"",'OddsRatio_working_2-way'!M49)</f>
        <v>1.5000000000000004</v>
      </c>
      <c r="I50" s="30">
        <f>IF(OR($A50="",$B50=""),"",'OddsRatio_working_2-way'!N49)</f>
        <v>2.9999999999999996</v>
      </c>
      <c r="J50" s="30">
        <f>IF('Log_working_2-way'!$D49="","",A50^('Log_working_2-way'!$D49))</f>
        <v>1.4938054714477789</v>
      </c>
      <c r="K50" s="32">
        <f>IF('Log_working_2-way'!$D49="","",B50^('Log_working_2-way'!$D49))</f>
        <v>3.0250889425497371</v>
      </c>
      <c r="L50" s="37">
        <f t="shared" si="9"/>
        <v>0.66046511627906979</v>
      </c>
      <c r="M50" s="37">
        <f t="shared" si="10"/>
        <v>0.33953488372093027</v>
      </c>
      <c r="N50" s="38">
        <v>146</v>
      </c>
      <c r="O50" s="38">
        <f t="shared" si="11"/>
        <v>45.999999999999993</v>
      </c>
      <c r="P50" s="38">
        <f t="shared" si="12"/>
        <v>94.591549295774655</v>
      </c>
      <c r="Q50" s="38">
        <f t="shared" si="13"/>
        <v>51.408450704225359</v>
      </c>
      <c r="R50" s="38">
        <f t="shared" si="14"/>
        <v>100</v>
      </c>
      <c r="S50" s="39">
        <f t="shared" si="15"/>
        <v>-5.4084507042253662</v>
      </c>
      <c r="T50" s="39">
        <f t="shared" si="16"/>
        <v>-5.4084507042253449</v>
      </c>
      <c r="U50" t="s">
        <v>149</v>
      </c>
      <c r="V50" t="s">
        <v>152</v>
      </c>
      <c r="W50" t="s">
        <v>190</v>
      </c>
      <c r="X50" t="s">
        <v>198</v>
      </c>
      <c r="Y50" s="41"/>
    </row>
    <row r="51" spans="1:25" ht="15" x14ac:dyDescent="0.25">
      <c r="A51">
        <v>1.61</v>
      </c>
      <c r="B51">
        <v>2.42</v>
      </c>
      <c r="C51" s="29">
        <f t="shared" si="0"/>
        <v>3.4341152918228035E-2</v>
      </c>
      <c r="D51" s="30">
        <f>IF(OR($A51="",$B51=""),"",A51*'MPTO_working_2-way'!$G50)</f>
        <v>1.6652892561983472</v>
      </c>
      <c r="E51" s="32">
        <f>IF(OR($A51="",$B51=""),"",B51*'MPTO_working_2-way'!$G50)</f>
        <v>2.5031055900621118</v>
      </c>
      <c r="F51" s="30">
        <f>IF(OR($A51="",$B51=""),"",'MPTO_working_2-way'!D50)</f>
        <v>1.655773235306617</v>
      </c>
      <c r="G51" s="32">
        <f>IF(OR($A51="",$B51=""),"",'MPTO_working_2-way'!E50)</f>
        <v>2.5249173741170372</v>
      </c>
      <c r="H51" s="30">
        <f>IF(OR($A51="",$B51=""),"",'OddsRatio_working_2-way'!M50)</f>
        <v>1.6554215931663621</v>
      </c>
      <c r="I51" s="30">
        <f>IF(OR($A51="",$B51=""),"",'OddsRatio_working_2-way'!N50)</f>
        <v>2.5257355119610394</v>
      </c>
      <c r="J51" s="30">
        <f>IF('Log_working_2-way'!$D50="","",A51^('Log_working_2-way'!$D50))</f>
        <v>1.6510939281167687</v>
      </c>
      <c r="K51" s="32">
        <f>IF('Log_working_2-way'!$D50="","",B51^('Log_working_2-way'!$D50))</f>
        <v>2.5358767096666233</v>
      </c>
      <c r="L51" s="37">
        <f t="shared" si="9"/>
        <v>0.60049627791563276</v>
      </c>
      <c r="M51" s="37">
        <f t="shared" si="10"/>
        <v>0.39950372208436724</v>
      </c>
      <c r="N51" s="38">
        <v>147</v>
      </c>
      <c r="O51" s="38">
        <f t="shared" si="11"/>
        <v>55.695652173913047</v>
      </c>
      <c r="P51" s="38">
        <f t="shared" si="12"/>
        <v>86.256198347107443</v>
      </c>
      <c r="Q51" s="38">
        <f t="shared" si="13"/>
        <v>60.743801652892564</v>
      </c>
      <c r="R51" s="38">
        <f t="shared" si="14"/>
        <v>91.304347826086953</v>
      </c>
      <c r="S51" s="39">
        <f t="shared" si="15"/>
        <v>-5.0481494789795178</v>
      </c>
      <c r="T51" s="39">
        <f t="shared" si="16"/>
        <v>-5.0481494789795107</v>
      </c>
      <c r="U51" t="s">
        <v>124</v>
      </c>
      <c r="V51" t="s">
        <v>125</v>
      </c>
      <c r="W51" t="s">
        <v>190</v>
      </c>
      <c r="X51" t="s">
        <v>198</v>
      </c>
      <c r="Y51" s="41"/>
    </row>
    <row r="52" spans="1:25" ht="15" x14ac:dyDescent="0.25">
      <c r="A52">
        <v>1.74</v>
      </c>
      <c r="B52">
        <v>2.17</v>
      </c>
      <c r="C52" s="29">
        <f t="shared" si="0"/>
        <v>3.5542136765718491E-2</v>
      </c>
      <c r="D52" s="30">
        <f>IF(OR($A52="",$B52=""),"",A52*'MPTO_working_2-way'!$G51)</f>
        <v>1.8018433179723501</v>
      </c>
      <c r="E52" s="32">
        <f>IF(OR($A52="",$B52=""),"",B52*'MPTO_working_2-way'!$G51)</f>
        <v>2.2471264367816088</v>
      </c>
      <c r="F52" s="30">
        <f>IF(OR($A52="",$B52=""),"",'MPTO_working_2-way'!D51)</f>
        <v>1.7955204717295163</v>
      </c>
      <c r="G52" s="32">
        <f>IF(OR($A52="",$B52=""),"",'MPTO_working_2-way'!E51)</f>
        <v>2.2570386753541753</v>
      </c>
      <c r="H52" s="30">
        <f>IF(OR($A52="",$B52=""),"",'OddsRatio_working_2-way'!M51)</f>
        <v>1.7952852522702987</v>
      </c>
      <c r="I52" s="30">
        <f>IF(OR($A52="",$B52=""),"",'OddsRatio_working_2-way'!N51)</f>
        <v>2.2574104664273644</v>
      </c>
      <c r="J52" s="30">
        <f>IF('Log_working_2-way'!$D51="","",A52^('Log_working_2-way'!$D51))</f>
        <v>1.7924113803680148</v>
      </c>
      <c r="K52" s="32">
        <f>IF('Log_working_2-way'!$D51="","",B52^('Log_working_2-way'!$D51))</f>
        <v>2.2619707702020815</v>
      </c>
      <c r="L52" s="37">
        <f t="shared" si="9"/>
        <v>0.55498721227621484</v>
      </c>
      <c r="M52" s="37">
        <f t="shared" si="10"/>
        <v>0.44501278772378522</v>
      </c>
      <c r="N52" s="38">
        <v>148</v>
      </c>
      <c r="O52" s="38">
        <f t="shared" si="11"/>
        <v>62.942528735632166</v>
      </c>
      <c r="P52" s="38">
        <f t="shared" si="12"/>
        <v>79.797235023041466</v>
      </c>
      <c r="Q52" s="38">
        <f t="shared" si="13"/>
        <v>68.20276497695852</v>
      </c>
      <c r="R52" s="38">
        <f t="shared" si="14"/>
        <v>85.057471264367805</v>
      </c>
      <c r="S52" s="39">
        <f t="shared" si="15"/>
        <v>-5.2602362413263535</v>
      </c>
      <c r="T52" s="39">
        <f t="shared" si="16"/>
        <v>-5.2602362413263393</v>
      </c>
      <c r="U52" t="s">
        <v>130</v>
      </c>
      <c r="V52" t="s">
        <v>154</v>
      </c>
      <c r="W52" t="s">
        <v>190</v>
      </c>
      <c r="X52" t="s">
        <v>198</v>
      </c>
      <c r="Y52" s="41"/>
    </row>
    <row r="53" spans="1:25" s="35" customFormat="1" ht="15" x14ac:dyDescent="0.25">
      <c r="A53">
        <v>2.44</v>
      </c>
      <c r="B53">
        <v>1.6</v>
      </c>
      <c r="C53" s="29">
        <f t="shared" si="0"/>
        <v>3.4836065573770503E-2</v>
      </c>
      <c r="D53" s="30">
        <f>IF(OR($A53="",$B53=""),"",A53*'MPTO_working_2-way'!$G52)</f>
        <v>2.5249999999999999</v>
      </c>
      <c r="E53" s="32">
        <f>IF(OR($A53="",$B53=""),"",B53*'MPTO_working_2-way'!$G52)</f>
        <v>1.6557377049180328</v>
      </c>
      <c r="F53" s="30">
        <f>IF(OR($A53="",$B53=""),"",'MPTO_working_2-way'!D52)</f>
        <v>2.548302872062663</v>
      </c>
      <c r="G53" s="32">
        <f>IF(OR($A53="",$B53=""),"",'MPTO_working_2-way'!E52)</f>
        <v>1.6458684654300169</v>
      </c>
      <c r="H53" s="30">
        <f>IF(OR($A53="",$B53=""),"",'OddsRatio_working_2-way'!M52)</f>
        <v>2.5491933384829668</v>
      </c>
      <c r="I53" s="30">
        <f>IF(OR($A53="",$B53=""),"",'OddsRatio_working_2-way'!N52)</f>
        <v>1.6454972243679031</v>
      </c>
      <c r="J53" s="30">
        <f>IF('Log_working_2-way'!$D52="","",A53^('Log_working_2-way'!$D52))</f>
        <v>2.5600465119993632</v>
      </c>
      <c r="K53" s="32">
        <f>IF('Log_working_2-way'!$D52="","",B53^('Log_working_2-way'!$D52))</f>
        <v>1.6410065291696188</v>
      </c>
      <c r="L53" s="37">
        <f t="shared" si="9"/>
        <v>0.39603960396039606</v>
      </c>
      <c r="M53" s="37">
        <f t="shared" si="10"/>
        <v>0.60396039603960394</v>
      </c>
      <c r="N53" s="38">
        <v>149</v>
      </c>
      <c r="O53" s="38">
        <f t="shared" si="11"/>
        <v>87.934426229508205</v>
      </c>
      <c r="P53" s="38">
        <f t="shared" si="12"/>
        <v>55.875</v>
      </c>
      <c r="Q53" s="38">
        <f t="shared" si="13"/>
        <v>93.125</v>
      </c>
      <c r="R53" s="38">
        <f t="shared" si="14"/>
        <v>61.065573770491802</v>
      </c>
      <c r="S53" s="39">
        <f t="shared" si="15"/>
        <v>-5.1905737704917954</v>
      </c>
      <c r="T53" s="39">
        <f t="shared" si="16"/>
        <v>-5.1905737704918025</v>
      </c>
      <c r="U53" t="s">
        <v>87</v>
      </c>
      <c r="V53" t="s">
        <v>93</v>
      </c>
      <c r="W53" t="s">
        <v>81</v>
      </c>
      <c r="X53" t="s">
        <v>198</v>
      </c>
      <c r="Y53" s="41"/>
    </row>
    <row r="54" spans="1:25" ht="15" x14ac:dyDescent="0.25">
      <c r="A54">
        <v>1.95</v>
      </c>
      <c r="B54">
        <v>1.93</v>
      </c>
      <c r="C54" s="29">
        <f t="shared" si="0"/>
        <v>3.0955227846419575E-2</v>
      </c>
      <c r="D54" s="30">
        <f>IF(OR($A54="",$B54=""),"",A54*'MPTO_working_2-way'!$G53)</f>
        <v>2.0103626943005182</v>
      </c>
      <c r="E54" s="32">
        <f>IF(OR($A54="",$B54=""),"",B54*'MPTO_working_2-way'!$G53)</f>
        <v>1.9897435897435898</v>
      </c>
      <c r="F54" s="30">
        <f>IF(OR($A54="",$B54=""),"",'MPTO_working_2-way'!D53)</f>
        <v>2.0106851876586083</v>
      </c>
      <c r="G54" s="32">
        <f>IF(OR($A54="",$B54=""),"",'MPTO_working_2-way'!E53)</f>
        <v>1.9894277785119598</v>
      </c>
      <c r="H54" s="30">
        <f>IF(OR($A54="",$B54=""),"",'OddsRatio_working_2-way'!M53)</f>
        <v>2.0106954914038573</v>
      </c>
      <c r="I54" s="30">
        <f>IF(OR($A54="",$B54=""),"",'OddsRatio_working_2-way'!N53)</f>
        <v>1.9894176915848294</v>
      </c>
      <c r="J54" s="30">
        <f>IF('Log_working_2-way'!$D53="","",A54^('Log_working_2-way'!$D53))</f>
        <v>2.0108420160403986</v>
      </c>
      <c r="K54" s="32">
        <f>IF('Log_working_2-way'!$D53="","",B54^('Log_working_2-way'!$D53))</f>
        <v>1.9892742724695103</v>
      </c>
      <c r="L54" s="37">
        <f t="shared" si="9"/>
        <v>0.49742268041237114</v>
      </c>
      <c r="M54" s="37">
        <f t="shared" si="10"/>
        <v>0.50257731958762886</v>
      </c>
      <c r="N54" s="38">
        <v>150</v>
      </c>
      <c r="O54" s="38">
        <f t="shared" si="11"/>
        <v>73.07692307692308</v>
      </c>
      <c r="P54" s="38">
        <f t="shared" si="12"/>
        <v>72.279792746113998</v>
      </c>
      <c r="Q54" s="38">
        <f t="shared" si="13"/>
        <v>77.720207253886016</v>
      </c>
      <c r="R54" s="38">
        <f t="shared" si="14"/>
        <v>76.923076923076934</v>
      </c>
      <c r="S54" s="39">
        <f t="shared" si="15"/>
        <v>-4.6432841769629363</v>
      </c>
      <c r="T54" s="39">
        <f t="shared" si="16"/>
        <v>-4.6432841769629363</v>
      </c>
      <c r="U54" t="s">
        <v>97</v>
      </c>
      <c r="V54" t="s">
        <v>96</v>
      </c>
      <c r="W54" t="s">
        <v>81</v>
      </c>
      <c r="X54" t="s">
        <v>198</v>
      </c>
      <c r="Y54" s="41"/>
    </row>
    <row r="55" spans="1:25" ht="15" x14ac:dyDescent="0.25">
      <c r="A55">
        <v>1.65</v>
      </c>
      <c r="B55">
        <v>2.33</v>
      </c>
      <c r="C55" s="29">
        <f t="shared" si="0"/>
        <v>3.5245155416829377E-2</v>
      </c>
      <c r="D55" s="30">
        <f>IF(OR($A55="",$B55=""),"",A55*'MPTO_working_2-way'!$G54)</f>
        <v>1.7081545064377683</v>
      </c>
      <c r="E55" s="32">
        <f>IF(OR($A55="",$B55=""),"",B55*'MPTO_working_2-way'!$G54)</f>
        <v>2.4121212121212126</v>
      </c>
      <c r="F55" s="30">
        <f>IF(OR($A55="",$B55=""),"",'MPTO_working_2-way'!D54)</f>
        <v>1.6994142999226434</v>
      </c>
      <c r="G55" s="32">
        <f>IF(OR($A55="",$B55=""),"",'MPTO_working_2-way'!E54)</f>
        <v>2.4297677358192451</v>
      </c>
      <c r="H55" s="30">
        <f>IF(OR($A55="",$B55=""),"",'OddsRatio_working_2-way'!M54)</f>
        <v>1.6990864070422753</v>
      </c>
      <c r="I55" s="30">
        <f>IF(OR($A55="",$B55=""),"",'OddsRatio_working_2-way'!N54)</f>
        <v>2.4304383405634256</v>
      </c>
      <c r="J55" s="30">
        <f>IF('Log_working_2-way'!$D54="","",A55^('Log_working_2-way'!$D54))</f>
        <v>1.6951127521022427</v>
      </c>
      <c r="K55" s="32">
        <f>IF('Log_working_2-way'!$D54="","",B55^('Log_working_2-way'!$D54))</f>
        <v>2.4386155296037653</v>
      </c>
      <c r="L55" s="37">
        <f t="shared" si="9"/>
        <v>0.58542713567839189</v>
      </c>
      <c r="M55" s="37">
        <f t="shared" si="10"/>
        <v>0.41457286432160795</v>
      </c>
      <c r="N55" s="38">
        <v>151</v>
      </c>
      <c r="O55" s="38">
        <f t="shared" si="11"/>
        <v>59.48484848484847</v>
      </c>
      <c r="P55" s="38">
        <f t="shared" si="12"/>
        <v>86.193133047210296</v>
      </c>
      <c r="Q55" s="38">
        <f t="shared" si="13"/>
        <v>64.806866952789704</v>
      </c>
      <c r="R55" s="38">
        <f t="shared" si="14"/>
        <v>91.515151515151516</v>
      </c>
      <c r="S55" s="39">
        <f t="shared" si="15"/>
        <v>-5.3220184679412341</v>
      </c>
      <c r="T55" s="39">
        <f t="shared" si="16"/>
        <v>-5.3220184679412199</v>
      </c>
      <c r="U55" t="s">
        <v>89</v>
      </c>
      <c r="V55" t="s">
        <v>100</v>
      </c>
      <c r="W55" t="s">
        <v>81</v>
      </c>
      <c r="X55" t="s">
        <v>198</v>
      </c>
      <c r="Y55" s="41"/>
    </row>
    <row r="56" spans="1:25" ht="15" x14ac:dyDescent="0.25">
      <c r="A56">
        <v>1.98</v>
      </c>
      <c r="B56">
        <v>1.91</v>
      </c>
      <c r="C56" s="29">
        <f t="shared" si="0"/>
        <v>2.861071447458885E-2</v>
      </c>
      <c r="D56" s="30">
        <f>IF(OR($A56="",$B56=""),"",A56*'MPTO_working_2-way'!$G55)</f>
        <v>2.0366492146596857</v>
      </c>
      <c r="E56" s="32">
        <f>IF(OR($A56="",$B56=""),"",B56*'MPTO_working_2-way'!$G55)</f>
        <v>1.9646464646464645</v>
      </c>
      <c r="F56" s="30">
        <f>IF(OR($A56="",$B56=""),"",'MPTO_working_2-way'!D55)</f>
        <v>2.0377175494369308</v>
      </c>
      <c r="G56" s="32">
        <f>IF(OR($A56="",$B56=""),"",'MPTO_working_2-way'!E55)</f>
        <v>1.9636533568721115</v>
      </c>
      <c r="H56" s="30">
        <f>IF(OR($A56="",$B56=""),"",'OddsRatio_working_2-way'!M55)</f>
        <v>2.0377490433255412</v>
      </c>
      <c r="I56" s="30">
        <f>IF(OR($A56="",$B56=""),"",'OddsRatio_working_2-way'!N55)</f>
        <v>1.9636241116594322</v>
      </c>
      <c r="J56" s="30">
        <f>IF('Log_working_2-way'!$D55="","",A56^('Log_working_2-way'!$D55))</f>
        <v>2.0382337672504618</v>
      </c>
      <c r="K56" s="32">
        <f>IF('Log_working_2-way'!$D55="","",B56^('Log_working_2-way'!$D55))</f>
        <v>1.9631742210121639</v>
      </c>
      <c r="L56" s="37">
        <f t="shared" si="9"/>
        <v>0.49100257069408743</v>
      </c>
      <c r="M56" s="37">
        <f t="shared" si="10"/>
        <v>0.50899742930591263</v>
      </c>
      <c r="N56" s="38">
        <v>152</v>
      </c>
      <c r="O56" s="38">
        <f t="shared" si="11"/>
        <v>75.232323232323225</v>
      </c>
      <c r="P56" s="38">
        <f t="shared" si="12"/>
        <v>72.418848167539267</v>
      </c>
      <c r="Q56" s="38">
        <f t="shared" si="13"/>
        <v>79.581151832460733</v>
      </c>
      <c r="R56" s="38">
        <f t="shared" si="14"/>
        <v>76.767676767676775</v>
      </c>
      <c r="S56" s="39">
        <f t="shared" si="15"/>
        <v>-4.3488286001375087</v>
      </c>
      <c r="T56" s="39">
        <f t="shared" si="16"/>
        <v>-4.3488286001375087</v>
      </c>
      <c r="U56" t="s">
        <v>88</v>
      </c>
      <c r="V56" t="s">
        <v>92</v>
      </c>
      <c r="W56" t="s">
        <v>81</v>
      </c>
      <c r="X56" t="s">
        <v>198</v>
      </c>
      <c r="Y56" s="41"/>
    </row>
    <row r="57" spans="1:25" ht="15" x14ac:dyDescent="0.25">
      <c r="A57">
        <v>1.51</v>
      </c>
      <c r="B57">
        <v>2.66</v>
      </c>
      <c r="C57" s="29">
        <f t="shared" si="0"/>
        <v>3.8191505253199143E-2</v>
      </c>
      <c r="D57" s="30">
        <f>IF(OR($A57="",$B57=""),"",A57*'MPTO_working_2-way'!$G56)</f>
        <v>1.5676691729323307</v>
      </c>
      <c r="E57" s="32">
        <f>IF(OR($A57="",$B57=""),"",B57*'MPTO_working_2-way'!$G56)</f>
        <v>2.76158940397351</v>
      </c>
      <c r="F57" s="30">
        <f>IF(OR($A57="",$B57=""),"",'MPTO_working_2-way'!D56)</f>
        <v>1.5548329655866526</v>
      </c>
      <c r="G57" s="32">
        <f>IF(OR($A57="",$B57=""),"",'MPTO_working_2-way'!E56)</f>
        <v>2.802344240563734</v>
      </c>
      <c r="H57" s="30">
        <f>IF(OR($A57="",$B57=""),"",'OddsRatio_working_2-way'!M56)</f>
        <v>1.5542823429107684</v>
      </c>
      <c r="I57" s="30">
        <f>IF(OR($A57="",$B57=""),"",'OddsRatio_working_2-way'!N56)</f>
        <v>2.8041346847683837</v>
      </c>
      <c r="J57" s="30">
        <f>IF('Log_working_2-way'!$D56="","",A57^('Log_working_2-way'!$D56))</f>
        <v>1.5484113072488479</v>
      </c>
      <c r="K57" s="32">
        <f>IF('Log_working_2-way'!$D56="","",B57^('Log_working_2-way'!$D56))</f>
        <v>2.8234489092067649</v>
      </c>
      <c r="L57" s="37">
        <f t="shared" si="9"/>
        <v>0.63788968824940051</v>
      </c>
      <c r="M57" s="37">
        <f t="shared" si="10"/>
        <v>0.36211031175059949</v>
      </c>
      <c r="N57" s="38">
        <v>153</v>
      </c>
      <c r="O57" s="38">
        <f t="shared" si="11"/>
        <v>51.675496688741724</v>
      </c>
      <c r="P57" s="38">
        <f t="shared" si="12"/>
        <v>95.481203007518801</v>
      </c>
      <c r="Q57" s="38">
        <f t="shared" si="13"/>
        <v>57.518796992481199</v>
      </c>
      <c r="R57" s="38">
        <f t="shared" si="14"/>
        <v>101.32450331125828</v>
      </c>
      <c r="S57" s="39">
        <f t="shared" si="15"/>
        <v>-5.8433003037394755</v>
      </c>
      <c r="T57" s="39">
        <f t="shared" si="16"/>
        <v>-5.8433003037394826</v>
      </c>
      <c r="U57" t="s">
        <v>77</v>
      </c>
      <c r="V57" t="s">
        <v>98</v>
      </c>
      <c r="W57" t="s">
        <v>81</v>
      </c>
      <c r="X57" t="s">
        <v>198</v>
      </c>
      <c r="Y57" s="41"/>
    </row>
    <row r="58" spans="1:25" ht="15" x14ac:dyDescent="0.25">
      <c r="A58">
        <v>2.15</v>
      </c>
      <c r="B58">
        <v>1.76</v>
      </c>
      <c r="C58" s="29">
        <f t="shared" si="0"/>
        <v>3.3298097251585723E-2</v>
      </c>
      <c r="D58" s="30">
        <f>IF(OR($A58="",$B58=""),"",A58*'MPTO_working_2-way'!$G57)</f>
        <v>2.2215909090909092</v>
      </c>
      <c r="E58" s="32">
        <f>IF(OR($A58="",$B58=""),"",B58*'MPTO_working_2-way'!$G57)</f>
        <v>1.8186046511627909</v>
      </c>
      <c r="F58" s="30">
        <f>IF(OR($A58="",$B58=""),"",'MPTO_working_2-way'!D57)</f>
        <v>2.2298173246906305</v>
      </c>
      <c r="G58" s="32">
        <f>IF(OR($A58="",$B58=""),"",'MPTO_working_2-way'!E57)</f>
        <v>1.8131288931480596</v>
      </c>
      <c r="H58" s="30">
        <f>IF(OR($A58="",$B58=""),"",'OddsRatio_working_2-way'!M57)</f>
        <v>2.2301048307916052</v>
      </c>
      <c r="I58" s="30">
        <f>IF(OR($A58="",$B58=""),"",'OddsRatio_working_2-way'!N57)</f>
        <v>1.8129388446970602</v>
      </c>
      <c r="J58" s="30">
        <f>IF('Log_working_2-way'!$D57="","",A58^('Log_working_2-way'!$D57))</f>
        <v>2.2338767288490446</v>
      </c>
      <c r="K58" s="32">
        <f>IF('Log_working_2-way'!$D57="","",B58^('Log_working_2-way'!$D57))</f>
        <v>1.8104537322239227</v>
      </c>
      <c r="L58" s="37">
        <f t="shared" si="9"/>
        <v>0.45012787723785164</v>
      </c>
      <c r="M58" s="37">
        <f t="shared" si="10"/>
        <v>0.54987212276214825</v>
      </c>
      <c r="N58" s="38">
        <v>154</v>
      </c>
      <c r="O58" s="38">
        <f t="shared" si="11"/>
        <v>82.3720930232558</v>
      </c>
      <c r="P58" s="38">
        <f t="shared" si="12"/>
        <v>66.500000000000014</v>
      </c>
      <c r="Q58" s="38">
        <f t="shared" si="13"/>
        <v>87.500000000000014</v>
      </c>
      <c r="R58" s="38">
        <f t="shared" si="14"/>
        <v>71.627906976744185</v>
      </c>
      <c r="S58" s="39">
        <f t="shared" si="15"/>
        <v>-5.1279069767442138</v>
      </c>
      <c r="T58" s="39">
        <f t="shared" si="16"/>
        <v>-5.1279069767441712</v>
      </c>
      <c r="U58" t="s">
        <v>95</v>
      </c>
      <c r="V58" t="s">
        <v>103</v>
      </c>
      <c r="W58" t="s">
        <v>81</v>
      </c>
      <c r="X58" t="s">
        <v>198</v>
      </c>
      <c r="Y58" s="41"/>
    </row>
    <row r="59" spans="1:25" ht="15" x14ac:dyDescent="0.25">
      <c r="A59">
        <v>2.15</v>
      </c>
      <c r="B59">
        <v>1.76</v>
      </c>
      <c r="C59" s="29">
        <f t="shared" si="0"/>
        <v>3.3298097251585723E-2</v>
      </c>
      <c r="D59" s="30">
        <f>IF(OR($A59="",$B59=""),"",A59*'MPTO_working_2-way'!$G58)</f>
        <v>2.2215909090909092</v>
      </c>
      <c r="E59" s="32">
        <f>IF(OR($A59="",$B59=""),"",B59*'MPTO_working_2-way'!$G58)</f>
        <v>1.8186046511627909</v>
      </c>
      <c r="F59" s="30">
        <f>IF(OR($A59="",$B59=""),"",'MPTO_working_2-way'!D58)</f>
        <v>2.2298173246906305</v>
      </c>
      <c r="G59" s="32">
        <f>IF(OR($A59="",$B59=""),"",'MPTO_working_2-way'!E58)</f>
        <v>1.8131288931480596</v>
      </c>
      <c r="H59" s="30">
        <f>IF(OR($A59="",$B59=""),"",'OddsRatio_working_2-way'!M58)</f>
        <v>2.2301048307916052</v>
      </c>
      <c r="I59" s="30">
        <f>IF(OR($A59="",$B59=""),"",'OddsRatio_working_2-way'!N58)</f>
        <v>1.8129388446970602</v>
      </c>
      <c r="J59" s="30">
        <f>IF('Log_working_2-way'!$D58="","",A59^('Log_working_2-way'!$D58))</f>
        <v>2.2338767288490446</v>
      </c>
      <c r="K59" s="32">
        <f>IF('Log_working_2-way'!$D58="","",B59^('Log_working_2-way'!$D58))</f>
        <v>1.8104537322239227</v>
      </c>
      <c r="L59" s="37">
        <f t="shared" si="9"/>
        <v>0.45012787723785164</v>
      </c>
      <c r="M59" s="37">
        <f t="shared" si="10"/>
        <v>0.54987212276214825</v>
      </c>
      <c r="N59" s="38">
        <v>155</v>
      </c>
      <c r="O59" s="38">
        <f t="shared" si="11"/>
        <v>82.906976744186039</v>
      </c>
      <c r="P59" s="38">
        <f t="shared" si="12"/>
        <v>66.931818181818201</v>
      </c>
      <c r="Q59" s="38">
        <f t="shared" si="13"/>
        <v>88.068181818181827</v>
      </c>
      <c r="R59" s="38">
        <f t="shared" si="14"/>
        <v>72.093023255813947</v>
      </c>
      <c r="S59" s="39">
        <f t="shared" si="15"/>
        <v>-5.161205073995788</v>
      </c>
      <c r="T59" s="39">
        <f t="shared" si="16"/>
        <v>-5.1612050739957454</v>
      </c>
      <c r="U59" t="s">
        <v>91</v>
      </c>
      <c r="V59" t="s">
        <v>104</v>
      </c>
      <c r="W59" t="s">
        <v>81</v>
      </c>
      <c r="X59" t="s">
        <v>198</v>
      </c>
      <c r="Y59" s="41"/>
    </row>
    <row r="60" spans="1:25" s="35" customFormat="1" ht="15" x14ac:dyDescent="0.25">
      <c r="A60">
        <v>1.86</v>
      </c>
      <c r="B60">
        <v>2.0299999999999998</v>
      </c>
      <c r="C60" s="29">
        <f t="shared" si="0"/>
        <v>3.0245246040574214E-2</v>
      </c>
      <c r="D60" s="30">
        <f>IF(OR($A60="",$B60=""),"",A60*'MPTO_working_2-way'!$G59)</f>
        <v>1.9162561576354682</v>
      </c>
      <c r="E60" s="32">
        <f>IF(OR($A60="",$B60=""),"",B60*'MPTO_working_2-way'!$G59)</f>
        <v>2.0913978494623655</v>
      </c>
      <c r="F60" s="30">
        <f>IF(OR($A60="",$B60=""),"",'MPTO_working_2-way'!D59)</f>
        <v>1.9138324294186226</v>
      </c>
      <c r="G60" s="32">
        <f>IF(OR($A60="",$B60=""),"",'MPTO_working_2-way'!E59)</f>
        <v>2.0942925287037548</v>
      </c>
      <c r="H60" s="30">
        <f>IF(OR($A60="",$B60=""),"",'OddsRatio_working_2-way'!M59)</f>
        <v>1.9137567818137824</v>
      </c>
      <c r="I60" s="30">
        <f>IF(OR($A60="",$B60=""),"",'OddsRatio_working_2-way'!N59)</f>
        <v>2.0943831224048783</v>
      </c>
      <c r="J60" s="30">
        <f>IF('Log_working_2-way'!$D59="","",A60^('Log_working_2-way'!$D59))</f>
        <v>1.9126582447390832</v>
      </c>
      <c r="K60" s="32">
        <f>IF('Log_working_2-way'!$D59="","",B60^('Log_working_2-way'!$D59))</f>
        <v>2.0957003958101184</v>
      </c>
      <c r="L60" s="37">
        <f t="shared" si="9"/>
        <v>0.52185089974293053</v>
      </c>
      <c r="M60" s="37">
        <f t="shared" si="10"/>
        <v>0.47814910025706941</v>
      </c>
      <c r="N60" s="38">
        <v>156</v>
      </c>
      <c r="O60" s="38">
        <f t="shared" si="11"/>
        <v>72.129032258064527</v>
      </c>
      <c r="P60" s="38">
        <f t="shared" si="12"/>
        <v>79.152709359605893</v>
      </c>
      <c r="Q60" s="38">
        <f t="shared" si="13"/>
        <v>76.847290640394093</v>
      </c>
      <c r="R60" s="38">
        <f t="shared" si="14"/>
        <v>83.870967741935473</v>
      </c>
      <c r="S60" s="39">
        <f t="shared" si="15"/>
        <v>-4.7182583823295658</v>
      </c>
      <c r="T60" s="39">
        <f t="shared" si="16"/>
        <v>-4.7182583823295801</v>
      </c>
      <c r="U60" t="s">
        <v>173</v>
      </c>
      <c r="V60" t="s">
        <v>166</v>
      </c>
      <c r="W60" t="s">
        <v>191</v>
      </c>
      <c r="X60" t="s">
        <v>198</v>
      </c>
      <c r="Y60" s="41"/>
    </row>
    <row r="61" spans="1:25" ht="15" x14ac:dyDescent="0.25">
      <c r="A61">
        <v>1.6</v>
      </c>
      <c r="B61">
        <v>2.44</v>
      </c>
      <c r="C61" s="29">
        <f t="shared" si="0"/>
        <v>3.4836065573770503E-2</v>
      </c>
      <c r="D61" s="30">
        <f>IF(OR($A61="",$B61=""),"",A61*'MPTO_working_2-way'!$G60)</f>
        <v>1.6557377049180328</v>
      </c>
      <c r="E61" s="32">
        <f>IF(OR($A61="",$B61=""),"",B61*'MPTO_working_2-way'!$G60)</f>
        <v>2.5249999999999999</v>
      </c>
      <c r="F61" s="30">
        <f>IF(OR($A61="",$B61=""),"",'MPTO_working_2-way'!D60)</f>
        <v>1.6458684654300169</v>
      </c>
      <c r="G61" s="32">
        <f>IF(OR($A61="",$B61=""),"",'MPTO_working_2-way'!E60)</f>
        <v>2.548302872062663</v>
      </c>
      <c r="H61" s="30">
        <f>IF(OR($A61="",$B61=""),"",'OddsRatio_working_2-way'!M60)</f>
        <v>1.6454972243679031</v>
      </c>
      <c r="I61" s="30">
        <f>IF(OR($A61="",$B61=""),"",'OddsRatio_working_2-way'!N60)</f>
        <v>2.5491933384829668</v>
      </c>
      <c r="J61" s="30">
        <f>IF('Log_working_2-way'!$D60="","",A61^('Log_working_2-way'!$D60))</f>
        <v>1.6410065291696188</v>
      </c>
      <c r="K61" s="32">
        <f>IF('Log_working_2-way'!$D60="","",B61^('Log_working_2-way'!$D60))</f>
        <v>2.5600465119993632</v>
      </c>
      <c r="L61" s="37">
        <f t="shared" si="9"/>
        <v>0.60396039603960394</v>
      </c>
      <c r="M61" s="37">
        <f t="shared" si="10"/>
        <v>0.39603960396039606</v>
      </c>
      <c r="N61" s="38">
        <v>157</v>
      </c>
      <c r="O61" s="38">
        <f t="shared" si="11"/>
        <v>58.875000000000014</v>
      </c>
      <c r="P61" s="38">
        <f t="shared" si="12"/>
        <v>92.655737704918025</v>
      </c>
      <c r="Q61" s="38">
        <f t="shared" si="13"/>
        <v>64.344262295081975</v>
      </c>
      <c r="R61" s="38">
        <f t="shared" si="14"/>
        <v>98.125</v>
      </c>
      <c r="S61" s="39">
        <f t="shared" si="15"/>
        <v>-5.4692622950819612</v>
      </c>
      <c r="T61" s="39">
        <f t="shared" si="16"/>
        <v>-5.4692622950819754</v>
      </c>
      <c r="U61" t="s">
        <v>171</v>
      </c>
      <c r="V61" t="s">
        <v>168</v>
      </c>
      <c r="W61" t="s">
        <v>191</v>
      </c>
      <c r="X61" t="s">
        <v>198</v>
      </c>
      <c r="Y61" s="41"/>
    </row>
    <row r="62" spans="1:25" ht="15" x14ac:dyDescent="0.25">
      <c r="A62">
        <v>1.43</v>
      </c>
      <c r="B62">
        <v>2.96</v>
      </c>
      <c r="C62" s="29">
        <f t="shared" si="0"/>
        <v>3.713853713853732E-2</v>
      </c>
      <c r="D62" s="30">
        <f>IF(OR($A62="",$B62=""),"",A62*'MPTO_working_2-way'!$G61)</f>
        <v>1.4831081081081083</v>
      </c>
      <c r="E62" s="32">
        <f>IF(OR($A62="",$B62=""),"",B62*'MPTO_working_2-way'!$G61)</f>
        <v>3.0699300699300704</v>
      </c>
      <c r="F62" s="30">
        <f>IF(OR($A62="",$B62=""),"",'MPTO_working_2-way'!D61)</f>
        <v>1.4690081210522665</v>
      </c>
      <c r="G62" s="32">
        <f>IF(OR($A62="",$B62=""),"",'MPTO_working_2-way'!E61)</f>
        <v>3.1321592422672793</v>
      </c>
      <c r="H62" s="30">
        <f>IF(OR($A62="",$B62=""),"",'OddsRatio_working_2-way'!M61)</f>
        <v>1.4683884660215711</v>
      </c>
      <c r="I62" s="30">
        <f>IF(OR($A62="",$B62=""),"",'OddsRatio_working_2-way'!N61)</f>
        <v>3.1349799846564652</v>
      </c>
      <c r="J62" s="30">
        <f>IF('Log_working_2-way'!$D61="","",A62^('Log_working_2-way'!$D61))</f>
        <v>1.4619046600996684</v>
      </c>
      <c r="K62" s="32">
        <f>IF('Log_working_2-way'!$D61="","",B62^('Log_working_2-way'!$D61))</f>
        <v>3.1649489307673462</v>
      </c>
      <c r="L62" s="37">
        <f t="shared" si="9"/>
        <v>0.67425968109339396</v>
      </c>
      <c r="M62" s="37">
        <f t="shared" si="10"/>
        <v>0.32574031890660587</v>
      </c>
      <c r="N62" s="38">
        <v>158</v>
      </c>
      <c r="O62" s="38">
        <f t="shared" si="11"/>
        <v>47.510489510489514</v>
      </c>
      <c r="P62" s="38">
        <f t="shared" si="12"/>
        <v>104.62162162162163</v>
      </c>
      <c r="Q62" s="38">
        <f t="shared" si="13"/>
        <v>53.378378378378379</v>
      </c>
      <c r="R62" s="38">
        <f t="shared" si="14"/>
        <v>110.48951048951051</v>
      </c>
      <c r="S62" s="39">
        <f t="shared" si="15"/>
        <v>-5.8678888678888654</v>
      </c>
      <c r="T62" s="39">
        <f t="shared" si="16"/>
        <v>-5.8678888678888796</v>
      </c>
      <c r="U62" t="s">
        <v>186</v>
      </c>
      <c r="V62" t="s">
        <v>164</v>
      </c>
      <c r="W62" t="s">
        <v>191</v>
      </c>
      <c r="X62" t="s">
        <v>198</v>
      </c>
      <c r="Y62" s="41"/>
    </row>
    <row r="63" spans="1:25" s="62" customFormat="1" ht="15" x14ac:dyDescent="0.25">
      <c r="A63" s="55">
        <v>1.75</v>
      </c>
      <c r="B63" s="55">
        <v>2.17</v>
      </c>
      <c r="C63" s="56">
        <f t="shared" si="0"/>
        <v>3.2258064516129004E-2</v>
      </c>
      <c r="D63" s="57">
        <f>IF(OR($A63="",$B63=""),"",A63*'MPTO_working_2-way'!$G62)</f>
        <v>1.8064516129032258</v>
      </c>
      <c r="E63" s="59">
        <f>IF(OR($A63="",$B63=""),"",B63*'MPTO_working_2-way'!$G62)</f>
        <v>2.2399999999999998</v>
      </c>
      <c r="F63" s="57">
        <f>IF(OR($A63="",$B63=""),"",'MPTO_working_2-way'!D62)</f>
        <v>1.8008298755186722</v>
      </c>
      <c r="G63" s="59">
        <f>IF(OR($A63="",$B63=""),"",'MPTO_working_2-way'!E62)</f>
        <v>2.2487046632124348</v>
      </c>
      <c r="H63" s="57">
        <f>IF(OR($A63="",$B63=""),"",'OddsRatio_working_2-way'!M62)</f>
        <v>1.8006407690254356</v>
      </c>
      <c r="I63" s="57">
        <f>IF(OR($A63="",$B63=""),"",'OddsRatio_working_2-way'!N62)</f>
        <v>2.2489995996796797</v>
      </c>
      <c r="J63" s="57">
        <f>IF('Log_working_2-way'!$D62="","",A63^('Log_working_2-way'!$D62))</f>
        <v>1.798091355138193</v>
      </c>
      <c r="K63" s="59">
        <f>IF('Log_working_2-way'!$D62="","",B63^('Log_working_2-way'!$D62))</f>
        <v>2.2529893897006406</v>
      </c>
      <c r="L63" s="64">
        <f t="shared" si="9"/>
        <v>0.5535714285714286</v>
      </c>
      <c r="M63" s="64">
        <f t="shared" si="10"/>
        <v>0.44642857142857145</v>
      </c>
      <c r="N63" s="65">
        <v>159</v>
      </c>
      <c r="O63" s="65">
        <f t="shared" si="11"/>
        <v>68.142857142857139</v>
      </c>
      <c r="P63" s="65">
        <f t="shared" si="12"/>
        <v>85.728110599078335</v>
      </c>
      <c r="Q63" s="65">
        <f t="shared" si="13"/>
        <v>73.271889400921665</v>
      </c>
      <c r="R63" s="65">
        <f t="shared" si="14"/>
        <v>90.857142857142847</v>
      </c>
      <c r="S63" s="66">
        <f t="shared" si="15"/>
        <v>-5.1290322580645267</v>
      </c>
      <c r="T63" s="66">
        <f t="shared" si="16"/>
        <v>-5.1290322580645125</v>
      </c>
      <c r="U63" s="55" t="s">
        <v>177</v>
      </c>
      <c r="V63" s="55" t="s">
        <v>172</v>
      </c>
      <c r="W63" s="55" t="s">
        <v>191</v>
      </c>
      <c r="X63" s="55" t="s">
        <v>198</v>
      </c>
      <c r="Y63" s="67"/>
    </row>
    <row r="64" spans="1:25" ht="15" x14ac:dyDescent="0.25">
      <c r="A64">
        <v>1.58</v>
      </c>
      <c r="B64">
        <v>2.5</v>
      </c>
      <c r="C64" s="29">
        <f t="shared" si="0"/>
        <v>3.2911392405063244E-2</v>
      </c>
      <c r="D64" s="30">
        <f>IF(OR($A64="",$B64=""),"",A64*'MPTO_working_2-way'!$G63)</f>
        <v>1.6319999999999999</v>
      </c>
      <c r="E64" s="32">
        <f>IF(OR($A64="",$B64=""),"",B64*'MPTO_working_2-way'!$G63)</f>
        <v>2.5822784810126582</v>
      </c>
      <c r="F64" s="30">
        <f>IF(OR($A64="",$B64=""),"",'MPTO_working_2-way'!D63)</f>
        <v>1.62217659137577</v>
      </c>
      <c r="G64" s="32">
        <f>IF(OR($A64="",$B64=""),"",'MPTO_working_2-way'!E63)</f>
        <v>2.6072607260726071</v>
      </c>
      <c r="H64" s="30">
        <f>IF(OR($A64="",$B64=""),"",'OddsRatio_working_2-way'!M63)</f>
        <v>1.6218252702059208</v>
      </c>
      <c r="I64" s="30">
        <f>IF(OR($A64="",$B64=""),"",'OddsRatio_working_2-way'!N63)</f>
        <v>2.6081688022566918</v>
      </c>
      <c r="J64" s="30">
        <f>IF('Log_working_2-way'!$D63="","",A64^('Log_working_2-way'!$D63))</f>
        <v>1.6173569217090376</v>
      </c>
      <c r="K64" s="32">
        <f>IF('Log_working_2-way'!$D63="","",B64^('Log_working_2-way'!$D63))</f>
        <v>2.6198085173024386</v>
      </c>
      <c r="L64" s="37">
        <f t="shared" ref="L64:L74" si="17">(1/D64)</f>
        <v>0.61274509803921573</v>
      </c>
      <c r="M64" s="37">
        <f t="shared" ref="M64:M74" si="18">(1/E64)</f>
        <v>0.38725490196078433</v>
      </c>
      <c r="N64" s="38">
        <v>160</v>
      </c>
      <c r="O64" s="38">
        <f t="shared" ref="O64:O74" si="19">(1/A64)*((N64*A64)-N64)</f>
        <v>58.734177215189874</v>
      </c>
      <c r="P64" s="38">
        <f t="shared" ref="P64:P74" si="20">(1/B64)*((N64*B64)-N64)</f>
        <v>96</v>
      </c>
      <c r="Q64" s="38">
        <f t="shared" ref="Q64:Q74" si="21">(1/B64)*N64</f>
        <v>64</v>
      </c>
      <c r="R64" s="38">
        <f t="shared" ref="R64:R74" si="22">(1/A64)*N64</f>
        <v>101.26582278481011</v>
      </c>
      <c r="S64" s="39">
        <f t="shared" ref="S64:S74" si="23">O64-Q64</f>
        <v>-5.2658227848101262</v>
      </c>
      <c r="T64" s="39">
        <f t="shared" ref="T64:T74" si="24">P64-R64</f>
        <v>-5.265822784810112</v>
      </c>
      <c r="U64" t="s">
        <v>158</v>
      </c>
      <c r="V64" t="s">
        <v>136</v>
      </c>
      <c r="W64" t="s">
        <v>189</v>
      </c>
      <c r="X64" t="s">
        <v>199</v>
      </c>
      <c r="Y64" s="41"/>
    </row>
    <row r="65" spans="1:25" ht="15" x14ac:dyDescent="0.25">
      <c r="A65">
        <v>1.74</v>
      </c>
      <c r="B65">
        <v>2.19</v>
      </c>
      <c r="C65" s="29">
        <f t="shared" si="0"/>
        <v>3.1333648244370904E-2</v>
      </c>
      <c r="D65" s="30">
        <f>IF(OR($A65="",$B65=""),"",A65*'MPTO_working_2-way'!$G64)</f>
        <v>1.7945205479452053</v>
      </c>
      <c r="E65" s="32">
        <f>IF(OR($A65="",$B65=""),"",B65*'MPTO_working_2-way'!$G64)</f>
        <v>2.2586206896551722</v>
      </c>
      <c r="F65" s="30">
        <f>IF(OR($A65="",$B65=""),"",'MPTO_working_2-way'!D64)</f>
        <v>1.7887621461765948</v>
      </c>
      <c r="G65" s="32">
        <f>IF(OR($A65="",$B65=""),"",'MPTO_working_2-way'!E64)</f>
        <v>2.2678093197643276</v>
      </c>
      <c r="H65" s="30">
        <f>IF(OR($A65="",$B65=""),"",'OddsRatio_working_2-way'!M64)</f>
        <v>1.7885738643245783</v>
      </c>
      <c r="I65" s="30">
        <f>IF(OR($A65="",$B65=""),"",'OddsRatio_working_2-way'!N64)</f>
        <v>2.2681120250624973</v>
      </c>
      <c r="J65" s="30">
        <f>IF('Log_working_2-way'!$D64="","",A65^('Log_working_2-way'!$D64))</f>
        <v>1.7859641468844982</v>
      </c>
      <c r="K65" s="32">
        <f>IF('Log_working_2-way'!$D64="","",B65^('Log_working_2-way'!$D64))</f>
        <v>2.2723226675973618</v>
      </c>
      <c r="L65" s="37">
        <f t="shared" si="17"/>
        <v>0.5572519083969466</v>
      </c>
      <c r="M65" s="37">
        <f t="shared" si="18"/>
        <v>0.44274809160305351</v>
      </c>
      <c r="N65" s="38">
        <v>161</v>
      </c>
      <c r="O65" s="38">
        <f t="shared" si="19"/>
        <v>68.471264367816076</v>
      </c>
      <c r="P65" s="38">
        <f t="shared" si="20"/>
        <v>87.484018264840174</v>
      </c>
      <c r="Q65" s="38">
        <f t="shared" si="21"/>
        <v>73.515981735159826</v>
      </c>
      <c r="R65" s="38">
        <f t="shared" si="22"/>
        <v>92.528735632183896</v>
      </c>
      <c r="S65" s="39">
        <f t="shared" si="23"/>
        <v>-5.0447173673437504</v>
      </c>
      <c r="T65" s="39">
        <f t="shared" si="24"/>
        <v>-5.044717367343722</v>
      </c>
      <c r="U65" t="s">
        <v>105</v>
      </c>
      <c r="V65" t="s">
        <v>184</v>
      </c>
      <c r="W65" t="s">
        <v>189</v>
      </c>
      <c r="X65" t="s">
        <v>199</v>
      </c>
      <c r="Y65" s="41"/>
    </row>
    <row r="66" spans="1:25" ht="15" x14ac:dyDescent="0.25">
      <c r="A66">
        <v>1.79</v>
      </c>
      <c r="B66">
        <v>2.0699999999999998</v>
      </c>
      <c r="C66" s="29">
        <f t="shared" si="0"/>
        <v>4.17510053167085E-2</v>
      </c>
      <c r="D66" s="30">
        <f>IF(OR($A66="",$B66=""),"",A66*'MPTO_working_2-way'!$G65)</f>
        <v>1.8647342995169083</v>
      </c>
      <c r="E66" s="32">
        <f>IF(OR($A66="",$B66=""),"",B66*'MPTO_working_2-way'!$G65)</f>
        <v>2.1564245810055866</v>
      </c>
      <c r="F66" s="30">
        <f>IF(OR($A66="",$B66=""),"",'MPTO_working_2-way'!D65)</f>
        <v>1.8594836022382255</v>
      </c>
      <c r="G66" s="32">
        <f>IF(OR($A66="",$B66=""),"",'MPTO_working_2-way'!E65)</f>
        <v>2.1634893294018038</v>
      </c>
      <c r="H66" s="30">
        <f>IF(OR($A66="",$B66=""),"",'OddsRatio_working_2-way'!M65)</f>
        <v>1.8592541864950944</v>
      </c>
      <c r="I66" s="30">
        <f>IF(OR($A66="",$B66=""),"",'OddsRatio_working_2-way'!N65)</f>
        <v>2.1637999741136076</v>
      </c>
      <c r="J66" s="30">
        <f>IF('Log_working_2-way'!$D65="","",A66^('Log_working_2-way'!$D65))</f>
        <v>1.8568552701777588</v>
      </c>
      <c r="K66" s="32">
        <f>IF('Log_working_2-way'!$D65="","",B66^('Log_working_2-way'!$D65))</f>
        <v>2.167058235858538</v>
      </c>
      <c r="L66" s="37">
        <f t="shared" si="17"/>
        <v>0.53626943005181349</v>
      </c>
      <c r="M66" s="37">
        <f t="shared" si="18"/>
        <v>0.46373056994818651</v>
      </c>
      <c r="N66" s="38">
        <v>162</v>
      </c>
      <c r="O66" s="38">
        <f t="shared" si="19"/>
        <v>71.497206703910621</v>
      </c>
      <c r="P66" s="38">
        <f t="shared" si="20"/>
        <v>83.739130434782609</v>
      </c>
      <c r="Q66" s="38">
        <f t="shared" si="21"/>
        <v>78.260869565217391</v>
      </c>
      <c r="R66" s="38">
        <f t="shared" si="22"/>
        <v>90.502793296089379</v>
      </c>
      <c r="S66" s="39">
        <f t="shared" si="23"/>
        <v>-6.76366286130677</v>
      </c>
      <c r="T66" s="39">
        <f t="shared" si="24"/>
        <v>-6.76366286130677</v>
      </c>
      <c r="U66" t="s">
        <v>131</v>
      </c>
      <c r="V66" t="s">
        <v>138</v>
      </c>
      <c r="W66" t="s">
        <v>189</v>
      </c>
      <c r="X66" t="s">
        <v>200</v>
      </c>
      <c r="Y66" s="41"/>
    </row>
    <row r="67" spans="1:25" ht="15" x14ac:dyDescent="0.25">
      <c r="A67">
        <v>2.13</v>
      </c>
      <c r="B67">
        <v>1.74</v>
      </c>
      <c r="C67" s="29">
        <f t="shared" ref="C67:C74" si="25">IF(OR($A67="",$B67=""),"",(1/A67)+(1/B67)-1)</f>
        <v>4.4196211753278369E-2</v>
      </c>
      <c r="D67" s="30">
        <f>IF(OR($A67="",$B67=""),"",A67*'MPTO_working_2-way'!$G66)</f>
        <v>2.2241379310344827</v>
      </c>
      <c r="E67" s="32">
        <f>IF(OR($A67="",$B67=""),"",B67*'MPTO_working_2-way'!$G66)</f>
        <v>1.8169014084507042</v>
      </c>
      <c r="F67" s="30">
        <f>IF(OR($A67="",$B67=""),"",'MPTO_working_2-way'!D66)</f>
        <v>2.2352089741270129</v>
      </c>
      <c r="G67" s="32">
        <f>IF(OR($A67="",$B67=""),"",'MPTO_working_2-way'!E66)</f>
        <v>1.8095796103705875</v>
      </c>
      <c r="H67" s="30">
        <f>IF(OR($A67="",$B67=""),"",'OddsRatio_working_2-way'!M66)</f>
        <v>2.235729350232901</v>
      </c>
      <c r="I67" s="30">
        <f>IF(OR($A67="",$B67=""),"",'OddsRatio_working_2-way'!N66)</f>
        <v>1.8092386895330501</v>
      </c>
      <c r="J67" s="30">
        <f>IF('Log_working_2-way'!$D66="","",A67^('Log_working_2-way'!$D66))</f>
        <v>2.2408640724077871</v>
      </c>
      <c r="K67" s="32">
        <f>IF('Log_working_2-way'!$D66="","",B67^('Log_working_2-way'!$D66))</f>
        <v>1.8058900424598134</v>
      </c>
      <c r="L67" s="37">
        <f t="shared" si="17"/>
        <v>0.44961240310077522</v>
      </c>
      <c r="M67" s="37">
        <f t="shared" si="18"/>
        <v>0.55038759689922478</v>
      </c>
      <c r="N67" s="38">
        <v>163</v>
      </c>
      <c r="O67" s="38">
        <f t="shared" si="19"/>
        <v>86.474178403755872</v>
      </c>
      <c r="P67" s="38">
        <f t="shared" si="20"/>
        <v>69.321839080459768</v>
      </c>
      <c r="Q67" s="38">
        <f t="shared" si="21"/>
        <v>93.678160919540218</v>
      </c>
      <c r="R67" s="38">
        <f t="shared" si="22"/>
        <v>76.525821596244128</v>
      </c>
      <c r="S67" s="39">
        <f t="shared" si="23"/>
        <v>-7.2039825157843467</v>
      </c>
      <c r="T67" s="39">
        <f t="shared" si="24"/>
        <v>-7.2039825157843609</v>
      </c>
      <c r="U67" t="s">
        <v>135</v>
      </c>
      <c r="V67" t="s">
        <v>163</v>
      </c>
      <c r="W67" t="s">
        <v>189</v>
      </c>
      <c r="X67" t="s">
        <v>200</v>
      </c>
      <c r="Y67" s="41"/>
    </row>
    <row r="68" spans="1:25" ht="15" x14ac:dyDescent="0.25">
      <c r="A68">
        <v>1.79</v>
      </c>
      <c r="B68">
        <v>2.06</v>
      </c>
      <c r="C68" s="29">
        <f t="shared" si="25"/>
        <v>4.4096111080978329E-2</v>
      </c>
      <c r="D68" s="30">
        <f>IF(OR($A68="",$B68=""),"",A68*'MPTO_working_2-way'!$G67)</f>
        <v>1.8689320388349513</v>
      </c>
      <c r="E68" s="32">
        <f>IF(OR($A68="",$B68=""),"",B68*'MPTO_working_2-way'!$G67)</f>
        <v>2.1508379888268152</v>
      </c>
      <c r="F68" s="30">
        <f>IF(OR($A68="",$B68=""),"",'MPTO_working_2-way'!D67)</f>
        <v>1.8635467731338755</v>
      </c>
      <c r="G68" s="32">
        <f>IF(OR($A68="",$B68=""),"",'MPTO_working_2-way'!E67)</f>
        <v>2.1580148651021243</v>
      </c>
      <c r="H68" s="30">
        <f>IF(OR($A68="",$B68=""),"",'OddsRatio_working_2-way'!M67)</f>
        <v>1.863297757942139</v>
      </c>
      <c r="I68" s="30">
        <f>IF(OR($A68="",$B68=""),"",'OddsRatio_working_2-way'!N67)</f>
        <v>2.1583488904033761</v>
      </c>
      <c r="J68" s="30">
        <f>IF('Log_working_2-way'!$D67="","",A68^('Log_working_2-way'!$D67))</f>
        <v>1.8608328110900716</v>
      </c>
      <c r="K68" s="32">
        <f>IF('Log_working_2-way'!$D67="","",B68^('Log_working_2-way'!$D67))</f>
        <v>2.1616657579923269</v>
      </c>
      <c r="L68" s="37">
        <f t="shared" si="17"/>
        <v>0.53506493506493513</v>
      </c>
      <c r="M68" s="37">
        <f t="shared" si="18"/>
        <v>0.46493506493506503</v>
      </c>
      <c r="N68" s="38">
        <v>164</v>
      </c>
      <c r="O68" s="38">
        <f t="shared" si="19"/>
        <v>72.379888268156421</v>
      </c>
      <c r="P68" s="38">
        <f t="shared" si="20"/>
        <v>84.388349514563117</v>
      </c>
      <c r="Q68" s="38">
        <f t="shared" si="21"/>
        <v>79.611650485436897</v>
      </c>
      <c r="R68" s="38">
        <f t="shared" si="22"/>
        <v>91.620111731843565</v>
      </c>
      <c r="S68" s="39">
        <f t="shared" si="23"/>
        <v>-7.2317622172804761</v>
      </c>
      <c r="T68" s="39">
        <f t="shared" si="24"/>
        <v>-7.2317622172804477</v>
      </c>
      <c r="U68" t="s">
        <v>156</v>
      </c>
      <c r="V68" t="s">
        <v>140</v>
      </c>
      <c r="W68" t="s">
        <v>189</v>
      </c>
      <c r="X68" t="s">
        <v>201</v>
      </c>
      <c r="Y68" s="41"/>
    </row>
    <row r="69" spans="1:25" ht="15" x14ac:dyDescent="0.25">
      <c r="A69">
        <v>2.38</v>
      </c>
      <c r="B69">
        <v>1.61</v>
      </c>
      <c r="C69" s="29">
        <f t="shared" si="25"/>
        <v>4.1286079649250906E-2</v>
      </c>
      <c r="D69" s="30">
        <f>IF(OR($A69="",$B69=""),"",A69*'MPTO_working_2-way'!$G68)</f>
        <v>2.4782608695652169</v>
      </c>
      <c r="E69" s="32">
        <f>IF(OR($A69="",$B69=""),"",B69*'MPTO_working_2-way'!$G68)</f>
        <v>1.6764705882352942</v>
      </c>
      <c r="F69" s="30">
        <f>IF(OR($A69="",$B69=""),"",'MPTO_working_2-way'!D68)</f>
        <v>2.5029721079103791</v>
      </c>
      <c r="G69" s="32">
        <f>IF(OR($A69="",$B69=""),"",'MPTO_working_2-way'!E68)</f>
        <v>1.6653483419531487</v>
      </c>
      <c r="H69" s="30">
        <f>IF(OR($A69="",$B69=""),"",'OddsRatio_working_2-way'!M68)</f>
        <v>2.5040927770477501</v>
      </c>
      <c r="I69" s="30">
        <f>IF(OR($A69="",$B69=""),"",'OddsRatio_working_2-way'!N68)</f>
        <v>1.6648526043471934</v>
      </c>
      <c r="J69" s="30">
        <f>IF('Log_working_2-way'!$D68="","",A69^('Log_working_2-way'!$D68))</f>
        <v>2.5156679956166372</v>
      </c>
      <c r="K69" s="32">
        <f>IF('Log_working_2-way'!$D68="","",B69^('Log_working_2-way'!$D68))</f>
        <v>1.6597750977731451</v>
      </c>
      <c r="L69" s="37">
        <f t="shared" si="17"/>
        <v>0.40350877192982465</v>
      </c>
      <c r="M69" s="37">
        <f t="shared" si="18"/>
        <v>0.59649122807017541</v>
      </c>
      <c r="N69" s="38">
        <v>165</v>
      </c>
      <c r="O69" s="38">
        <f t="shared" si="19"/>
        <v>95.672268907563023</v>
      </c>
      <c r="P69" s="38">
        <f t="shared" si="20"/>
        <v>62.515527950310577</v>
      </c>
      <c r="Q69" s="38">
        <f t="shared" si="21"/>
        <v>102.48447204968943</v>
      </c>
      <c r="R69" s="38">
        <f t="shared" si="22"/>
        <v>69.327731092436977</v>
      </c>
      <c r="S69" s="39">
        <f t="shared" si="23"/>
        <v>-6.8122031421264069</v>
      </c>
      <c r="T69" s="39">
        <f t="shared" si="24"/>
        <v>-6.8122031421263998</v>
      </c>
      <c r="U69" t="s">
        <v>133</v>
      </c>
      <c r="V69" t="s">
        <v>161</v>
      </c>
      <c r="W69" t="s">
        <v>189</v>
      </c>
      <c r="X69" t="s">
        <v>201</v>
      </c>
      <c r="Y69" s="41"/>
    </row>
    <row r="70" spans="1:25" ht="15" x14ac:dyDescent="0.25">
      <c r="A70">
        <v>1.85</v>
      </c>
      <c r="B70">
        <v>2.0099999999999998</v>
      </c>
      <c r="C70" s="29">
        <f t="shared" si="25"/>
        <v>3.80529783514858E-2</v>
      </c>
      <c r="D70" s="30">
        <f>IF(OR($A70="",$B70=""),"",A70*'MPTO_working_2-way'!$G69)</f>
        <v>1.9203980099502489</v>
      </c>
      <c r="E70" s="32">
        <f>IF(OR($A70="",$B70=""),"",B70*'MPTO_working_2-way'!$G69)</f>
        <v>2.086486486486486</v>
      </c>
      <c r="F70" s="30">
        <f>IF(OR($A70="",$B70=""),"",'MPTO_working_2-way'!D69)</f>
        <v>1.9174938764986464</v>
      </c>
      <c r="G70" s="32">
        <f>IF(OR($A70="",$B70=""),"",'MPTO_working_2-way'!E69)</f>
        <v>2.0899255304201207</v>
      </c>
      <c r="H70" s="30">
        <f>IF(OR($A70="",$B70=""),"",'OddsRatio_working_2-way'!M69)</f>
        <v>1.91737896118008</v>
      </c>
      <c r="I70" s="30">
        <f>IF(OR($A70="",$B70=""),"",'OddsRatio_working_2-way'!N69)</f>
        <v>2.0900620597551534</v>
      </c>
      <c r="J70" s="30">
        <f>IF('Log_working_2-way'!$D69="","",A70^('Log_working_2-way'!$D69))</f>
        <v>1.9160544641822177</v>
      </c>
      <c r="K70" s="32">
        <f>IF('Log_working_2-way'!$D69="","",B70^('Log_working_2-way'!$D69))</f>
        <v>2.0916381493676872</v>
      </c>
      <c r="L70" s="37">
        <f t="shared" si="17"/>
        <v>0.52072538860103623</v>
      </c>
      <c r="M70" s="37">
        <f t="shared" si="18"/>
        <v>0.47927461139896382</v>
      </c>
      <c r="N70" s="38">
        <v>166</v>
      </c>
      <c r="O70" s="38">
        <f t="shared" si="19"/>
        <v>76.270270270270274</v>
      </c>
      <c r="P70" s="38">
        <f t="shared" si="20"/>
        <v>83.412935323383081</v>
      </c>
      <c r="Q70" s="38">
        <f t="shared" si="21"/>
        <v>82.587064676616933</v>
      </c>
      <c r="R70" s="38">
        <f t="shared" si="22"/>
        <v>89.729729729729712</v>
      </c>
      <c r="S70" s="39">
        <f t="shared" si="23"/>
        <v>-6.3167944063466592</v>
      </c>
      <c r="T70" s="39">
        <f t="shared" si="24"/>
        <v>-6.3167944063466308</v>
      </c>
      <c r="U70" t="s">
        <v>139</v>
      </c>
      <c r="V70" t="s">
        <v>106</v>
      </c>
      <c r="W70" t="s">
        <v>189</v>
      </c>
      <c r="X70" t="s">
        <v>201</v>
      </c>
      <c r="Y70" s="41"/>
    </row>
    <row r="71" spans="1:25" ht="15" x14ac:dyDescent="0.25">
      <c r="A71">
        <v>1.78</v>
      </c>
      <c r="B71">
        <v>2.09</v>
      </c>
      <c r="C71" s="29">
        <f t="shared" si="25"/>
        <v>4.0266652330519959E-2</v>
      </c>
      <c r="D71" s="30">
        <f>IF(OR($A71="",$B71=""),"",A71*'MPTO_working_2-way'!$G70)</f>
        <v>1.8516746411483256</v>
      </c>
      <c r="E71" s="32">
        <f>IF(OR($A71="",$B71=""),"",B71*'MPTO_working_2-way'!$G70)</f>
        <v>2.1741573033707864</v>
      </c>
      <c r="F71" s="30">
        <f>IF(OR($A71="",$B71=""),"",'MPTO_working_2-way'!D70)</f>
        <v>1.8461614808198106</v>
      </c>
      <c r="G71" s="32">
        <f>IF(OR($A71="",$B71=""),"",'MPTO_working_2-way'!E70)</f>
        <v>2.1818075186206087</v>
      </c>
      <c r="H71" s="30">
        <f>IF(OR($A71="",$B71=""),"",'OddsRatio_working_2-way'!M70)</f>
        <v>1.8459292702556338</v>
      </c>
      <c r="I71" s="30">
        <f>IF(OR($A71="",$B71=""),"",'OddsRatio_working_2-way'!N70)</f>
        <v>2.1821319289469754</v>
      </c>
      <c r="J71" s="30">
        <f>IF('Log_working_2-way'!$D70="","",A71^('Log_working_2-way'!$D70))</f>
        <v>1.8434137605840082</v>
      </c>
      <c r="K71" s="32">
        <f>IF('Log_working_2-way'!$D70="","",B71^('Log_working_2-way'!$D70))</f>
        <v>2.1856576768529026</v>
      </c>
      <c r="L71" s="37">
        <f t="shared" si="17"/>
        <v>0.54005167958656319</v>
      </c>
      <c r="M71" s="37">
        <f t="shared" si="18"/>
        <v>0.4599483204134367</v>
      </c>
      <c r="N71" s="38">
        <v>167</v>
      </c>
      <c r="O71" s="38">
        <f t="shared" si="19"/>
        <v>73.17977528089888</v>
      </c>
      <c r="P71" s="38">
        <f t="shared" si="20"/>
        <v>87.095693779904309</v>
      </c>
      <c r="Q71" s="38">
        <f t="shared" si="21"/>
        <v>79.904306220095705</v>
      </c>
      <c r="R71" s="38">
        <f t="shared" si="22"/>
        <v>93.820224719101134</v>
      </c>
      <c r="S71" s="39">
        <f t="shared" si="23"/>
        <v>-6.7245309391968249</v>
      </c>
      <c r="T71" s="39">
        <f t="shared" si="24"/>
        <v>-6.7245309391968249</v>
      </c>
      <c r="U71" t="s">
        <v>183</v>
      </c>
      <c r="V71" t="s">
        <v>159</v>
      </c>
      <c r="W71" t="s">
        <v>189</v>
      </c>
      <c r="X71" t="s">
        <v>201</v>
      </c>
      <c r="Y71" s="41"/>
    </row>
    <row r="72" spans="1:25" ht="15" x14ac:dyDescent="0.25">
      <c r="A72">
        <v>1.91</v>
      </c>
      <c r="B72">
        <v>1.94</v>
      </c>
      <c r="C72" s="29">
        <f t="shared" si="25"/>
        <v>3.9024126949857019E-2</v>
      </c>
      <c r="D72" s="30">
        <f>IF(OR($A72="",$B72=""),"",A72*'MPTO_working_2-way'!$G71)</f>
        <v>1.9845360824742269</v>
      </c>
      <c r="E72" s="32">
        <f>IF(OR($A72="",$B72=""),"",B72*'MPTO_working_2-way'!$G71)</f>
        <v>2.0157068062827226</v>
      </c>
      <c r="F72" s="30">
        <f>IF(OR($A72="",$B72=""),"",'MPTO_working_2-way'!D71)</f>
        <v>1.98393746319002</v>
      </c>
      <c r="G72" s="32">
        <f>IF(OR($A72="",$B72=""),"",'MPTO_working_2-way'!E71)</f>
        <v>2.0163247537682976</v>
      </c>
      <c r="H72" s="30">
        <f>IF(OR($A72="",$B72=""),"",'OddsRatio_working_2-way'!M71)</f>
        <v>1.9839131599805839</v>
      </c>
      <c r="I72" s="30">
        <f>IF(OR($A72="",$B72=""),"",'OddsRatio_working_2-way'!N71)</f>
        <v>2.0163498575623611</v>
      </c>
      <c r="J72" s="30">
        <f>IF('Log_working_2-way'!$D71="","",A72^('Log_working_2-way'!$D71))</f>
        <v>1.9836394873960235</v>
      </c>
      <c r="K72" s="32">
        <f>IF('Log_working_2-way'!$D71="","",B72^('Log_working_2-way'!$D71))</f>
        <v>2.0166326309725022</v>
      </c>
      <c r="L72" s="37">
        <f t="shared" si="17"/>
        <v>0.50389610389610384</v>
      </c>
      <c r="M72" s="37">
        <f t="shared" si="18"/>
        <v>0.4961038961038961</v>
      </c>
      <c r="N72" s="38">
        <v>168</v>
      </c>
      <c r="O72" s="38">
        <f t="shared" si="19"/>
        <v>80.041884816753921</v>
      </c>
      <c r="P72" s="38">
        <f t="shared" si="20"/>
        <v>81.402061855670127</v>
      </c>
      <c r="Q72" s="38">
        <f t="shared" si="21"/>
        <v>86.597938144329902</v>
      </c>
      <c r="R72" s="38">
        <f t="shared" si="22"/>
        <v>87.958115183246079</v>
      </c>
      <c r="S72" s="39">
        <f t="shared" si="23"/>
        <v>-6.5560533275759809</v>
      </c>
      <c r="T72" s="39">
        <f t="shared" si="24"/>
        <v>-6.5560533275759525</v>
      </c>
      <c r="U72" t="s">
        <v>160</v>
      </c>
      <c r="V72" t="s">
        <v>157</v>
      </c>
      <c r="W72" t="s">
        <v>189</v>
      </c>
      <c r="X72" t="s">
        <v>201</v>
      </c>
      <c r="Y72" s="41"/>
    </row>
    <row r="73" spans="1:25" ht="15" x14ac:dyDescent="0.25">
      <c r="A73">
        <v>1.75</v>
      </c>
      <c r="B73">
        <v>2.12</v>
      </c>
      <c r="C73" s="29">
        <f t="shared" si="25"/>
        <v>4.3126684636118462E-2</v>
      </c>
      <c r="D73" s="30">
        <f>IF(OR($A73="",$B73=""),"",A73*'MPTO_working_2-way'!$G72)</f>
        <v>1.8254716981132073</v>
      </c>
      <c r="E73" s="32">
        <f>IF(OR($A73="",$B73=""),"",B73*'MPTO_working_2-way'!$G72)</f>
        <v>2.2114285714285713</v>
      </c>
      <c r="F73" s="30">
        <f>IF(OR($A73="",$B73=""),"",'MPTO_working_2-way'!D72)</f>
        <v>1.8186274509803919</v>
      </c>
      <c r="G73" s="32">
        <f>IF(OR($A73="",$B73=""),"",'MPTO_working_2-way'!E72)</f>
        <v>2.2215568862275448</v>
      </c>
      <c r="H73" s="30">
        <f>IF(OR($A73="",$B73=""),"",'OddsRatio_working_2-way'!M72)</f>
        <v>1.8183170883849711</v>
      </c>
      <c r="I73" s="30">
        <f>IF(OR($A73="",$B73=""),"",'OddsRatio_working_2-way'!N72)</f>
        <v>2.2220201853215569</v>
      </c>
      <c r="J73" s="30">
        <f>IF('Log_working_2-way'!$D72="","",A73^('Log_working_2-way'!$D72))</f>
        <v>1.8151888879286393</v>
      </c>
      <c r="K73" s="32">
        <f>IF('Log_working_2-way'!$D72="","",B73^('Log_working_2-way'!$D72))</f>
        <v>2.2267095575120122</v>
      </c>
      <c r="L73" s="37">
        <f t="shared" si="17"/>
        <v>0.54780361757105955</v>
      </c>
      <c r="M73" s="37">
        <f t="shared" si="18"/>
        <v>0.45219638242894061</v>
      </c>
      <c r="N73" s="38">
        <v>169</v>
      </c>
      <c r="O73" s="38">
        <f t="shared" si="19"/>
        <v>72.428571428571431</v>
      </c>
      <c r="P73" s="38">
        <f t="shared" si="20"/>
        <v>89.28301886792454</v>
      </c>
      <c r="Q73" s="38">
        <f t="shared" si="21"/>
        <v>79.71698113207546</v>
      </c>
      <c r="R73" s="38">
        <f t="shared" si="22"/>
        <v>96.571428571428569</v>
      </c>
      <c r="S73" s="39">
        <f t="shared" si="23"/>
        <v>-7.2884097035040298</v>
      </c>
      <c r="T73" s="39">
        <f t="shared" si="24"/>
        <v>-7.2884097035040298</v>
      </c>
      <c r="U73" t="s">
        <v>162</v>
      </c>
      <c r="V73" t="s">
        <v>134</v>
      </c>
      <c r="W73" t="s">
        <v>189</v>
      </c>
      <c r="X73" t="s">
        <v>201</v>
      </c>
      <c r="Y73" s="41"/>
    </row>
    <row r="74" spans="1:25" ht="15" x14ac:dyDescent="0.25">
      <c r="A74">
        <v>1.56</v>
      </c>
      <c r="B74">
        <v>2.48</v>
      </c>
      <c r="C74" s="29">
        <f t="shared" si="25"/>
        <v>4.4251447477253958E-2</v>
      </c>
      <c r="D74" s="30">
        <f>IF(OR($A74="",$B74=""),"",A74*'MPTO_working_2-way'!$G73)</f>
        <v>1.6290322580645162</v>
      </c>
      <c r="E74" s="32">
        <f>IF(OR($A74="",$B74=""),"",B74*'MPTO_working_2-way'!$G73)</f>
        <v>2.5897435897435899</v>
      </c>
      <c r="F74" s="30">
        <f>IF(OR($A74="",$B74=""),"",'MPTO_working_2-way'!D73)</f>
        <v>1.6157701303040428</v>
      </c>
      <c r="G74" s="32">
        <f>IF(OR($A74="",$B74=""),"",'MPTO_working_2-way'!E73)</f>
        <v>2.6239826370048833</v>
      </c>
      <c r="H74" s="30">
        <f>IF(OR($A74="",$B74=""),"",'OddsRatio_working_2-way'!M73)</f>
        <v>1.6151246852292456</v>
      </c>
      <c r="I74" s="30">
        <f>IF(OR($A74="",$B74=""),"",'OddsRatio_working_2-way'!N73)</f>
        <v>2.6256866681058635</v>
      </c>
      <c r="J74" s="30">
        <f>IF('Log_working_2-way'!$D73="","",A74^('Log_working_2-way'!$D73))</f>
        <v>1.6090540107419686</v>
      </c>
      <c r="K74" s="32">
        <f>IF('Log_working_2-way'!$D73="","",B74^('Log_working_2-way'!$D73))</f>
        <v>2.6418905094818519</v>
      </c>
      <c r="L74" s="37">
        <f t="shared" si="17"/>
        <v>0.61386138613861385</v>
      </c>
      <c r="M74" s="37">
        <f t="shared" si="18"/>
        <v>0.38613861386138609</v>
      </c>
      <c r="N74" s="38">
        <v>170</v>
      </c>
      <c r="O74" s="38">
        <f t="shared" si="19"/>
        <v>61.025641025641015</v>
      </c>
      <c r="P74" s="38">
        <f t="shared" si="20"/>
        <v>101.45161290322582</v>
      </c>
      <c r="Q74" s="38">
        <f t="shared" si="21"/>
        <v>68.548387096774192</v>
      </c>
      <c r="R74" s="38">
        <f t="shared" si="22"/>
        <v>108.97435897435896</v>
      </c>
      <c r="S74" s="39">
        <f t="shared" si="23"/>
        <v>-7.5227460711331773</v>
      </c>
      <c r="T74" s="39">
        <f t="shared" si="24"/>
        <v>-7.5227460711331418</v>
      </c>
      <c r="U74" t="s">
        <v>137</v>
      </c>
      <c r="V74" t="s">
        <v>132</v>
      </c>
      <c r="W74" t="s">
        <v>189</v>
      </c>
      <c r="X74" t="s">
        <v>201</v>
      </c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s="35" customFormat="1" ht="15" x14ac:dyDescent="0.25">
      <c r="A131" s="28"/>
      <c r="B131" s="28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 s="28"/>
      <c r="V131" s="28"/>
      <c r="W131" s="28"/>
      <c r="X131" s="2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54" activePane="bottomLeft" state="frozen"/>
      <selection pane="bottomLeft" activeCell="S64" sqref="S64:S7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35</v>
      </c>
      <c r="O1" s="52"/>
      <c r="P1" s="52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3.46</v>
      </c>
      <c r="B3">
        <v>3.72</v>
      </c>
      <c r="C3">
        <v>2.15</v>
      </c>
      <c r="D3" s="20">
        <f>IF(OR($A3="",$B3="",$C3=""),"",(1/A3)+(1/B3)+(1/C3)-1)</f>
        <v>2.2950824411305026E-2</v>
      </c>
      <c r="E3" s="17">
        <f>IF(OR($A3="",$B3="",$C3=""),"",A3*'MPTO_working_3-way'!$I2)</f>
        <v>3.5394098524631152</v>
      </c>
      <c r="F3" s="21">
        <f>IF(OR($A3="",$B3="",$C3=""),"",B3*'MPTO_working_3-way'!$I2)</f>
        <v>3.8053770668100548</v>
      </c>
      <c r="G3" s="22">
        <f>IF(OR($A3="",$B3="",$C3=""),"",C3*'MPTO_working_3-way'!$I2)</f>
        <v>2.1993442724843058</v>
      </c>
      <c r="H3" s="17">
        <f>IF(OR($A3="",$B3="",$C3=""),"",'MPTO_working_3-way'!E2)</f>
        <v>3.5540762228326006</v>
      </c>
      <c r="I3" s="21">
        <f>IF(OR($A3="",$B3="",$C3=""),"",'MPTO_working_3-way'!F2)</f>
        <v>3.8289687056657442</v>
      </c>
      <c r="J3" s="22">
        <f>IF(OR($A3="",$B3="",$C3=""),"",'MPTO_working_3-way'!G2)</f>
        <v>2.1859547828138459</v>
      </c>
      <c r="K3" s="17">
        <f>IF(OR($A3="",$B3="",$C3=""),"",'OddsRatio_working_3-way'!H2)</f>
        <v>3.5487835148021634</v>
      </c>
      <c r="L3" s="21">
        <f>IF(OR($A3="",$B3="",$C3=""),"",'OddsRatio_working_3-way'!I2)</f>
        <v>3.8181671383178406</v>
      </c>
      <c r="M3" s="22">
        <f>IF(OR($A3="",$B3="",$C3=""),"",'OddsRatio_working_3-way'!J2)</f>
        <v>2.1915044886270274</v>
      </c>
      <c r="N3" s="23">
        <f>(1/E3)* 100</f>
        <v>28.253297631075096</v>
      </c>
      <c r="O3" s="24">
        <f>(1/F3)* 100</f>
        <v>26.27860478589243</v>
      </c>
      <c r="P3" s="24">
        <f>(1/G3)* 100</f>
        <v>45.468097583032488</v>
      </c>
      <c r="Q3" t="s">
        <v>128</v>
      </c>
      <c r="R3" t="s">
        <v>129</v>
      </c>
      <c r="S3" t="s">
        <v>196</v>
      </c>
      <c r="T3" s="35">
        <v>100</v>
      </c>
      <c r="U3" s="35">
        <f>(1/A4)*((T3*A4)-T3)</f>
        <v>41.860465116279073</v>
      </c>
      <c r="V3" s="35">
        <f>(1/B4)*((T3*B4)-T3)</f>
        <v>77.27272727272728</v>
      </c>
      <c r="W3" s="35">
        <f>(1/C4)*((T3*C4)-T3)</f>
        <v>77.924944812362028</v>
      </c>
      <c r="X3" s="35">
        <f>((1/B4)+(1/C4))*T3</f>
        <v>44.802327914910691</v>
      </c>
      <c r="Y3" s="35">
        <f>((1/A4)+(1/C4))*T3</f>
        <v>80.214590071358899</v>
      </c>
      <c r="Z3" s="35">
        <f>((1/A4)+(1/B4))*T3</f>
        <v>80.866807610993661</v>
      </c>
      <c r="AA3" s="35">
        <f t="shared" ref="AA3" si="0">U3-X3</f>
        <v>-2.9418627986316181</v>
      </c>
      <c r="AB3" s="35">
        <f t="shared" ref="AB3" si="1">V3-Y3</f>
        <v>-2.9418627986316181</v>
      </c>
      <c r="AC3" s="35">
        <f t="shared" ref="AC3" si="2">W3-Z3</f>
        <v>-2.9418627986316324</v>
      </c>
      <c r="AD3" s="27"/>
      <c r="AE3" s="27"/>
      <c r="AF3">
        <v>1.76</v>
      </c>
      <c r="AG3">
        <v>2.16</v>
      </c>
      <c r="AH3" s="41"/>
      <c r="AI3" s="27"/>
      <c r="AJ3" t="s">
        <v>190</v>
      </c>
    </row>
    <row r="4" spans="1:36" ht="15" x14ac:dyDescent="0.25">
      <c r="A4">
        <v>1.72</v>
      </c>
      <c r="B4">
        <v>4.4000000000000004</v>
      </c>
      <c r="C4">
        <v>4.53</v>
      </c>
      <c r="D4" s="20">
        <f t="shared" ref="D4:D67" si="3">IF(OR($A4="",$B4="",$C4=""),"",(1/A4)+(1/B4)+(1/C4)-1)</f>
        <v>2.9418627986316226E-2</v>
      </c>
      <c r="E4" s="17">
        <f>IF(OR($A4="",$B4="",$C4=""),"",A4*'MPTO_working_3-way'!$I3)</f>
        <v>1.7706000401364639</v>
      </c>
      <c r="F4" s="21">
        <f>IF(OR($A4="",$B4="",$C4=""),"",B4*'MPTO_working_3-way'!$I3)</f>
        <v>4.5294419631397922</v>
      </c>
      <c r="G4" s="22">
        <f>IF(OR($A4="",$B4="",$C4=""),"",C4*'MPTO_working_3-way'!$I3)</f>
        <v>4.6632663847780131</v>
      </c>
      <c r="H4" s="17">
        <f>IF(OR($A4="",$B4="",$C4=""),"",'MPTO_working_3-way'!E3)</f>
        <v>1.7495083983925819</v>
      </c>
      <c r="I4" s="21">
        <f>IF(OR($A4="",$B4="",$C4=""),"",'MPTO_working_3-way'!F3)</f>
        <v>4.5984090307534933</v>
      </c>
      <c r="J4" s="22">
        <f>IF(OR($A4="",$B4="",$C4=""),"",'MPTO_working_3-way'!G3)</f>
        <v>4.7405869620528547</v>
      </c>
      <c r="K4" s="17">
        <f>IF(OR($A4="",$B4="",$C4=""),"",'OddsRatio_working_3-way'!H3)</f>
        <v>1.756994134747957</v>
      </c>
      <c r="L4" s="21">
        <f>IF(OR($A4="",$B4="",$C4=""),"",'OddsRatio_working_3-way'!I3)</f>
        <v>4.5746945251986864</v>
      </c>
      <c r="M4" s="22">
        <f>IF(OR($A4="",$B4="",$C4=""),"",'OddsRatio_working_3-way'!J3)</f>
        <v>4.7113740217504008</v>
      </c>
      <c r="N4" s="23">
        <f t="shared" ref="N4" si="4">(1/E4)* 100</f>
        <v>56.478028766051978</v>
      </c>
      <c r="O4" s="24">
        <f t="shared" ref="O4" si="5">(1/F4)* 100</f>
        <v>22.077774881274863</v>
      </c>
      <c r="P4" s="24">
        <f t="shared" ref="P4" si="6">(1/G4)* 100</f>
        <v>21.444196352673156</v>
      </c>
      <c r="Q4" t="s">
        <v>99</v>
      </c>
      <c r="R4" t="s">
        <v>94</v>
      </c>
      <c r="S4" t="s">
        <v>196</v>
      </c>
      <c r="T4" s="35">
        <v>100</v>
      </c>
      <c r="U4" s="35">
        <f t="shared" ref="U4" si="7">(1/A5)*((T4*A5)-T4)</f>
        <v>47.089947089947096</v>
      </c>
      <c r="V4" s="35">
        <f t="shared" ref="V4" si="8">(1/B5)*((T4*B5)-T4)</f>
        <v>75.429975429975428</v>
      </c>
      <c r="W4" s="35">
        <f t="shared" ref="W4" si="9">(1/C5)*((T4*C5)-T4)</f>
        <v>74.424552429667528</v>
      </c>
      <c r="X4" s="35">
        <f t="shared" ref="X4" si="10">((1/B5)+(1/C5))*T4</f>
        <v>50.14547214035705</v>
      </c>
      <c r="Y4" s="35">
        <f t="shared" ref="Y4" si="11">((1/A5)+(1/C5))*T4</f>
        <v>78.485500480385411</v>
      </c>
      <c r="Z4" s="35">
        <f t="shared" ref="Z4" si="12">((1/A5)+(1/B5))*T4</f>
        <v>77.480077480077483</v>
      </c>
      <c r="AA4" s="35">
        <f t="shared" ref="AA4" si="13">U4-X4</f>
        <v>-3.0555250504099547</v>
      </c>
      <c r="AB4" s="35">
        <f t="shared" ref="AB4" si="14">V4-Y4</f>
        <v>-3.0555250504099831</v>
      </c>
      <c r="AC4" s="35">
        <f t="shared" ref="AC4" si="15">W4-Z4</f>
        <v>-3.0555250504099547</v>
      </c>
      <c r="AD4" s="4"/>
      <c r="AE4" s="4"/>
      <c r="AF4">
        <v>1.41</v>
      </c>
      <c r="AG4">
        <v>3.04</v>
      </c>
      <c r="AH4" s="4"/>
      <c r="AI4" s="4"/>
      <c r="AJ4" t="s">
        <v>81</v>
      </c>
    </row>
    <row r="5" spans="1:36" s="12" customFormat="1" ht="15" x14ac:dyDescent="0.25">
      <c r="A5">
        <v>1.89</v>
      </c>
      <c r="B5">
        <v>4.07</v>
      </c>
      <c r="C5">
        <v>3.91</v>
      </c>
      <c r="D5" s="20">
        <f t="shared" si="3"/>
        <v>3.0555250504099574E-2</v>
      </c>
      <c r="E5" s="17">
        <f>IF(OR($A5="",$B5="",$C5=""),"",A5*'MPTO_working_3-way'!$I4)</f>
        <v>1.9477494234527482</v>
      </c>
      <c r="F5" s="21">
        <f>IF(OR($A5="",$B5="",$C5=""),"",B5*'MPTO_working_3-way'!$I4)</f>
        <v>4.1943598695516853</v>
      </c>
      <c r="G5" s="22">
        <f>IF(OR($A5="",$B5="",$C5=""),"",C5*'MPTO_working_3-way'!$I4)</f>
        <v>4.0294710294710292</v>
      </c>
      <c r="H5" s="17">
        <f>IF(OR($A5="",$B5="",$C5=""),"",'MPTO_working_3-way'!E4)</f>
        <v>1.9270962321141858</v>
      </c>
      <c r="I5" s="21">
        <f>IF(OR($A5="",$B5="",$C5=""),"",'MPTO_working_3-way'!F4)</f>
        <v>4.2460111300840877</v>
      </c>
      <c r="J5" s="22">
        <f>IF(OR($A5="",$B5="",$C5=""),"",'MPTO_working_3-way'!G4)</f>
        <v>4.07216873012249</v>
      </c>
      <c r="K5" s="17">
        <f>IF(OR($A5="",$B5="",$C5=""),"",'OddsRatio_working_3-way'!H4)</f>
        <v>1.9349226502401127</v>
      </c>
      <c r="L5" s="21">
        <f>IF(OR($A5="",$B5="",$C5=""),"",'OddsRatio_working_3-way'!I4)</f>
        <v>4.2249579058844358</v>
      </c>
      <c r="M5" s="22">
        <f>IF(OR($A5="",$B5="",$C5=""),"",'OddsRatio_working_3-way'!J4)</f>
        <v>4.0568819238187954</v>
      </c>
      <c r="N5" s="23">
        <f t="shared" ref="N5:N63" si="16">(1/E5)* 100</f>
        <v>51.34130643085053</v>
      </c>
      <c r="O5" s="24">
        <f t="shared" ref="O5:O63" si="17">(1/F5)* 100</f>
        <v>23.841540332753688</v>
      </c>
      <c r="P5" s="24">
        <f t="shared" ref="P5:P63" si="18">(1/G5)* 100</f>
        <v>24.817153236395782</v>
      </c>
      <c r="Q5" t="s">
        <v>76</v>
      </c>
      <c r="R5" t="s">
        <v>102</v>
      </c>
      <c r="S5" t="s">
        <v>196</v>
      </c>
      <c r="T5" s="35">
        <v>100</v>
      </c>
      <c r="U5" s="35">
        <f t="shared" ref="U5:U63" si="19">(1/A6)*((T5*A6)-T5)</f>
        <v>49.494949494949495</v>
      </c>
      <c r="V5" s="35">
        <f t="shared" ref="V5:V63" si="20">(1/B6)*((T5*B6)-T5)</f>
        <v>71.098265895953759</v>
      </c>
      <c r="W5" s="35">
        <f t="shared" ref="W5:W63" si="21">(1/C6)*((T5*C6)-T5)</f>
        <v>76.525821596244128</v>
      </c>
      <c r="X5" s="35">
        <f t="shared" ref="X5:X63" si="22">((1/B6)+(1/C6))*T5</f>
        <v>52.375912507802113</v>
      </c>
      <c r="Y5" s="35">
        <f t="shared" ref="Y5:Y63" si="23">((1/A6)+(1/C6))*T5</f>
        <v>73.979228908806377</v>
      </c>
      <c r="Z5" s="35">
        <f t="shared" ref="Z5:Z63" si="24">((1/A6)+(1/B6))*T5</f>
        <v>79.406784609096761</v>
      </c>
      <c r="AA5" s="35">
        <f t="shared" ref="AA5:AA63" si="25">U5-X5</f>
        <v>-2.880963012852618</v>
      </c>
      <c r="AB5" s="35">
        <f t="shared" ref="AB5:AB63" si="26">V5-Y5</f>
        <v>-2.880963012852618</v>
      </c>
      <c r="AC5" s="35">
        <f t="shared" ref="AC5:AC63" si="27">W5-Z5</f>
        <v>-2.8809630128526322</v>
      </c>
      <c r="AD5" s="27"/>
      <c r="AE5" s="27"/>
      <c r="AF5">
        <v>1.56</v>
      </c>
      <c r="AG5">
        <v>2.5299999999999998</v>
      </c>
      <c r="AH5" s="36"/>
      <c r="AI5" s="27"/>
      <c r="AJ5" t="s">
        <v>81</v>
      </c>
    </row>
    <row r="6" spans="1:36" s="12" customFormat="1" ht="15" x14ac:dyDescent="0.25">
      <c r="A6">
        <v>1.98</v>
      </c>
      <c r="B6">
        <v>3.46</v>
      </c>
      <c r="C6">
        <v>4.26</v>
      </c>
      <c r="D6" s="20">
        <f t="shared" si="3"/>
        <v>2.8809630128526331E-2</v>
      </c>
      <c r="E6" s="17">
        <f>IF(OR($A6="",$B6="",$C6=""),"",A6*'MPTO_working_3-way'!$I5)</f>
        <v>2.0370430676544822</v>
      </c>
      <c r="F6" s="21">
        <f>IF(OR($A6="",$B6="",$C6=""),"",B6*'MPTO_working_3-way'!$I5)</f>
        <v>3.5596813202447009</v>
      </c>
      <c r="G6" s="22">
        <f>IF(OR($A6="",$B6="",$C6=""),"",C6*'MPTO_working_3-way'!$I5)</f>
        <v>4.3827290243475217</v>
      </c>
      <c r="H6" s="17">
        <f>IF(OR($A6="",$B6="",$C6=""),"",'MPTO_working_3-way'!E5)</f>
        <v>2.0183781606568933</v>
      </c>
      <c r="I6" s="21">
        <f>IF(OR($A6="",$B6="",$C6=""),"",'MPTO_working_3-way'!F5)</f>
        <v>3.5789170591680515</v>
      </c>
      <c r="J6" s="22">
        <f>IF(OR($A6="",$B6="",$C6=""),"",'MPTO_working_3-way'!G5)</f>
        <v>4.4417088651519459</v>
      </c>
      <c r="K6" s="17">
        <f>IF(OR($A6="",$B6="",$C6=""),"",'OddsRatio_working_3-way'!H5)</f>
        <v>2.025785788491703</v>
      </c>
      <c r="L6" s="21">
        <f>IF(OR($A6="",$B6="",$C6=""),"",'OddsRatio_working_3-way'!I5)</f>
        <v>3.5749316731526428</v>
      </c>
      <c r="M6" s="22">
        <f>IF(OR($A6="",$B6="",$C6=""),"",'OddsRatio_working_3-way'!J5)</f>
        <v>4.4123078270234224</v>
      </c>
      <c r="N6" s="23">
        <f t="shared" si="16"/>
        <v>49.090763758442904</v>
      </c>
      <c r="O6" s="24">
        <f t="shared" si="17"/>
        <v>28.092402381999122</v>
      </c>
      <c r="P6" s="24">
        <f t="shared" si="18"/>
        <v>22.81683385955797</v>
      </c>
      <c r="Q6" t="s">
        <v>184</v>
      </c>
      <c r="R6" t="s">
        <v>135</v>
      </c>
      <c r="S6" t="s">
        <v>196</v>
      </c>
      <c r="T6" s="35">
        <v>100</v>
      </c>
      <c r="U6" s="35">
        <f t="shared" si="19"/>
        <v>57.264957264957268</v>
      </c>
      <c r="V6" s="35">
        <f t="shared" si="20"/>
        <v>72.972972972972968</v>
      </c>
      <c r="W6" s="35">
        <f t="shared" si="21"/>
        <v>66.996699669967001</v>
      </c>
      <c r="X6" s="35">
        <f t="shared" si="22"/>
        <v>60.030327357060017</v>
      </c>
      <c r="Y6" s="35">
        <f t="shared" si="23"/>
        <v>75.738343065075739</v>
      </c>
      <c r="Z6" s="35">
        <f t="shared" si="24"/>
        <v>69.762069762069757</v>
      </c>
      <c r="AA6" s="35">
        <f t="shared" si="25"/>
        <v>-2.7653700921027493</v>
      </c>
      <c r="AB6" s="35">
        <f t="shared" si="26"/>
        <v>-2.7653700921027706</v>
      </c>
      <c r="AC6" s="35">
        <f t="shared" si="27"/>
        <v>-2.7653700921027564</v>
      </c>
      <c r="AD6" s="27"/>
      <c r="AE6" s="27"/>
      <c r="AF6">
        <v>2.17</v>
      </c>
      <c r="AG6">
        <v>1.75</v>
      </c>
      <c r="AH6" s="36"/>
      <c r="AI6" s="27"/>
      <c r="AJ6" t="s">
        <v>189</v>
      </c>
    </row>
    <row r="7" spans="1:36" s="12" customFormat="1" ht="15" x14ac:dyDescent="0.25">
      <c r="A7">
        <v>2.34</v>
      </c>
      <c r="B7">
        <v>3.7</v>
      </c>
      <c r="C7">
        <v>3.03</v>
      </c>
      <c r="D7" s="20">
        <f t="shared" si="3"/>
        <v>2.7653700921027591E-2</v>
      </c>
      <c r="E7" s="17">
        <f>IF(OR($A7="",$B7="",$C7=""),"",A7*'MPTO_working_3-way'!$I6)</f>
        <v>2.4047096601552043</v>
      </c>
      <c r="F7" s="21">
        <f>IF(OR($A7="",$B7="",$C7=""),"",B7*'MPTO_working_3-way'!$I6)</f>
        <v>3.8023186934078024</v>
      </c>
      <c r="G7" s="22">
        <f>IF(OR($A7="",$B7="",$C7=""),"",C7*'MPTO_working_3-way'!$I6)</f>
        <v>3.1137907137907135</v>
      </c>
      <c r="H7" s="17">
        <f>IF(OR($A7="",$B7="",$C7=""),"",'MPTO_working_3-way'!E6)</f>
        <v>2.3915862443683116</v>
      </c>
      <c r="I7" s="21">
        <f>IF(OR($A7="",$B7="",$C7=""),"",'MPTO_working_3-way'!F6)</f>
        <v>3.8306490002015079</v>
      </c>
      <c r="J7" s="22">
        <f>IF(OR($A7="",$B7="",$C7=""),"",'MPTO_working_3-way'!G6)</f>
        <v>3.1170602339778855</v>
      </c>
      <c r="K7" s="17">
        <f>IF(OR($A7="",$B7="",$C7=""),"",'OddsRatio_working_3-way'!H6)</f>
        <v>2.3974478031582391</v>
      </c>
      <c r="L7" s="21">
        <f>IF(OR($A7="",$B7="",$C7=""),"",'OddsRatio_working_3-way'!I6)</f>
        <v>3.8157530362143643</v>
      </c>
      <c r="M7" s="22">
        <f>IF(OR($A7="",$B7="",$C7=""),"",'OddsRatio_working_3-way'!J6)</f>
        <v>3.1170291346352439</v>
      </c>
      <c r="N7" s="23">
        <f t="shared" si="16"/>
        <v>41.585061871272153</v>
      </c>
      <c r="O7" s="24">
        <f t="shared" si="17"/>
        <v>26.299741832101841</v>
      </c>
      <c r="P7" s="24">
        <f t="shared" si="18"/>
        <v>32.115196296626017</v>
      </c>
      <c r="Q7" t="s">
        <v>175</v>
      </c>
      <c r="R7" t="s">
        <v>185</v>
      </c>
      <c r="S7" t="s">
        <v>196</v>
      </c>
      <c r="T7" s="35">
        <v>100</v>
      </c>
      <c r="U7" s="35">
        <f t="shared" si="19"/>
        <v>46.808510638297875</v>
      </c>
      <c r="V7" s="35">
        <f t="shared" si="20"/>
        <v>76.525821596244128</v>
      </c>
      <c r="W7" s="35">
        <f t="shared" si="21"/>
        <v>73.753280839895012</v>
      </c>
      <c r="X7" s="35">
        <f t="shared" si="22"/>
        <v>49.720897563860852</v>
      </c>
      <c r="Y7" s="35">
        <f t="shared" si="23"/>
        <v>79.438208521807113</v>
      </c>
      <c r="Z7" s="35">
        <f t="shared" si="24"/>
        <v>76.665667765457997</v>
      </c>
      <c r="AA7" s="35">
        <f t="shared" si="25"/>
        <v>-2.9123869255629771</v>
      </c>
      <c r="AB7" s="35">
        <f t="shared" si="26"/>
        <v>-2.9123869255629842</v>
      </c>
      <c r="AC7" s="35">
        <f t="shared" si="27"/>
        <v>-2.9123869255629842</v>
      </c>
      <c r="AD7" s="27"/>
      <c r="AE7" s="27"/>
      <c r="AF7">
        <v>1.58</v>
      </c>
      <c r="AG7">
        <v>2.5</v>
      </c>
      <c r="AH7" s="36"/>
      <c r="AI7" s="27"/>
      <c r="AJ7" t="s">
        <v>191</v>
      </c>
    </row>
    <row r="8" spans="1:36" ht="15" x14ac:dyDescent="0.25">
      <c r="A8">
        <v>1.88</v>
      </c>
      <c r="B8">
        <v>4.26</v>
      </c>
      <c r="C8">
        <v>3.81</v>
      </c>
      <c r="D8" s="20">
        <f t="shared" si="3"/>
        <v>2.9123869255629931E-2</v>
      </c>
      <c r="E8" s="17">
        <f>IF(OR($A8="",$B8="",$C8=""),"",A8*'MPTO_working_3-way'!$I7)</f>
        <v>1.9347528742005842</v>
      </c>
      <c r="F8" s="21">
        <f>IF(OR($A8="",$B8="",$C8=""),"",B8*'MPTO_working_3-way'!$I7)</f>
        <v>4.3840676830289835</v>
      </c>
      <c r="G8" s="22">
        <f>IF(OR($A8="",$B8="",$C8=""),"",C8*'MPTO_working_3-way'!$I7)</f>
        <v>3.9209619418639501</v>
      </c>
      <c r="H8" s="17">
        <f>IF(OR($A8="",$B8="",$C8=""),"",'MPTO_working_3-way'!E7)</f>
        <v>1.9149496660553258</v>
      </c>
      <c r="I8" s="21">
        <f>IF(OR($A8="",$B8="",$C8=""),"",'MPTO_working_3-way'!F7)</f>
        <v>4.4437763450080503</v>
      </c>
      <c r="J8" s="22">
        <f>IF(OR($A8="",$B8="",$C8=""),"",'MPTO_working_3-way'!G7)</f>
        <v>3.9563341742110554</v>
      </c>
      <c r="K8" s="17">
        <f>IF(OR($A8="",$B8="",$C8=""),"",'OddsRatio_working_3-way'!H7)</f>
        <v>1.9224566333853461</v>
      </c>
      <c r="L8" s="21">
        <f>IF(OR($A8="",$B8="",$C8=""),"",'OddsRatio_working_3-way'!I7)</f>
        <v>4.4172825282229855</v>
      </c>
      <c r="M8" s="22">
        <f>IF(OR($A8="",$B8="",$C8=""),"",'OddsRatio_working_3-way'!J7)</f>
        <v>3.9455717497872977</v>
      </c>
      <c r="N8" s="23">
        <f t="shared" si="16"/>
        <v>51.686187591952148</v>
      </c>
      <c r="O8" s="24">
        <f t="shared" si="17"/>
        <v>22.80986682461738</v>
      </c>
      <c r="P8" s="24">
        <f t="shared" si="18"/>
        <v>25.503945583430461</v>
      </c>
      <c r="Q8" t="s">
        <v>169</v>
      </c>
      <c r="R8" t="s">
        <v>187</v>
      </c>
      <c r="S8" t="s">
        <v>196</v>
      </c>
      <c r="T8" s="35">
        <v>100</v>
      </c>
      <c r="U8" s="35">
        <f t="shared" si="19"/>
        <v>50.73891625615763</v>
      </c>
      <c r="V8" s="35">
        <f t="shared" si="20"/>
        <v>74.874371859296474</v>
      </c>
      <c r="W8" s="35">
        <f t="shared" si="21"/>
        <v>71.509971509971507</v>
      </c>
      <c r="X8" s="35">
        <f t="shared" si="22"/>
        <v>53.615656630731998</v>
      </c>
      <c r="Y8" s="35">
        <f t="shared" si="23"/>
        <v>77.751112233870856</v>
      </c>
      <c r="Z8" s="35">
        <f t="shared" si="24"/>
        <v>74.386711884545889</v>
      </c>
      <c r="AA8" s="35">
        <f t="shared" si="25"/>
        <v>-2.8767403745743678</v>
      </c>
      <c r="AB8" s="35">
        <f t="shared" si="26"/>
        <v>-2.876740374574382</v>
      </c>
      <c r="AC8" s="35">
        <f t="shared" si="27"/>
        <v>-2.876740374574382</v>
      </c>
      <c r="AF8">
        <v>1.48</v>
      </c>
      <c r="AG8">
        <v>2.75</v>
      </c>
      <c r="AJ8" t="s">
        <v>191</v>
      </c>
    </row>
    <row r="9" spans="1:36" ht="15" x14ac:dyDescent="0.25">
      <c r="A9">
        <v>2.0299999999999998</v>
      </c>
      <c r="B9">
        <v>3.98</v>
      </c>
      <c r="C9">
        <v>3.51</v>
      </c>
      <c r="D9" s="20">
        <f t="shared" si="3"/>
        <v>2.8767403745743714E-2</v>
      </c>
      <c r="E9" s="17">
        <f>IF(OR($A9="",$B9="",$C9=""),"",A9*'MPTO_working_3-way'!$I8)</f>
        <v>2.0883978296038594</v>
      </c>
      <c r="F9" s="21">
        <f>IF(OR($A9="",$B9="",$C9=""),"",B9*'MPTO_working_3-way'!$I8)</f>
        <v>4.0944942669080602</v>
      </c>
      <c r="G9" s="22">
        <f>IF(OR($A9="",$B9="",$C9=""),"",C9*'MPTO_working_3-way'!$I8)</f>
        <v>3.6109735871475603</v>
      </c>
      <c r="H9" s="17">
        <f>IF(OR($A9="",$B9="",$C9=""),"",'MPTO_working_3-way'!E8)</f>
        <v>2.0703003490033018</v>
      </c>
      <c r="I9" s="21">
        <f>IF(OR($A9="",$B9="",$C9=""),"",'MPTO_working_3-way'!F8)</f>
        <v>4.1379228129988119</v>
      </c>
      <c r="J9" s="22">
        <f>IF(OR($A9="",$B9="",$C9=""),"",'MPTO_working_3-way'!G8)</f>
        <v>3.6322539019709086</v>
      </c>
      <c r="K9" s="17">
        <f>IF(OR($A9="",$B9="",$C9=""),"",'OddsRatio_working_3-way'!H8)</f>
        <v>2.0775386357683345</v>
      </c>
      <c r="L9" s="21">
        <f>IF(OR($A9="",$B9="",$C9=""),"",'OddsRatio_working_3-way'!I8)</f>
        <v>4.1175389656210069</v>
      </c>
      <c r="M9" s="22">
        <f>IF(OR($A9="",$B9="",$C9=""),"",'OddsRatio_working_3-way'!J8)</f>
        <v>3.6258465784257474</v>
      </c>
      <c r="N9" s="23">
        <f t="shared" si="16"/>
        <v>47.883596976811951</v>
      </c>
      <c r="O9" s="24">
        <f t="shared" si="17"/>
        <v>24.423040669077448</v>
      </c>
      <c r="P9" s="24">
        <f t="shared" si="18"/>
        <v>27.693362354110612</v>
      </c>
      <c r="Q9" t="s">
        <v>111</v>
      </c>
      <c r="R9" t="s">
        <v>114</v>
      </c>
      <c r="S9" t="s">
        <v>197</v>
      </c>
      <c r="T9" s="35">
        <v>100</v>
      </c>
      <c r="U9" s="35">
        <f t="shared" si="19"/>
        <v>48.453608247422686</v>
      </c>
      <c r="V9" s="35">
        <f t="shared" si="20"/>
        <v>76.525821596244128</v>
      </c>
      <c r="W9" s="35">
        <f t="shared" si="21"/>
        <v>72.067039106145245</v>
      </c>
      <c r="X9" s="35">
        <f t="shared" si="22"/>
        <v>51.407139297610613</v>
      </c>
      <c r="Y9" s="35">
        <f t="shared" si="23"/>
        <v>79.479352646432062</v>
      </c>
      <c r="Z9" s="35">
        <f t="shared" si="24"/>
        <v>75.020570156333193</v>
      </c>
      <c r="AA9" s="35">
        <f t="shared" si="25"/>
        <v>-2.9535310501879266</v>
      </c>
      <c r="AB9" s="35">
        <f t="shared" si="26"/>
        <v>-2.9535310501879337</v>
      </c>
      <c r="AC9" s="35">
        <f t="shared" si="27"/>
        <v>-2.9535310501879479</v>
      </c>
      <c r="AF9">
        <v>1.67</v>
      </c>
      <c r="AG9">
        <v>2.31</v>
      </c>
      <c r="AJ9" t="s">
        <v>80</v>
      </c>
    </row>
    <row r="10" spans="1:36" ht="15" x14ac:dyDescent="0.25">
      <c r="A10">
        <v>1.94</v>
      </c>
      <c r="B10">
        <v>4.26</v>
      </c>
      <c r="C10">
        <v>3.58</v>
      </c>
      <c r="D10" s="20">
        <f t="shared" si="3"/>
        <v>2.9535310501879408E-2</v>
      </c>
      <c r="E10" s="17">
        <f>IF(OR($A10="",$B10="",$C10=""),"",A10*'MPTO_working_3-way'!$I9)</f>
        <v>1.997298502373646</v>
      </c>
      <c r="F10" s="21">
        <f>IF(OR($A10="",$B10="",$C10=""),"",B10*'MPTO_working_3-way'!$I9)</f>
        <v>4.3858204227380062</v>
      </c>
      <c r="G10" s="22">
        <f>IF(OR($A10="",$B10="",$C10=""),"",C10*'MPTO_working_3-way'!$I9)</f>
        <v>3.6857364115967282</v>
      </c>
      <c r="H10" s="17">
        <f>IF(OR($A10="",$B10="",$C10=""),"",'MPTO_working_3-way'!E9)</f>
        <v>1.9777745057371727</v>
      </c>
      <c r="I10" s="21">
        <f>IF(OR($A10="",$B10="",$C10=""),"",'MPTO_working_3-way'!F9)</f>
        <v>4.4464862603242441</v>
      </c>
      <c r="J10" s="22">
        <f>IF(OR($A10="",$B10="",$C10=""),"",'MPTO_working_3-way'!G9)</f>
        <v>3.7107884862432727</v>
      </c>
      <c r="K10" s="17">
        <f>IF(OR($A10="",$B10="",$C10=""),"",'OddsRatio_working_3-way'!H9)</f>
        <v>1.9853774900650538</v>
      </c>
      <c r="L10" s="21">
        <f>IF(OR($A10="",$B10="",$C10=""),"",'OddsRatio_working_3-way'!I9)</f>
        <v>4.4173729974596547</v>
      </c>
      <c r="M10" s="22">
        <f>IF(OR($A10="",$B10="",$C10=""),"",'OddsRatio_working_3-way'!J9)</f>
        <v>3.7045467280508926</v>
      </c>
      <c r="N10" s="23">
        <f t="shared" si="16"/>
        <v>50.067628790166907</v>
      </c>
      <c r="O10" s="24">
        <f t="shared" si="17"/>
        <v>22.800751139183991</v>
      </c>
      <c r="P10" s="24">
        <f t="shared" si="18"/>
        <v>27.131620070649102</v>
      </c>
      <c r="Q10" t="s">
        <v>113</v>
      </c>
      <c r="R10" t="s">
        <v>107</v>
      </c>
      <c r="S10" t="s">
        <v>197</v>
      </c>
      <c r="T10" s="35">
        <v>100</v>
      </c>
      <c r="U10" s="35">
        <f t="shared" si="19"/>
        <v>74.874371859296474</v>
      </c>
      <c r="V10" s="35">
        <f t="shared" si="20"/>
        <v>76.470588235294116</v>
      </c>
      <c r="W10" s="35">
        <f t="shared" si="21"/>
        <v>45.652173913043477</v>
      </c>
      <c r="X10" s="35">
        <f t="shared" si="22"/>
        <v>77.8772378516624</v>
      </c>
      <c r="Y10" s="35">
        <f t="shared" si="23"/>
        <v>79.473454227660028</v>
      </c>
      <c r="Z10" s="35">
        <f t="shared" si="24"/>
        <v>48.655039905409396</v>
      </c>
      <c r="AA10" s="35">
        <f t="shared" si="25"/>
        <v>-3.0028659923659262</v>
      </c>
      <c r="AB10" s="35">
        <f t="shared" si="26"/>
        <v>-3.002865992365912</v>
      </c>
      <c r="AC10" s="35">
        <f t="shared" si="27"/>
        <v>-3.0028659923659191</v>
      </c>
      <c r="AF10">
        <v>1.51</v>
      </c>
      <c r="AG10">
        <v>2.68</v>
      </c>
      <c r="AJ10" t="s">
        <v>80</v>
      </c>
    </row>
    <row r="11" spans="1:36" ht="15" x14ac:dyDescent="0.25">
      <c r="A11">
        <v>3.98</v>
      </c>
      <c r="B11">
        <v>4.25</v>
      </c>
      <c r="C11">
        <v>1.84</v>
      </c>
      <c r="D11" s="20">
        <f t="shared" si="3"/>
        <v>3.0028659923659218E-2</v>
      </c>
      <c r="E11" s="17">
        <f>IF(OR($A11="",$B11="",$C11=""),"",A11*'MPTO_working_3-way'!$I10)</f>
        <v>4.0995140664961633</v>
      </c>
      <c r="F11" s="21">
        <f>IF(OR($A11="",$B11="",$C11=""),"",B11*'MPTO_working_3-way'!$I10)</f>
        <v>4.3776218046755515</v>
      </c>
      <c r="G11" s="22">
        <f>IF(OR($A11="",$B11="",$C11=""),"",C11*'MPTO_working_3-way'!$I10)</f>
        <v>1.8952527342595331</v>
      </c>
      <c r="H11" s="17">
        <f>IF(OR($A11="",$B11="",$C11=""),"",'MPTO_working_3-way'!E10)</f>
        <v>4.1451339376881213</v>
      </c>
      <c r="I11" s="21">
        <f>IF(OR($A11="",$B11="",$C11=""),"",'MPTO_working_3-way'!F10)</f>
        <v>4.4388305205609697</v>
      </c>
      <c r="J11" s="22">
        <f>IF(OR($A11="",$B11="",$C11=""),"",'MPTO_working_3-way'!G10)</f>
        <v>1.8745241957502854</v>
      </c>
      <c r="K11" s="17">
        <f>IF(OR($A11="",$B11="",$C11=""),"",'OddsRatio_working_3-way'!H10)</f>
        <v>4.1298645673557468</v>
      </c>
      <c r="L11" s="21">
        <f>IF(OR($A11="",$B11="",$C11=""),"",'OddsRatio_working_3-way'!I10)</f>
        <v>4.4134429006396569</v>
      </c>
      <c r="M11" s="22">
        <f>IF(OR($A11="",$B11="",$C11=""),"",'OddsRatio_working_3-way'!J10)</f>
        <v>1.8822437035499424</v>
      </c>
      <c r="N11" s="23">
        <f t="shared" si="16"/>
        <v>24.39313498574468</v>
      </c>
      <c r="O11" s="24">
        <f t="shared" si="17"/>
        <v>22.843453469003251</v>
      </c>
      <c r="P11" s="24">
        <f t="shared" si="18"/>
        <v>52.763411545252069</v>
      </c>
      <c r="Q11" t="s">
        <v>120</v>
      </c>
      <c r="R11" t="s">
        <v>109</v>
      </c>
      <c r="S11" t="s">
        <v>197</v>
      </c>
      <c r="T11" s="35">
        <v>100</v>
      </c>
      <c r="U11" s="35">
        <f t="shared" si="19"/>
        <v>70.326409495548958</v>
      </c>
      <c r="V11" s="35">
        <f t="shared" si="20"/>
        <v>75.308641975308646</v>
      </c>
      <c r="W11" s="35">
        <f t="shared" si="21"/>
        <v>51.456310679611654</v>
      </c>
      <c r="X11" s="35">
        <f t="shared" si="22"/>
        <v>73.235047345079707</v>
      </c>
      <c r="Y11" s="35">
        <f t="shared" si="23"/>
        <v>78.217279824839395</v>
      </c>
      <c r="Z11" s="35">
        <f t="shared" si="24"/>
        <v>54.364948529142396</v>
      </c>
      <c r="AA11" s="35">
        <f t="shared" si="25"/>
        <v>-2.9086378495307486</v>
      </c>
      <c r="AB11" s="35">
        <f t="shared" si="26"/>
        <v>-2.9086378495307486</v>
      </c>
      <c r="AC11" s="35">
        <f t="shared" si="27"/>
        <v>-2.9086378495307414</v>
      </c>
      <c r="AF11">
        <v>1.46</v>
      </c>
      <c r="AG11">
        <v>2.84</v>
      </c>
      <c r="AJ11" t="s">
        <v>80</v>
      </c>
    </row>
    <row r="12" spans="1:36" ht="15" x14ac:dyDescent="0.25">
      <c r="A12">
        <v>3.37</v>
      </c>
      <c r="B12">
        <v>4.05</v>
      </c>
      <c r="C12">
        <v>2.06</v>
      </c>
      <c r="D12" s="20">
        <f t="shared" si="3"/>
        <v>2.9086378495307486E-2</v>
      </c>
      <c r="E12" s="17">
        <f>IF(OR($A12="",$B12="",$C12=""),"",A12*'MPTO_working_3-way'!$I11)</f>
        <v>3.4680210955291861</v>
      </c>
      <c r="F12" s="21">
        <f>IF(OR($A12="",$B12="",$C12=""),"",B12*'MPTO_working_3-way'!$I11)</f>
        <v>4.1677998329059953</v>
      </c>
      <c r="G12" s="22">
        <f>IF(OR($A12="",$B12="",$C12=""),"",C12*'MPTO_working_3-way'!$I11)</f>
        <v>2.1199179397003336</v>
      </c>
      <c r="H12" s="17">
        <f>IF(OR($A12="",$B12="",$C12=""),"",'MPTO_working_3-way'!E11)</f>
        <v>3.4838295979424405</v>
      </c>
      <c r="I12" s="21">
        <f>IF(OR($A12="",$B12="",$C12=""),"",'MPTO_working_3-way'!F11)</f>
        <v>4.2155295592291591</v>
      </c>
      <c r="J12" s="22">
        <f>IF(OR($A12="",$B12="",$C12=""),"",'MPTO_working_3-way'!G11)</f>
        <v>2.1019821465017565</v>
      </c>
      <c r="K12" s="17">
        <f>IF(OR($A12="",$B12="",$C12=""),"",'OddsRatio_working_3-way'!H11)</f>
        <v>3.4801743788229955</v>
      </c>
      <c r="L12" s="21">
        <f>IF(OR($A12="",$B12="",$C12=""),"",'OddsRatio_working_3-way'!I11)</f>
        <v>4.1917855930000565</v>
      </c>
      <c r="M12" s="22">
        <f>IF(OR($A12="",$B12="",$C12=""),"",'OddsRatio_working_3-way'!J11)</f>
        <v>2.1092763044524792</v>
      </c>
      <c r="N12" s="23">
        <f t="shared" si="16"/>
        <v>28.834888037133172</v>
      </c>
      <c r="O12" s="24">
        <f t="shared" si="17"/>
        <v>23.993474737071306</v>
      </c>
      <c r="P12" s="24">
        <f t="shared" si="18"/>
        <v>47.171637225795521</v>
      </c>
      <c r="Q12" t="s">
        <v>122</v>
      </c>
      <c r="R12" t="s">
        <v>112</v>
      </c>
      <c r="S12" t="s">
        <v>197</v>
      </c>
      <c r="T12" s="35">
        <v>100</v>
      </c>
      <c r="U12" s="35">
        <f t="shared" si="19"/>
        <v>76.133651551312653</v>
      </c>
      <c r="V12" s="35">
        <f t="shared" si="20"/>
        <v>75.609756097560975</v>
      </c>
      <c r="W12" s="35">
        <f t="shared" si="21"/>
        <v>45.355191256830594</v>
      </c>
      <c r="X12" s="35">
        <f t="shared" si="22"/>
        <v>79.035052645608417</v>
      </c>
      <c r="Y12" s="35">
        <f t="shared" si="23"/>
        <v>78.511157191856739</v>
      </c>
      <c r="Z12" s="35">
        <f t="shared" si="24"/>
        <v>48.256592351126379</v>
      </c>
      <c r="AA12" s="35">
        <f t="shared" si="25"/>
        <v>-2.901401094295764</v>
      </c>
      <c r="AB12" s="35">
        <f t="shared" si="26"/>
        <v>-2.901401094295764</v>
      </c>
      <c r="AC12" s="35">
        <f t="shared" si="27"/>
        <v>-2.9014010942957853</v>
      </c>
      <c r="AF12">
        <v>1.56</v>
      </c>
      <c r="AG12">
        <v>2.56</v>
      </c>
      <c r="AJ12" t="s">
        <v>80</v>
      </c>
    </row>
    <row r="13" spans="1:36" ht="15" x14ac:dyDescent="0.25">
      <c r="A13">
        <v>4.1900000000000004</v>
      </c>
      <c r="B13">
        <v>4.0999999999999996</v>
      </c>
      <c r="C13">
        <v>1.83</v>
      </c>
      <c r="D13" s="20">
        <f t="shared" si="3"/>
        <v>2.9014010942957746E-2</v>
      </c>
      <c r="E13" s="17">
        <f>IF(OR($A13="",$B13="",$C13=""),"",A13*'MPTO_working_3-way'!$I12)</f>
        <v>4.3115687058509931</v>
      </c>
      <c r="F13" s="21">
        <f>IF(OR($A13="",$B13="",$C13=""),"",B13*'MPTO_working_3-way'!$I12)</f>
        <v>4.2189574448661267</v>
      </c>
      <c r="G13" s="22">
        <f>IF(OR($A13="",$B13="",$C13=""),"",C13*'MPTO_working_3-way'!$I12)</f>
        <v>1.8830956400256127</v>
      </c>
      <c r="H13" s="17">
        <f>IF(OR($A13="",$B13="",$C13=""),"",'MPTO_working_3-way'!E12)</f>
        <v>4.3669619718042476</v>
      </c>
      <c r="I13" s="21">
        <f>IF(OR($A13="",$B13="",$C13=""),"",'MPTO_working_3-way'!F12)</f>
        <v>4.2692878583421185</v>
      </c>
      <c r="J13" s="22">
        <f>IF(OR($A13="",$B13="",$C13=""),"",'MPTO_working_3-way'!G12)</f>
        <v>1.8629718950389405</v>
      </c>
      <c r="K13" s="17">
        <f>IF(OR($A13="",$B13="",$C13=""),"",'OddsRatio_working_3-way'!H12)</f>
        <v>4.3454099899635867</v>
      </c>
      <c r="L13" s="21">
        <f>IF(OR($A13="",$B13="",$C13=""),"",'OddsRatio_working_3-way'!I12)</f>
        <v>4.2510253820962731</v>
      </c>
      <c r="M13" s="22">
        <f>IF(OR($A13="",$B13="",$C13=""),"",'OddsRatio_working_3-way'!J12)</f>
        <v>1.8704358281096478</v>
      </c>
      <c r="N13" s="23">
        <f t="shared" si="16"/>
        <v>23.193414467522107</v>
      </c>
      <c r="O13" s="24">
        <f t="shared" si="17"/>
        <v>23.702538199736008</v>
      </c>
      <c r="P13" s="24">
        <f t="shared" si="18"/>
        <v>53.104047332741878</v>
      </c>
      <c r="Q13" t="s">
        <v>116</v>
      </c>
      <c r="R13" t="s">
        <v>72</v>
      </c>
      <c r="S13" t="s">
        <v>197</v>
      </c>
      <c r="T13" s="35">
        <v>100</v>
      </c>
      <c r="U13" s="35">
        <f t="shared" si="19"/>
        <v>53.271028037383175</v>
      </c>
      <c r="V13" s="35">
        <f t="shared" si="20"/>
        <v>72.67759562841529</v>
      </c>
      <c r="W13" s="35">
        <f t="shared" si="21"/>
        <v>71.264367816091948</v>
      </c>
      <c r="X13" s="35">
        <f t="shared" si="22"/>
        <v>56.058036555492741</v>
      </c>
      <c r="Y13" s="35">
        <f t="shared" si="23"/>
        <v>75.464604146524877</v>
      </c>
      <c r="Z13" s="35">
        <f t="shared" si="24"/>
        <v>74.051376334201507</v>
      </c>
      <c r="AA13" s="35">
        <f t="shared" si="25"/>
        <v>-2.7870085181095661</v>
      </c>
      <c r="AB13" s="35">
        <f t="shared" si="26"/>
        <v>-2.7870085181095874</v>
      </c>
      <c r="AC13" s="35">
        <f t="shared" si="27"/>
        <v>-2.787008518109559</v>
      </c>
      <c r="AF13">
        <v>1.63</v>
      </c>
      <c r="AG13">
        <v>2.39</v>
      </c>
      <c r="AJ13" t="s">
        <v>80</v>
      </c>
    </row>
    <row r="14" spans="1:36" ht="15" x14ac:dyDescent="0.25">
      <c r="A14">
        <v>2.14</v>
      </c>
      <c r="B14">
        <v>3.66</v>
      </c>
      <c r="C14">
        <v>3.48</v>
      </c>
      <c r="D14" s="20">
        <f t="shared" si="3"/>
        <v>2.7870085181095572E-2</v>
      </c>
      <c r="E14" s="17">
        <f>IF(OR($A14="",$B14="",$C14=""),"",A14*'MPTO_working_3-way'!$I13)</f>
        <v>2.1996419822875448</v>
      </c>
      <c r="F14" s="21">
        <f>IF(OR($A14="",$B14="",$C14=""),"",B14*'MPTO_working_3-way'!$I13)</f>
        <v>3.76200451176281</v>
      </c>
      <c r="G14" s="22">
        <f>IF(OR($A14="",$B14="",$C14=""),"",C14*'MPTO_working_3-way'!$I13)</f>
        <v>3.5769878964302126</v>
      </c>
      <c r="H14" s="17">
        <f>IF(OR($A14="",$B14="",$C14=""),"",'MPTO_working_3-way'!E13)</f>
        <v>2.1834075855139035</v>
      </c>
      <c r="I14" s="21">
        <f>IF(OR($A14="",$B14="",$C14=""),"",'MPTO_working_3-way'!F13)</f>
        <v>3.7888257744248524</v>
      </c>
      <c r="J14" s="22">
        <f>IF(OR($A14="",$B14="",$C14=""),"",'MPTO_working_3-way'!G13)</f>
        <v>3.5962647166238471</v>
      </c>
      <c r="K14" s="17">
        <f>IF(OR($A14="",$B14="",$C14=""),"",'OddsRatio_working_3-way'!H13)</f>
        <v>2.1900954133895221</v>
      </c>
      <c r="L14" s="21">
        <f>IF(OR($A14="",$B14="",$C14=""),"",'OddsRatio_working_3-way'!I13)</f>
        <v>3.7768892979088853</v>
      </c>
      <c r="M14" s="22">
        <f>IF(OR($A14="",$B14="",$C14=""),"",'OddsRatio_working_3-way'!J13)</f>
        <v>3.5889794957947494</v>
      </c>
      <c r="N14" s="23">
        <f t="shared" si="16"/>
        <v>45.461943718679059</v>
      </c>
      <c r="O14" s="24">
        <f t="shared" si="17"/>
        <v>26.581573649719452</v>
      </c>
      <c r="P14" s="24">
        <f t="shared" si="18"/>
        <v>27.956482631601492</v>
      </c>
      <c r="Q14" t="s">
        <v>108</v>
      </c>
      <c r="R14" t="s">
        <v>121</v>
      </c>
      <c r="S14" t="s">
        <v>197</v>
      </c>
      <c r="T14" s="35">
        <v>100</v>
      </c>
      <c r="U14" s="35">
        <f t="shared" si="19"/>
        <v>50.73891625615763</v>
      </c>
      <c r="V14" s="35">
        <f t="shared" si="20"/>
        <v>72.222222222222229</v>
      </c>
      <c r="W14" s="35">
        <f t="shared" si="21"/>
        <v>74.226804123711347</v>
      </c>
      <c r="X14" s="35">
        <f t="shared" si="22"/>
        <v>53.550973654066446</v>
      </c>
      <c r="Y14" s="35">
        <f t="shared" si="23"/>
        <v>75.034279620131031</v>
      </c>
      <c r="Z14" s="35">
        <f t="shared" si="24"/>
        <v>77.038861521620149</v>
      </c>
      <c r="AA14" s="35">
        <f t="shared" si="25"/>
        <v>-2.8120573979088164</v>
      </c>
      <c r="AB14" s="35">
        <f t="shared" si="26"/>
        <v>-2.8120573979088022</v>
      </c>
      <c r="AC14" s="35">
        <f t="shared" si="27"/>
        <v>-2.8120573979088022</v>
      </c>
      <c r="AF14">
        <v>1.74</v>
      </c>
      <c r="AG14">
        <v>2.19</v>
      </c>
      <c r="AJ14" t="s">
        <v>80</v>
      </c>
    </row>
    <row r="15" spans="1:36" ht="15" x14ac:dyDescent="0.25">
      <c r="A15">
        <v>2.0299999999999998</v>
      </c>
      <c r="B15">
        <v>3.6</v>
      </c>
      <c r="C15">
        <v>3.88</v>
      </c>
      <c r="D15" s="20">
        <f t="shared" si="3"/>
        <v>2.8120573979088181E-2</v>
      </c>
      <c r="E15" s="17">
        <f>IF(OR($A15="",$B15="",$C15=""),"",A15*'MPTO_working_3-way'!$I14)</f>
        <v>2.0870847651775488</v>
      </c>
      <c r="F15" s="21">
        <f>IF(OR($A15="",$B15="",$C15=""),"",B15*'MPTO_working_3-way'!$I14)</f>
        <v>3.7012340663247176</v>
      </c>
      <c r="G15" s="22">
        <f>IF(OR($A15="",$B15="",$C15=""),"",C15*'MPTO_working_3-way'!$I14)</f>
        <v>3.989107827038862</v>
      </c>
      <c r="H15" s="17">
        <f>IF(OR($A15="",$B15="",$C15=""),"",'MPTO_working_3-way'!E14)</f>
        <v>2.0693766262579478</v>
      </c>
      <c r="I15" s="21">
        <f>IF(OR($A15="",$B15="",$C15=""),"",'MPTO_working_3-way'!F14)</f>
        <v>3.7257233757769863</v>
      </c>
      <c r="J15" s="22">
        <f>IF(OR($A15="",$B15="",$C15=""),"",'MPTO_working_3-way'!G14)</f>
        <v>4.0264386575432738</v>
      </c>
      <c r="K15" s="17">
        <f>IF(OR($A15="",$B15="",$C15=""),"",'OddsRatio_working_3-way'!H14)</f>
        <v>2.0764349126972346</v>
      </c>
      <c r="L15" s="21">
        <f>IF(OR($A15="",$B15="",$C15=""),"",'OddsRatio_working_3-way'!I14)</f>
        <v>3.717214342730883</v>
      </c>
      <c r="M15" s="22">
        <f>IF(OR($A15="",$B15="",$C15=""),"",'OddsRatio_working_3-way'!J14)</f>
        <v>4.0098374257942089</v>
      </c>
      <c r="N15" s="23">
        <f t="shared" si="16"/>
        <v>47.913722369341798</v>
      </c>
      <c r="O15" s="24">
        <f t="shared" si="17"/>
        <v>27.018015669378848</v>
      </c>
      <c r="P15" s="24">
        <f t="shared" si="18"/>
        <v>25.068261961279344</v>
      </c>
      <c r="Q15" t="s">
        <v>117</v>
      </c>
      <c r="R15" t="s">
        <v>119</v>
      </c>
      <c r="S15" t="s">
        <v>197</v>
      </c>
      <c r="T15" s="35">
        <v>100</v>
      </c>
      <c r="U15" s="35">
        <f t="shared" si="19"/>
        <v>61.977186311787079</v>
      </c>
      <c r="V15" s="35">
        <f t="shared" si="20"/>
        <v>72.451790633608823</v>
      </c>
      <c r="W15" s="35">
        <f t="shared" si="21"/>
        <v>62.825278810408925</v>
      </c>
      <c r="X15" s="35">
        <f t="shared" si="22"/>
        <v>64.722930555982259</v>
      </c>
      <c r="Y15" s="35">
        <f t="shared" si="23"/>
        <v>75.197534877804003</v>
      </c>
      <c r="Z15" s="35">
        <f t="shared" si="24"/>
        <v>65.571023054604112</v>
      </c>
      <c r="AA15" s="35">
        <f t="shared" si="25"/>
        <v>-2.7457442441951798</v>
      </c>
      <c r="AB15" s="35">
        <f t="shared" si="26"/>
        <v>-2.7457442441951798</v>
      </c>
      <c r="AC15" s="35">
        <f t="shared" si="27"/>
        <v>-2.7457442441951869</v>
      </c>
      <c r="AF15">
        <v>1.73</v>
      </c>
      <c r="AG15">
        <v>2.19</v>
      </c>
      <c r="AJ15" t="s">
        <v>80</v>
      </c>
    </row>
    <row r="16" spans="1:36" ht="15" x14ac:dyDescent="0.25">
      <c r="A16">
        <v>2.63</v>
      </c>
      <c r="B16">
        <v>3.63</v>
      </c>
      <c r="C16">
        <v>2.69</v>
      </c>
      <c r="D16" s="20">
        <f t="shared" si="3"/>
        <v>2.7457442441952029E-2</v>
      </c>
      <c r="E16" s="17">
        <f>IF(OR($A16="",$B16="",$C16=""),"",A16*'MPTO_working_3-way'!$I15)</f>
        <v>2.7022130736223335</v>
      </c>
      <c r="F16" s="21">
        <f>IF(OR($A16="",$B16="",$C16=""),"",B16*'MPTO_working_3-way'!$I15)</f>
        <v>3.7296705160642856</v>
      </c>
      <c r="G16" s="22">
        <f>IF(OR($A16="",$B16="",$C16=""),"",C16*'MPTO_working_3-way'!$I15)</f>
        <v>2.7638605201688509</v>
      </c>
      <c r="H16" s="17">
        <f>IF(OR($A16="",$B16="",$C16=""),"",'MPTO_working_3-way'!E15)</f>
        <v>2.6948682395278372</v>
      </c>
      <c r="I16" s="21">
        <f>IF(OR($A16="",$B16="",$C16=""),"",'MPTO_working_3-way'!F15)</f>
        <v>3.7547458177828794</v>
      </c>
      <c r="J16" s="22">
        <f>IF(OR($A16="",$B16="",$C16=""),"",'MPTO_working_3-way'!G15)</f>
        <v>2.7578999755902527</v>
      </c>
      <c r="K16" s="17">
        <f>IF(OR($A16="",$B16="",$C16=""),"",'OddsRatio_working_3-way'!H15)</f>
        <v>2.6987656285422279</v>
      </c>
      <c r="L16" s="21">
        <f>IF(OR($A16="",$B16="",$C16=""),"",'OddsRatio_working_3-way'!I15)</f>
        <v>3.7409531307153743</v>
      </c>
      <c r="M16" s="22">
        <f>IF(OR($A16="",$B16="",$C16=""),"",'OddsRatio_working_3-way'!J15)</f>
        <v>2.7612968786726166</v>
      </c>
      <c r="N16" s="23">
        <f t="shared" si="16"/>
        <v>37.00670423666827</v>
      </c>
      <c r="O16" s="24">
        <f t="shared" si="17"/>
        <v>26.812019873949737</v>
      </c>
      <c r="P16" s="24">
        <f t="shared" si="18"/>
        <v>36.181275889381986</v>
      </c>
      <c r="Q16" t="s">
        <v>75</v>
      </c>
      <c r="R16" t="s">
        <v>73</v>
      </c>
      <c r="S16" t="s">
        <v>197</v>
      </c>
      <c r="T16" s="35">
        <v>100</v>
      </c>
      <c r="U16" s="35">
        <f t="shared" si="19"/>
        <v>16.666666666666668</v>
      </c>
      <c r="V16" s="35">
        <f t="shared" si="20"/>
        <v>88.492520138089773</v>
      </c>
      <c r="W16" s="35">
        <f t="shared" si="21"/>
        <v>91.197183098591552</v>
      </c>
      <c r="X16" s="35">
        <f t="shared" si="22"/>
        <v>20.310296763318693</v>
      </c>
      <c r="Y16" s="35">
        <f t="shared" si="23"/>
        <v>92.136150234741791</v>
      </c>
      <c r="Z16" s="35">
        <f t="shared" si="24"/>
        <v>94.840813195243584</v>
      </c>
      <c r="AA16" s="35">
        <f t="shared" si="25"/>
        <v>-3.643630096652025</v>
      </c>
      <c r="AB16" s="35">
        <f t="shared" si="26"/>
        <v>-3.6436300966520179</v>
      </c>
      <c r="AC16" s="35">
        <f t="shared" si="27"/>
        <v>-3.6436300966520321</v>
      </c>
      <c r="AF16">
        <v>1.58</v>
      </c>
      <c r="AG16">
        <v>2.48</v>
      </c>
      <c r="AJ16" t="s">
        <v>80</v>
      </c>
    </row>
    <row r="17" spans="1:36" ht="15" x14ac:dyDescent="0.25">
      <c r="A17">
        <v>1.2</v>
      </c>
      <c r="B17">
        <v>8.69</v>
      </c>
      <c r="C17">
        <v>11.36</v>
      </c>
      <c r="D17" s="20">
        <f t="shared" si="3"/>
        <v>3.6436300966520285E-2</v>
      </c>
      <c r="E17" s="17">
        <f>IF(OR($A17="",$B17="",$C17=""),"",A17*'MPTO_working_3-way'!$I16)</f>
        <v>1.2437235611598243</v>
      </c>
      <c r="F17" s="21">
        <f>IF(OR($A17="",$B17="",$C17=""),"",B17*'MPTO_working_3-way'!$I16)</f>
        <v>9.0066314553990612</v>
      </c>
      <c r="G17" s="22">
        <f>IF(OR($A17="",$B17="",$C17=""),"",C17*'MPTO_working_3-way'!$I16)</f>
        <v>11.773916378979671</v>
      </c>
      <c r="H17" s="17">
        <f>IF(OR($A17="",$B17="",$C17=""),"",'MPTO_working_3-way'!E16)</f>
        <v>1.2177480944279939</v>
      </c>
      <c r="I17" s="21">
        <f>IF(OR($A17="",$B17="",$C17=""),"",'MPTO_working_3-way'!F16)</f>
        <v>9.7154004627705888</v>
      </c>
      <c r="J17" s="22">
        <f>IF(OR($A17="",$B17="",$C17=""),"",'MPTO_working_3-way'!G16)</f>
        <v>13.178228160524005</v>
      </c>
      <c r="K17" s="17">
        <f>IF(OR($A17="",$B17="",$C17=""),"",'OddsRatio_working_3-way'!H16)</f>
        <v>1.2242600535242589</v>
      </c>
      <c r="L17" s="21">
        <f>IF(OR($A17="",$B17="",$C17=""),"",'OddsRatio_working_3-way'!I16)</f>
        <v>9.6227990580077556</v>
      </c>
      <c r="M17" s="22">
        <f>IF(OR($A17="",$B17="",$C17=""),"",'OddsRatio_working_3-way'!J16)</f>
        <v>12.616670772556612</v>
      </c>
      <c r="N17" s="23">
        <f t="shared" si="16"/>
        <v>80.403719220970459</v>
      </c>
      <c r="O17" s="24">
        <f t="shared" si="17"/>
        <v>11.102930157096036</v>
      </c>
      <c r="P17" s="24">
        <f t="shared" si="18"/>
        <v>8.4933506219334998</v>
      </c>
      <c r="Q17" t="s">
        <v>115</v>
      </c>
      <c r="R17" t="s">
        <v>110</v>
      </c>
      <c r="S17" t="s">
        <v>197</v>
      </c>
      <c r="T17" s="35">
        <v>100</v>
      </c>
      <c r="U17" s="35">
        <f t="shared" si="19"/>
        <v>76.19047619047619</v>
      </c>
      <c r="V17" s="35">
        <f t="shared" si="20"/>
        <v>74.937343358395992</v>
      </c>
      <c r="W17" s="35">
        <f t="shared" si="21"/>
        <v>45.945945945945937</v>
      </c>
      <c r="X17" s="35">
        <f t="shared" si="22"/>
        <v>79.116710695658057</v>
      </c>
      <c r="Y17" s="35">
        <f t="shared" si="23"/>
        <v>77.863577863577845</v>
      </c>
      <c r="Z17" s="35">
        <f t="shared" si="24"/>
        <v>48.872180451127818</v>
      </c>
      <c r="AA17" s="35">
        <f t="shared" si="25"/>
        <v>-2.926234505181867</v>
      </c>
      <c r="AB17" s="35">
        <f t="shared" si="26"/>
        <v>-2.9262345051818528</v>
      </c>
      <c r="AC17" s="35">
        <f t="shared" si="27"/>
        <v>-2.9262345051818812</v>
      </c>
      <c r="AF17">
        <v>1.32</v>
      </c>
      <c r="AG17">
        <v>3.28</v>
      </c>
      <c r="AJ17" t="s">
        <v>80</v>
      </c>
    </row>
    <row r="18" spans="1:36" ht="15" x14ac:dyDescent="0.25">
      <c r="A18">
        <v>4.2</v>
      </c>
      <c r="B18">
        <v>3.99</v>
      </c>
      <c r="C18">
        <v>1.85</v>
      </c>
      <c r="D18" s="20">
        <f t="shared" si="3"/>
        <v>2.9262345051818572E-2</v>
      </c>
      <c r="E18" s="17">
        <f>IF(OR($A18="",$B18="",$C18=""),"",A18*'MPTO_working_3-way'!$I17)</f>
        <v>4.3229018492176383</v>
      </c>
      <c r="F18" s="21">
        <f>IF(OR($A18="",$B18="",$C18=""),"",B18*'MPTO_working_3-way'!$I17)</f>
        <v>4.1067567567567567</v>
      </c>
      <c r="G18" s="22">
        <f>IF(OR($A18="",$B18="",$C18=""),"",C18*'MPTO_working_3-way'!$I17)</f>
        <v>1.9041353383458643</v>
      </c>
      <c r="H18" s="17">
        <f>IF(OR($A18="",$B18="",$C18=""),"",'MPTO_working_3-way'!E17)</f>
        <v>4.3794126371996436</v>
      </c>
      <c r="I18" s="21">
        <f>IF(OR($A18="",$B18="",$C18=""),"",'MPTO_working_3-way'!F17)</f>
        <v>4.1515748031496056</v>
      </c>
      <c r="J18" s="22">
        <f>IF(OR($A18="",$B18="",$C18=""),"",'MPTO_working_3-way'!G17)</f>
        <v>1.8839969372128638</v>
      </c>
      <c r="K18" s="17">
        <f>IF(OR($A18="",$B18="",$C18=""),"",'OddsRatio_working_3-way'!H17)</f>
        <v>4.3563315801136282</v>
      </c>
      <c r="L18" s="21">
        <f>IF(OR($A18="",$B18="",$C18=""),"",'OddsRatio_working_3-way'!I17)</f>
        <v>4.1360723201686715</v>
      </c>
      <c r="M18" s="22">
        <f>IF(OR($A18="",$B18="",$C18=""),"",'OddsRatio_working_3-way'!J17)</f>
        <v>1.8915255759676828</v>
      </c>
      <c r="N18" s="23">
        <f t="shared" si="16"/>
        <v>23.132609410990458</v>
      </c>
      <c r="O18" s="24">
        <f t="shared" si="17"/>
        <v>24.350115169463642</v>
      </c>
      <c r="P18" s="24">
        <f t="shared" si="18"/>
        <v>52.517275419545918</v>
      </c>
      <c r="Q18" t="s">
        <v>118</v>
      </c>
      <c r="R18" t="s">
        <v>71</v>
      </c>
      <c r="S18" t="s">
        <v>197</v>
      </c>
      <c r="T18" s="35">
        <v>100</v>
      </c>
      <c r="U18" s="35">
        <f t="shared" si="19"/>
        <v>57.264957264957268</v>
      </c>
      <c r="V18" s="35">
        <f t="shared" si="20"/>
        <v>71.988795518207283</v>
      </c>
      <c r="W18" s="35">
        <f t="shared" si="21"/>
        <v>67.948717948717942</v>
      </c>
      <c r="X18" s="35">
        <f t="shared" si="22"/>
        <v>60.062486533074768</v>
      </c>
      <c r="Y18" s="35">
        <f t="shared" si="23"/>
        <v>74.786324786324784</v>
      </c>
      <c r="Z18" s="35">
        <f t="shared" si="24"/>
        <v>70.746247216835457</v>
      </c>
      <c r="AA18" s="35">
        <f t="shared" si="25"/>
        <v>-2.7975292681175006</v>
      </c>
      <c r="AB18" s="35">
        <f t="shared" si="26"/>
        <v>-2.7975292681175006</v>
      </c>
      <c r="AC18" s="35">
        <f t="shared" si="27"/>
        <v>-2.7975292681175148</v>
      </c>
      <c r="AF18">
        <v>1.69</v>
      </c>
      <c r="AG18">
        <v>2.25</v>
      </c>
      <c r="AJ18" t="s">
        <v>80</v>
      </c>
    </row>
    <row r="19" spans="1:36" ht="15" x14ac:dyDescent="0.25">
      <c r="A19">
        <v>2.34</v>
      </c>
      <c r="B19">
        <v>3.57</v>
      </c>
      <c r="C19">
        <v>3.12</v>
      </c>
      <c r="D19" s="20">
        <f t="shared" si="3"/>
        <v>2.7975292681174935E-2</v>
      </c>
      <c r="E19" s="17">
        <f>IF(OR($A19="",$B19="",$C19=""),"",A19*'MPTO_working_3-way'!$I18)</f>
        <v>2.405462184873949</v>
      </c>
      <c r="F19" s="21">
        <f>IF(OR($A19="",$B19="",$C19=""),"",B19*'MPTO_working_3-way'!$I18)</f>
        <v>3.6698717948717943</v>
      </c>
      <c r="G19" s="22">
        <f>IF(OR($A19="",$B19="",$C19=""),"",C19*'MPTO_working_3-way'!$I18)</f>
        <v>3.2072829131652658</v>
      </c>
      <c r="H19" s="17">
        <f>IF(OR($A19="",$B19="",$C19=""),"",'MPTO_working_3-way'!E18)</f>
        <v>2.3921995360957586</v>
      </c>
      <c r="I19" s="21">
        <f>IF(OR($A19="",$B19="",$C19=""),"",'MPTO_working_3-way'!F18)</f>
        <v>3.6929401883205863</v>
      </c>
      <c r="J19" s="22">
        <f>IF(OR($A19="",$B19="",$C19=""),"",'MPTO_working_3-way'!G18)</f>
        <v>3.2134943837513457</v>
      </c>
      <c r="K19" s="17">
        <f>IF(OR($A19="",$B19="",$C19=""),"",'OddsRatio_working_3-way'!H18)</f>
        <v>2.3980373628911651</v>
      </c>
      <c r="L19" s="21">
        <f>IF(OR($A19="",$B19="",$C19=""),"",'OddsRatio_working_3-way'!I18)</f>
        <v>3.681310464649473</v>
      </c>
      <c r="M19" s="22">
        <f>IF(OR($A19="",$B19="",$C19=""),"",'OddsRatio_working_3-way'!J18)</f>
        <v>3.2118203054696046</v>
      </c>
      <c r="N19" s="23">
        <f t="shared" si="16"/>
        <v>41.572052401746731</v>
      </c>
      <c r="O19" s="24">
        <f t="shared" si="17"/>
        <v>27.248908296943235</v>
      </c>
      <c r="P19" s="24">
        <f t="shared" si="18"/>
        <v>31.179039301310045</v>
      </c>
      <c r="Q19" t="s">
        <v>151</v>
      </c>
      <c r="R19" t="s">
        <v>148</v>
      </c>
      <c r="S19" t="s">
        <v>197</v>
      </c>
      <c r="T19" s="35">
        <v>100</v>
      </c>
      <c r="U19" s="35">
        <f t="shared" si="19"/>
        <v>18.032786885245901</v>
      </c>
      <c r="V19" s="35">
        <f t="shared" si="20"/>
        <v>86.928104575163403</v>
      </c>
      <c r="W19" s="35">
        <f t="shared" si="21"/>
        <v>91.119005328596799</v>
      </c>
      <c r="X19" s="35">
        <f t="shared" si="22"/>
        <v>21.952890096239798</v>
      </c>
      <c r="Y19" s="35">
        <f t="shared" si="23"/>
        <v>90.848207786157303</v>
      </c>
      <c r="Z19" s="35">
        <f t="shared" si="24"/>
        <v>95.0391085395907</v>
      </c>
      <c r="AA19" s="35">
        <f t="shared" si="25"/>
        <v>-3.9201032109938971</v>
      </c>
      <c r="AB19" s="35">
        <f t="shared" si="26"/>
        <v>-3.9201032109939007</v>
      </c>
      <c r="AC19" s="35">
        <f t="shared" si="27"/>
        <v>-3.9201032109939007</v>
      </c>
      <c r="AF19">
        <v>1.68</v>
      </c>
      <c r="AG19">
        <v>2.2799999999999998</v>
      </c>
      <c r="AJ19" t="s">
        <v>190</v>
      </c>
    </row>
    <row r="20" spans="1:36" ht="15" x14ac:dyDescent="0.25">
      <c r="A20">
        <v>1.22</v>
      </c>
      <c r="B20">
        <v>7.65</v>
      </c>
      <c r="C20">
        <v>11.26</v>
      </c>
      <c r="D20" s="20">
        <f t="shared" si="3"/>
        <v>3.9201032109938971E-2</v>
      </c>
      <c r="E20" s="17">
        <f>IF(OR($A20="",$B20="",$C20=""),"",A20*'MPTO_working_3-way'!$I19)</f>
        <v>1.2678252591741255</v>
      </c>
      <c r="F20" s="21">
        <f>IF(OR($A20="",$B20="",$C20=""),"",B20*'MPTO_working_3-way'!$I19)</f>
        <v>7.9498878956410337</v>
      </c>
      <c r="G20" s="22">
        <f>IF(OR($A20="",$B20="",$C20=""),"",C20*'MPTO_working_3-way'!$I19)</f>
        <v>11.701403621557912</v>
      </c>
      <c r="H20" s="17">
        <f>IF(OR($A20="",$B20="",$C20=""),"",'MPTO_working_3-way'!E19)</f>
        <v>1.23976401172517</v>
      </c>
      <c r="I20" s="21">
        <f>IF(OR($A20="",$B20="",$C20=""),"",'MPTO_working_3-way'!F19)</f>
        <v>8.4996470935226451</v>
      </c>
      <c r="J20" s="22">
        <f>IF(OR($A20="",$B20="",$C20=""),"",'MPTO_working_3-way'!G19)</f>
        <v>13.202551322521774</v>
      </c>
      <c r="K20" s="17">
        <f>IF(OR($A20="",$B20="",$C20=""),"",'OddsRatio_working_3-way'!H19)</f>
        <v>1.2469410502408032</v>
      </c>
      <c r="L20" s="21">
        <f>IF(OR($A20="",$B20="",$C20=""),"",'OddsRatio_working_3-way'!I19)</f>
        <v>8.4643544731879121</v>
      </c>
      <c r="M20" s="22">
        <f>IF(OR($A20="",$B20="",$C20=""),"",'OddsRatio_working_3-way'!J19)</f>
        <v>12.516432615775637</v>
      </c>
      <c r="N20" s="23">
        <f t="shared" si="16"/>
        <v>78.875222966563257</v>
      </c>
      <c r="O20" s="24">
        <f t="shared" si="17"/>
        <v>12.578793728000937</v>
      </c>
      <c r="P20" s="24">
        <f t="shared" si="18"/>
        <v>8.5459833054358061</v>
      </c>
      <c r="Q20" t="s">
        <v>153</v>
      </c>
      <c r="R20" t="s">
        <v>123</v>
      </c>
      <c r="S20" t="s">
        <v>197</v>
      </c>
      <c r="T20" s="35">
        <v>100</v>
      </c>
      <c r="U20" s="35">
        <f t="shared" si="19"/>
        <v>44.444444444444443</v>
      </c>
      <c r="V20" s="35">
        <f t="shared" si="20"/>
        <v>74.874371859296474</v>
      </c>
      <c r="W20" s="35">
        <f t="shared" si="21"/>
        <v>77.728285077951</v>
      </c>
      <c r="X20" s="35">
        <f t="shared" si="22"/>
        <v>47.397343062752512</v>
      </c>
      <c r="Y20" s="35">
        <f t="shared" si="23"/>
        <v>77.827270477604557</v>
      </c>
      <c r="Z20" s="35">
        <f t="shared" si="24"/>
        <v>80.681183696259069</v>
      </c>
      <c r="AA20" s="35">
        <f t="shared" si="25"/>
        <v>-2.952898618308069</v>
      </c>
      <c r="AB20" s="35">
        <f t="shared" si="26"/>
        <v>-2.9528986183080832</v>
      </c>
      <c r="AC20" s="35">
        <f t="shared" si="27"/>
        <v>-2.952898618308069</v>
      </c>
      <c r="AF20">
        <v>1.34</v>
      </c>
      <c r="AG20">
        <v>3.19</v>
      </c>
      <c r="AJ20" t="s">
        <v>190</v>
      </c>
    </row>
    <row r="21" spans="1:36" ht="15" x14ac:dyDescent="0.25">
      <c r="A21">
        <v>1.8</v>
      </c>
      <c r="B21">
        <v>3.98</v>
      </c>
      <c r="C21">
        <v>4.49</v>
      </c>
      <c r="D21" s="20">
        <f t="shared" si="3"/>
        <v>2.9528986183080752E-2</v>
      </c>
      <c r="E21" s="17">
        <f>IF(OR($A21="",$B21="",$C21=""),"",A21*'MPTO_working_3-way'!$I20)</f>
        <v>1.8531521751295454</v>
      </c>
      <c r="F21" s="21">
        <f>IF(OR($A21="",$B21="",$C21=""),"",B21*'MPTO_working_3-way'!$I20)</f>
        <v>4.0975253650086616</v>
      </c>
      <c r="G21" s="22">
        <f>IF(OR($A21="",$B21="",$C21=""),"",C21*'MPTO_working_3-way'!$I20)</f>
        <v>4.6225851479620328</v>
      </c>
      <c r="H21" s="17">
        <f>IF(OR($A21="",$B21="",$C21=""),"",'MPTO_working_3-way'!E20)</f>
        <v>1.8324665272586269</v>
      </c>
      <c r="I21" s="21">
        <f>IF(OR($A21="",$B21="",$C21=""),"",'MPTO_working_3-way'!F20)</f>
        <v>4.1422740915240963</v>
      </c>
      <c r="J21" s="22">
        <f>IF(OR($A21="",$B21="",$C21=""),"",'MPTO_working_3-way'!G20)</f>
        <v>4.6976111567624832</v>
      </c>
      <c r="K21" s="17">
        <f>IF(OR($A21="",$B21="",$C21=""),"",'OddsRatio_working_3-way'!H20)</f>
        <v>1.840074060425102</v>
      </c>
      <c r="L21" s="21">
        <f>IF(OR($A21="",$B21="",$C21=""),"",'OddsRatio_working_3-way'!I20)</f>
        <v>4.1292758750835059</v>
      </c>
      <c r="M21" s="22">
        <f>IF(OR($A21="",$B21="",$C21=""),"",'OddsRatio_working_3-way'!J20)</f>
        <v>4.6648230886045097</v>
      </c>
      <c r="N21" s="23">
        <f t="shared" si="16"/>
        <v>53.962109179193263</v>
      </c>
      <c r="O21" s="24">
        <f t="shared" si="17"/>
        <v>24.404974000640166</v>
      </c>
      <c r="P21" s="24">
        <f t="shared" si="18"/>
        <v>21.632916820166564</v>
      </c>
      <c r="Q21" t="s">
        <v>180</v>
      </c>
      <c r="R21" t="s">
        <v>181</v>
      </c>
      <c r="S21" t="s">
        <v>197</v>
      </c>
      <c r="T21" s="35">
        <v>100</v>
      </c>
      <c r="U21" s="35">
        <f t="shared" si="19"/>
        <v>44.134078212290497</v>
      </c>
      <c r="V21" s="35">
        <f t="shared" si="20"/>
        <v>75.903614457831324</v>
      </c>
      <c r="W21" s="35">
        <f t="shared" si="21"/>
        <v>76.851851851851848</v>
      </c>
      <c r="X21" s="35">
        <f t="shared" si="22"/>
        <v>47.244533690316814</v>
      </c>
      <c r="Y21" s="35">
        <f t="shared" si="23"/>
        <v>79.014069935857648</v>
      </c>
      <c r="Z21" s="35">
        <f t="shared" si="24"/>
        <v>79.962307329878172</v>
      </c>
      <c r="AA21" s="35">
        <f t="shared" si="25"/>
        <v>-3.1104554780263172</v>
      </c>
      <c r="AB21" s="35">
        <f t="shared" si="26"/>
        <v>-3.1104554780263243</v>
      </c>
      <c r="AC21" s="35">
        <f t="shared" si="27"/>
        <v>-3.1104554780263243</v>
      </c>
      <c r="AF21">
        <v>1.66</v>
      </c>
      <c r="AG21">
        <v>2.3199999999999998</v>
      </c>
      <c r="AJ21" t="s">
        <v>190</v>
      </c>
    </row>
    <row r="22" spans="1:36" ht="15" x14ac:dyDescent="0.25">
      <c r="A22">
        <v>1.79</v>
      </c>
      <c r="B22">
        <v>4.1500000000000004</v>
      </c>
      <c r="C22">
        <v>4.32</v>
      </c>
      <c r="D22" s="20">
        <f t="shared" si="3"/>
        <v>3.1104554780263083E-2</v>
      </c>
      <c r="E22" s="17">
        <f>IF(OR($A22="",$B22="",$C22=""),"",A22*'MPTO_working_3-way'!$I21)</f>
        <v>1.8456771530566709</v>
      </c>
      <c r="F22" s="21">
        <f>IF(OR($A22="",$B22="",$C22=""),"",B22*'MPTO_working_3-way'!$I21)</f>
        <v>4.2790839023380922</v>
      </c>
      <c r="G22" s="22">
        <f>IF(OR($A22="",$B22="",$C22=""),"",C22*'MPTO_working_3-way'!$I21)</f>
        <v>4.4543716766507364</v>
      </c>
      <c r="H22" s="17">
        <f>IF(OR($A22="",$B22="",$C22=""),"",'MPTO_working_3-way'!E21)</f>
        <v>1.8238489048763475</v>
      </c>
      <c r="I22" s="21">
        <f>IF(OR($A22="",$B22="",$C22=""),"",'MPTO_working_3-way'!F21)</f>
        <v>4.3365948625734339</v>
      </c>
      <c r="J22" s="22">
        <f>IF(OR($A22="",$B22="",$C22=""),"",'MPTO_working_3-way'!G21)</f>
        <v>4.5225683646414856</v>
      </c>
      <c r="K22" s="17">
        <f>IF(OR($A22="",$B22="",$C22=""),"",'OddsRatio_working_3-way'!H21)</f>
        <v>1.8318105466885792</v>
      </c>
      <c r="L22" s="21">
        <f>IF(OR($A22="",$B22="",$C22=""),"",'OddsRatio_working_3-way'!I21)</f>
        <v>4.3167129393278785</v>
      </c>
      <c r="M22" s="22">
        <f>IF(OR($A22="",$B22="",$C22=""),"",'OddsRatio_working_3-way'!J21)</f>
        <v>4.4957101455773198</v>
      </c>
      <c r="N22" s="23">
        <f t="shared" si="16"/>
        <v>54.180656586872502</v>
      </c>
      <c r="O22" s="24">
        <f t="shared" si="17"/>
        <v>23.369488021807655</v>
      </c>
      <c r="P22" s="24">
        <f t="shared" si="18"/>
        <v>22.449855391319858</v>
      </c>
      <c r="Q22" t="s">
        <v>182</v>
      </c>
      <c r="R22" t="s">
        <v>127</v>
      </c>
      <c r="S22" t="s">
        <v>197</v>
      </c>
      <c r="T22" s="35">
        <v>100</v>
      </c>
      <c r="U22" s="35">
        <f t="shared" si="19"/>
        <v>64.157706093189958</v>
      </c>
      <c r="V22" s="35">
        <f t="shared" si="20"/>
        <v>69.969969969969966</v>
      </c>
      <c r="W22" s="35">
        <f t="shared" si="21"/>
        <v>63.099630996309962</v>
      </c>
      <c r="X22" s="35">
        <f t="shared" si="22"/>
        <v>66.930399033720064</v>
      </c>
      <c r="Y22" s="35">
        <f t="shared" si="23"/>
        <v>72.742662910500073</v>
      </c>
      <c r="Z22" s="35">
        <f t="shared" si="24"/>
        <v>65.872323936840061</v>
      </c>
      <c r="AA22" s="35">
        <f t="shared" si="25"/>
        <v>-2.7726929405301064</v>
      </c>
      <c r="AB22" s="35">
        <f t="shared" si="26"/>
        <v>-2.7726929405301064</v>
      </c>
      <c r="AC22" s="35">
        <f t="shared" si="27"/>
        <v>-2.7726929405300993</v>
      </c>
      <c r="AF22">
        <v>1.55</v>
      </c>
      <c r="AG22">
        <v>2.58</v>
      </c>
      <c r="AJ22" t="s">
        <v>190</v>
      </c>
    </row>
    <row r="23" spans="1:36" ht="15" x14ac:dyDescent="0.25">
      <c r="A23">
        <v>2.79</v>
      </c>
      <c r="B23">
        <v>3.33</v>
      </c>
      <c r="C23">
        <v>2.71</v>
      </c>
      <c r="D23" s="20">
        <f t="shared" si="3"/>
        <v>2.7726929405301082E-2</v>
      </c>
      <c r="E23" s="17">
        <f>IF(OR($A23="",$B23="",$C23=""),"",A23*'MPTO_working_3-way'!$I22)</f>
        <v>2.8673581330407902</v>
      </c>
      <c r="F23" s="21">
        <f>IF(OR($A23="",$B23="",$C23=""),"",B23*'MPTO_working_3-way'!$I22)</f>
        <v>3.4223306749196527</v>
      </c>
      <c r="G23" s="22">
        <f>IF(OR($A23="",$B23="",$C23=""),"",C23*'MPTO_working_3-way'!$I22)</f>
        <v>2.7851399786883659</v>
      </c>
      <c r="H23" s="17">
        <f>IF(OR($A23="",$B23="",$C23=""),"",'MPTO_working_3-way'!E22)</f>
        <v>2.8638472933080781</v>
      </c>
      <c r="I23" s="21">
        <f>IF(OR($A23="",$B23="",$C23=""),"",'MPTO_working_3-way'!F22)</f>
        <v>3.4357414420650971</v>
      </c>
      <c r="J23" s="22">
        <f>IF(OR($A23="",$B23="",$C23=""),"",'MPTO_working_3-way'!G22)</f>
        <v>2.7796202008854274</v>
      </c>
      <c r="K23" s="17">
        <f>IF(OR($A23="",$B23="",$C23=""),"",'OddsRatio_working_3-way'!H22)</f>
        <v>2.8658045086713355</v>
      </c>
      <c r="L23" s="21">
        <f>IF(OR($A23="",$B23="",$C23=""),"",'OddsRatio_working_3-way'!I22)</f>
        <v>3.4286729079353133</v>
      </c>
      <c r="M23" s="22">
        <f>IF(OR($A23="",$B23="",$C23=""),"",'OddsRatio_working_3-way'!J22)</f>
        <v>2.7824165976692647</v>
      </c>
      <c r="N23" s="23">
        <f t="shared" si="16"/>
        <v>34.875308684915304</v>
      </c>
      <c r="O23" s="24">
        <f t="shared" si="17"/>
        <v>29.219853222496607</v>
      </c>
      <c r="P23" s="24">
        <f t="shared" si="18"/>
        <v>35.904838092588079</v>
      </c>
      <c r="Q23" t="s">
        <v>101</v>
      </c>
      <c r="R23" t="s">
        <v>90</v>
      </c>
      <c r="S23" t="s">
        <v>197</v>
      </c>
      <c r="T23" s="35">
        <v>100</v>
      </c>
      <c r="U23" s="35">
        <f t="shared" si="19"/>
        <v>64.788732394366207</v>
      </c>
      <c r="V23" s="35">
        <f t="shared" si="20"/>
        <v>72.222222222222229</v>
      </c>
      <c r="W23" s="35">
        <f t="shared" si="21"/>
        <v>59.016393442622956</v>
      </c>
      <c r="X23" s="35">
        <f t="shared" si="22"/>
        <v>68.76138433515483</v>
      </c>
      <c r="Y23" s="35">
        <f t="shared" si="23"/>
        <v>76.194874163010851</v>
      </c>
      <c r="Z23" s="35">
        <f t="shared" si="24"/>
        <v>62.989045383411593</v>
      </c>
      <c r="AA23" s="35">
        <f t="shared" si="25"/>
        <v>-3.9726519407886229</v>
      </c>
      <c r="AB23" s="35">
        <f t="shared" si="26"/>
        <v>-3.9726519407886229</v>
      </c>
      <c r="AC23" s="35">
        <f t="shared" si="27"/>
        <v>-3.9726519407886371</v>
      </c>
      <c r="AF23">
        <v>2.11</v>
      </c>
      <c r="AG23">
        <v>1.79</v>
      </c>
      <c r="AJ23" t="s">
        <v>81</v>
      </c>
    </row>
    <row r="24" spans="1:36" ht="15" x14ac:dyDescent="0.25">
      <c r="A24">
        <v>2.84</v>
      </c>
      <c r="B24">
        <v>3.6</v>
      </c>
      <c r="C24">
        <v>2.44</v>
      </c>
      <c r="D24" s="20">
        <f t="shared" si="3"/>
        <v>3.9726519407886407E-2</v>
      </c>
      <c r="E24" s="17">
        <f>IF(OR($A24="",$B24="",$C24=""),"",A24*'MPTO_working_3-way'!$I23)</f>
        <v>2.9528233151183971</v>
      </c>
      <c r="F24" s="21">
        <f>IF(OR($A24="",$B24="",$C24=""),"",B24*'MPTO_working_3-way'!$I23)</f>
        <v>3.7430154698683911</v>
      </c>
      <c r="G24" s="22">
        <f>IF(OR($A24="",$B24="",$C24=""),"",C24*'MPTO_working_3-way'!$I23)</f>
        <v>2.5369327073552426</v>
      </c>
      <c r="H24" s="17">
        <f>IF(OR($A24="",$B24="",$C24=""),"",'MPTO_working_3-way'!E23)</f>
        <v>2.9509797736363295</v>
      </c>
      <c r="I24" s="21">
        <f>IF(OR($A24="",$B24="",$C24=""),"",'MPTO_working_3-way'!F23)</f>
        <v>3.7802094782440041</v>
      </c>
      <c r="J24" s="22">
        <f>IF(OR($A24="",$B24="",$C24=""),"",'MPTO_working_3-way'!G23)</f>
        <v>2.5214710036333057</v>
      </c>
      <c r="K24" s="17">
        <f>IF(OR($A24="",$B24="",$C24=""),"",'OddsRatio_working_3-way'!H23)</f>
        <v>2.9533583948889288</v>
      </c>
      <c r="L24" s="21">
        <f>IF(OR($A24="",$B24="",$C24=""),"",'OddsRatio_working_3-way'!I23)</f>
        <v>3.7601803406039216</v>
      </c>
      <c r="M24" s="22">
        <f>IF(OR($A24="",$B24="",$C24=""),"",'OddsRatio_working_3-way'!J23)</f>
        <v>2.5287152655652485</v>
      </c>
      <c r="N24" s="23">
        <f t="shared" si="16"/>
        <v>33.865893529085191</v>
      </c>
      <c r="O24" s="24">
        <f t="shared" si="17"/>
        <v>26.716427117389426</v>
      </c>
      <c r="P24" s="24">
        <f t="shared" si="18"/>
        <v>39.417679353525386</v>
      </c>
      <c r="Q24" t="s">
        <v>134</v>
      </c>
      <c r="R24" t="s">
        <v>131</v>
      </c>
      <c r="S24" t="s">
        <v>197</v>
      </c>
      <c r="T24" s="35">
        <v>100</v>
      </c>
      <c r="U24" s="35">
        <f t="shared" si="19"/>
        <v>74.226804123711347</v>
      </c>
      <c r="V24" s="35">
        <f t="shared" si="20"/>
        <v>68.55345911949685</v>
      </c>
      <c r="W24" s="35">
        <f t="shared" si="21"/>
        <v>53.271028037383175</v>
      </c>
      <c r="X24" s="35">
        <f t="shared" si="22"/>
        <v>78.175512843119961</v>
      </c>
      <c r="Y24" s="35">
        <f t="shared" si="23"/>
        <v>72.502167838905478</v>
      </c>
      <c r="Z24" s="35">
        <f t="shared" si="24"/>
        <v>57.219736756791804</v>
      </c>
      <c r="AA24" s="35">
        <f t="shared" si="25"/>
        <v>-3.9487087194086143</v>
      </c>
      <c r="AB24" s="35">
        <f t="shared" si="26"/>
        <v>-3.9487087194086286</v>
      </c>
      <c r="AC24" s="35">
        <f t="shared" si="27"/>
        <v>-3.9487087194086286</v>
      </c>
      <c r="AF24">
        <v>1.89</v>
      </c>
      <c r="AG24">
        <v>1.95</v>
      </c>
      <c r="AJ24" t="s">
        <v>189</v>
      </c>
    </row>
    <row r="25" spans="1:36" ht="15" x14ac:dyDescent="0.25">
      <c r="A25">
        <v>3.88</v>
      </c>
      <c r="B25">
        <v>3.18</v>
      </c>
      <c r="C25">
        <v>2.14</v>
      </c>
      <c r="D25" s="20">
        <f t="shared" si="3"/>
        <v>3.9487087194086223E-2</v>
      </c>
      <c r="E25" s="17">
        <f>IF(OR($A25="",$B25="",$C25=""),"",A25*'MPTO_working_3-way'!$I24)</f>
        <v>4.0332098983130544</v>
      </c>
      <c r="F25" s="21">
        <f>IF(OR($A25="",$B25="",$C25=""),"",B25*'MPTO_working_3-way'!$I24)</f>
        <v>3.3055689372771941</v>
      </c>
      <c r="G25" s="22">
        <f>IF(OR($A25="",$B25="",$C25=""),"",C25*'MPTO_working_3-way'!$I24)</f>
        <v>2.2245023665953445</v>
      </c>
      <c r="H25" s="17">
        <f>IF(OR($A25="",$B25="",$C25=""),"",'MPTO_working_3-way'!E24)</f>
        <v>4.0888156780868359</v>
      </c>
      <c r="I25" s="21">
        <f>IF(OR($A25="",$B25="",$C25=""),"",'MPTO_working_3-way'!F24)</f>
        <v>3.3189176542516319</v>
      </c>
      <c r="J25" s="22">
        <f>IF(OR($A25="",$B25="",$C25=""),"",'MPTO_working_3-way'!G24)</f>
        <v>2.2020254540570012</v>
      </c>
      <c r="K25" s="17">
        <f>IF(OR($A25="",$B25="",$C25=""),"",'OddsRatio_working_3-way'!H24)</f>
        <v>4.0603979405627131</v>
      </c>
      <c r="L25" s="21">
        <f>IF(OR($A25="",$B25="",$C25=""),"",'OddsRatio_working_3-way'!I24)</f>
        <v>3.316551218898165</v>
      </c>
      <c r="M25" s="22">
        <f>IF(OR($A25="",$B25="",$C25=""),"",'OddsRatio_working_3-way'!J24)</f>
        <v>2.2114075181394073</v>
      </c>
      <c r="N25" s="23">
        <f t="shared" si="16"/>
        <v>24.794147222991388</v>
      </c>
      <c r="O25" s="24">
        <f t="shared" si="17"/>
        <v>30.251978372706471</v>
      </c>
      <c r="P25" s="24">
        <f t="shared" si="18"/>
        <v>44.953874404302141</v>
      </c>
      <c r="Q25" t="s">
        <v>136</v>
      </c>
      <c r="R25" t="s">
        <v>160</v>
      </c>
      <c r="S25" t="s">
        <v>197</v>
      </c>
      <c r="T25" s="35">
        <v>100</v>
      </c>
      <c r="U25" s="35">
        <f t="shared" si="19"/>
        <v>65.156794425087099</v>
      </c>
      <c r="V25" s="35">
        <f t="shared" si="20"/>
        <v>71.014492753623188</v>
      </c>
      <c r="W25" s="35">
        <f t="shared" si="21"/>
        <v>60</v>
      </c>
      <c r="X25" s="35">
        <f t="shared" si="22"/>
        <v>68.985507246376827</v>
      </c>
      <c r="Y25" s="35">
        <f t="shared" si="23"/>
        <v>74.843205574912886</v>
      </c>
      <c r="Z25" s="35">
        <f t="shared" si="24"/>
        <v>63.828712821289699</v>
      </c>
      <c r="AA25" s="35">
        <f t="shared" si="25"/>
        <v>-3.8287128212897272</v>
      </c>
      <c r="AB25" s="35">
        <f t="shared" si="26"/>
        <v>-3.8287128212896988</v>
      </c>
      <c r="AC25" s="35">
        <f t="shared" si="27"/>
        <v>-3.8287128212896988</v>
      </c>
      <c r="AF25">
        <v>2.12</v>
      </c>
      <c r="AG25">
        <v>1.75</v>
      </c>
      <c r="AJ25" t="s">
        <v>189</v>
      </c>
    </row>
    <row r="26" spans="1:36" ht="15" x14ac:dyDescent="0.25">
      <c r="A26">
        <v>2.87</v>
      </c>
      <c r="B26">
        <v>3.45</v>
      </c>
      <c r="C26">
        <v>2.5</v>
      </c>
      <c r="D26" s="20">
        <f t="shared" si="3"/>
        <v>3.8287128212897148E-2</v>
      </c>
      <c r="E26" s="17">
        <f>IF(OR($A26="",$B26="",$C26=""),"",A26*'MPTO_working_3-way'!$I25)</f>
        <v>2.9798840579710149</v>
      </c>
      <c r="F26" s="21">
        <f>IF(OR($A26="",$B26="",$C26=""),"",B26*'MPTO_working_3-way'!$I25)</f>
        <v>3.5820905923344952</v>
      </c>
      <c r="G26" s="22">
        <f>IF(OR($A26="",$B26="",$C26=""),"",C26*'MPTO_working_3-way'!$I25)</f>
        <v>2.5957178205322426</v>
      </c>
      <c r="H26" s="17">
        <f>IF(OR($A26="",$B26="",$C26=""),"",'MPTO_working_3-way'!E25)</f>
        <v>2.9791192369796109</v>
      </c>
      <c r="I26" s="21">
        <f>IF(OR($A26="",$B26="",$C26=""),"",'MPTO_working_3-way'!F25)</f>
        <v>3.608900606252051</v>
      </c>
      <c r="J26" s="22">
        <f>IF(OR($A26="",$B26="",$C26=""),"",'MPTO_working_3-way'!G25)</f>
        <v>2.5823936988707001</v>
      </c>
      <c r="K26" s="17">
        <f>IF(OR($A26="",$B26="",$C26=""),"",'OddsRatio_working_3-way'!H25)</f>
        <v>2.980498962855862</v>
      </c>
      <c r="L26" s="21">
        <f>IF(OR($A26="",$B26="",$C26=""),"",'OddsRatio_working_3-way'!I25)</f>
        <v>3.5947713684475202</v>
      </c>
      <c r="M26" s="22">
        <f>IF(OR($A26="",$B26="",$C26=""),"",'OddsRatio_working_3-way'!J25)</f>
        <v>2.5886355317025624</v>
      </c>
      <c r="N26" s="23">
        <f t="shared" si="16"/>
        <v>33.55835262533315</v>
      </c>
      <c r="O26" s="24">
        <f t="shared" si="17"/>
        <v>27.916658560784384</v>
      </c>
      <c r="P26" s="24">
        <f t="shared" si="18"/>
        <v>38.524988813882452</v>
      </c>
      <c r="Q26" t="s">
        <v>132</v>
      </c>
      <c r="R26" t="s">
        <v>105</v>
      </c>
      <c r="S26" t="s">
        <v>197</v>
      </c>
      <c r="T26" s="35">
        <v>100</v>
      </c>
      <c r="U26" s="35">
        <f t="shared" si="19"/>
        <v>43.502824858757066</v>
      </c>
      <c r="V26" s="35">
        <f t="shared" si="20"/>
        <v>70.588235294117652</v>
      </c>
      <c r="W26" s="35">
        <f t="shared" si="21"/>
        <v>81.651376146788976</v>
      </c>
      <c r="X26" s="35">
        <f t="shared" si="22"/>
        <v>47.760388559093357</v>
      </c>
      <c r="Y26" s="35">
        <f t="shared" si="23"/>
        <v>74.845798994453943</v>
      </c>
      <c r="Z26" s="35">
        <f t="shared" si="24"/>
        <v>85.908939847125282</v>
      </c>
      <c r="AA26" s="35">
        <f t="shared" si="25"/>
        <v>-4.2575637003362914</v>
      </c>
      <c r="AB26" s="35">
        <f t="shared" si="26"/>
        <v>-4.2575637003362914</v>
      </c>
      <c r="AC26" s="35">
        <f t="shared" si="27"/>
        <v>-4.2575637003363056</v>
      </c>
      <c r="AF26">
        <v>2.0299999999999998</v>
      </c>
      <c r="AG26">
        <v>1.83</v>
      </c>
      <c r="AJ26" t="s">
        <v>189</v>
      </c>
    </row>
    <row r="27" spans="1:36" ht="15" x14ac:dyDescent="0.25">
      <c r="A27">
        <v>1.77</v>
      </c>
      <c r="B27">
        <v>3.4</v>
      </c>
      <c r="C27">
        <v>5.45</v>
      </c>
      <c r="D27" s="20">
        <f t="shared" si="3"/>
        <v>4.2575637003362976E-2</v>
      </c>
      <c r="E27" s="17">
        <f>IF(OR($A27="",$B27="",$C27=""),"",A27*'MPTO_working_3-way'!$I26)</f>
        <v>1.8453588774959524</v>
      </c>
      <c r="F27" s="21">
        <f>IF(OR($A27="",$B27="",$C27=""),"",B27*'MPTO_working_3-way'!$I26)</f>
        <v>3.5447571658114341</v>
      </c>
      <c r="G27" s="22">
        <f>IF(OR($A27="",$B27="",$C27=""),"",C27*'MPTO_working_3-way'!$I26)</f>
        <v>5.6820372216683284</v>
      </c>
      <c r="H27" s="17">
        <f>IF(OR($A27="",$B27="",$C27=""),"",'MPTO_working_3-way'!E26)</f>
        <v>1.8156073779929733</v>
      </c>
      <c r="I27" s="21">
        <f>IF(OR($A27="",$B27="",$C27=""),"",'MPTO_working_3-way'!F26)</f>
        <v>3.5723756585133843</v>
      </c>
      <c r="J27" s="22">
        <f>IF(OR($A27="",$B27="",$C27=""),"",'MPTO_working_3-way'!G26)</f>
        <v>5.9068713380078766</v>
      </c>
      <c r="K27" s="17">
        <f>IF(OR($A27="",$B27="",$C27=""),"",'OddsRatio_working_3-way'!H26)</f>
        <v>1.8268399556596138</v>
      </c>
      <c r="L27" s="21">
        <f>IF(OR($A27="",$B27="",$C27=""),"",'OddsRatio_working_3-way'!I26)</f>
        <v>3.5771634981598339</v>
      </c>
      <c r="M27" s="22">
        <f>IF(OR($A27="",$B27="",$C27=""),"",'OddsRatio_working_3-way'!J26)</f>
        <v>5.7784906528380269</v>
      </c>
      <c r="N27" s="23">
        <f t="shared" si="16"/>
        <v>54.190001316001116</v>
      </c>
      <c r="O27" s="24">
        <f t="shared" si="17"/>
        <v>28.210677155682934</v>
      </c>
      <c r="P27" s="24">
        <f t="shared" si="18"/>
        <v>17.599321528315954</v>
      </c>
      <c r="Q27" t="s">
        <v>163</v>
      </c>
      <c r="R27" t="s">
        <v>133</v>
      </c>
      <c r="S27" t="s">
        <v>197</v>
      </c>
      <c r="T27" s="35">
        <v>100</v>
      </c>
      <c r="U27" s="35">
        <f t="shared" si="19"/>
        <v>19.35483870967742</v>
      </c>
      <c r="V27" s="35">
        <f t="shared" si="20"/>
        <v>83.974358974358964</v>
      </c>
      <c r="W27" s="35">
        <f t="shared" si="21"/>
        <v>92.64705882352942</v>
      </c>
      <c r="X27" s="35">
        <f t="shared" si="22"/>
        <v>23.378582202111613</v>
      </c>
      <c r="Y27" s="35">
        <f t="shared" si="23"/>
        <v>87.998102466793171</v>
      </c>
      <c r="Z27" s="35">
        <f t="shared" si="24"/>
        <v>96.670802315963613</v>
      </c>
      <c r="AA27" s="35">
        <f t="shared" si="25"/>
        <v>-4.0237434924341926</v>
      </c>
      <c r="AB27" s="35">
        <f t="shared" si="26"/>
        <v>-4.0237434924342068</v>
      </c>
      <c r="AC27" s="35">
        <f t="shared" si="27"/>
        <v>-4.0237434924341926</v>
      </c>
      <c r="AF27">
        <v>2.4700000000000002</v>
      </c>
      <c r="AG27">
        <v>1.57</v>
      </c>
      <c r="AJ27" t="s">
        <v>189</v>
      </c>
    </row>
    <row r="28" spans="1:36" ht="15" x14ac:dyDescent="0.25">
      <c r="A28">
        <v>1.24</v>
      </c>
      <c r="B28">
        <v>6.24</v>
      </c>
      <c r="C28">
        <v>13.6</v>
      </c>
      <c r="D28" s="20">
        <f t="shared" si="3"/>
        <v>4.0237434924341953E-2</v>
      </c>
      <c r="E28" s="17">
        <f>IF(OR($A28="",$B28="",$C28=""),"",A28*'MPTO_working_3-way'!$I27)</f>
        <v>1.2898944193061841</v>
      </c>
      <c r="F28" s="21">
        <f>IF(OR($A28="",$B28="",$C28=""),"",B28*'MPTO_working_3-way'!$I27)</f>
        <v>6.4910815939278939</v>
      </c>
      <c r="G28" s="22">
        <f>IF(OR($A28="",$B28="",$C28=""),"",C28*'MPTO_working_3-way'!$I27)</f>
        <v>14.147229114971051</v>
      </c>
      <c r="H28" s="17">
        <f>IF(OR($A28="",$B28="",$C28=""),"",'MPTO_working_3-way'!E27)</f>
        <v>1.2609718188882981</v>
      </c>
      <c r="I28" s="21">
        <f>IF(OR($A28="",$B28="",$C28=""),"",'MPTO_working_3-way'!F27)</f>
        <v>6.80995112792335</v>
      </c>
      <c r="J28" s="22">
        <f>IF(OR($A28="",$B28="",$C28=""),"",'MPTO_working_3-way'!G27)</f>
        <v>16.634248330747958</v>
      </c>
      <c r="K28" s="17">
        <f>IF(OR($A28="",$B28="",$C28=""),"",'OddsRatio_working_3-way'!H27)</f>
        <v>1.2687274712702248</v>
      </c>
      <c r="L28" s="21">
        <f>IF(OR($A28="",$B28="",$C28=""),"",'OddsRatio_working_3-way'!I27)</f>
        <v>6.8672164560665729</v>
      </c>
      <c r="M28" s="22">
        <f>IF(OR($A28="",$B28="",$C28=""),"",'OddsRatio_working_3-way'!J27)</f>
        <v>15.108192241686798</v>
      </c>
      <c r="N28" s="23">
        <f t="shared" si="16"/>
        <v>77.525724976613645</v>
      </c>
      <c r="O28" s="24">
        <f t="shared" si="17"/>
        <v>15.405753040224509</v>
      </c>
      <c r="P28" s="24">
        <f t="shared" si="18"/>
        <v>7.0685219831618333</v>
      </c>
      <c r="Q28" t="s">
        <v>106</v>
      </c>
      <c r="R28" t="s">
        <v>156</v>
      </c>
      <c r="S28" t="s">
        <v>197</v>
      </c>
      <c r="T28" s="35">
        <v>100</v>
      </c>
      <c r="U28" s="35">
        <f t="shared" si="19"/>
        <v>48.186528497409334</v>
      </c>
      <c r="V28" s="35">
        <f t="shared" si="20"/>
        <v>69.696969696969703</v>
      </c>
      <c r="W28" s="35">
        <f t="shared" si="21"/>
        <v>78.118161925601754</v>
      </c>
      <c r="X28" s="35">
        <f t="shared" si="22"/>
        <v>52.18486837742855</v>
      </c>
      <c r="Y28" s="35">
        <f t="shared" si="23"/>
        <v>73.695309576988933</v>
      </c>
      <c r="Z28" s="35">
        <f t="shared" si="24"/>
        <v>82.116501805620985</v>
      </c>
      <c r="AA28" s="35">
        <f t="shared" si="25"/>
        <v>-3.9983398800192163</v>
      </c>
      <c r="AB28" s="35">
        <f t="shared" si="26"/>
        <v>-3.9983398800192305</v>
      </c>
      <c r="AC28" s="35">
        <f t="shared" si="27"/>
        <v>-3.9983398800192305</v>
      </c>
      <c r="AF28">
        <v>1.64</v>
      </c>
      <c r="AG28">
        <v>2.29</v>
      </c>
      <c r="AJ28" t="s">
        <v>189</v>
      </c>
    </row>
    <row r="29" spans="1:36" ht="15" x14ac:dyDescent="0.25">
      <c r="A29">
        <v>1.93</v>
      </c>
      <c r="B29">
        <v>3.3</v>
      </c>
      <c r="C29">
        <v>4.57</v>
      </c>
      <c r="D29" s="20">
        <f t="shared" si="3"/>
        <v>3.9983398800192305E-2</v>
      </c>
      <c r="E29" s="17">
        <f>IF(OR($A29="",$B29="",$C29=""),"",A29*'MPTO_working_3-way'!$I28)</f>
        <v>2.007167959684371</v>
      </c>
      <c r="F29" s="21">
        <f>IF(OR($A29="",$B29="",$C29=""),"",B29*'MPTO_working_3-way'!$I28)</f>
        <v>3.4319452160406345</v>
      </c>
      <c r="G29" s="22">
        <f>IF(OR($A29="",$B29="",$C29=""),"",C29*'MPTO_working_3-way'!$I28)</f>
        <v>4.752724132516879</v>
      </c>
      <c r="H29" s="17">
        <f>IF(OR($A29="",$B29="",$C29=""),"",'MPTO_working_3-way'!E28)</f>
        <v>1.9809554295753353</v>
      </c>
      <c r="I29" s="21">
        <f>IF(OR($A29="",$B29="",$C29=""),"",'MPTO_working_3-way'!F28)</f>
        <v>3.4518169092756987</v>
      </c>
      <c r="J29" s="22">
        <f>IF(OR($A29="",$B29="",$C29=""),"",'MPTO_working_3-way'!G28)</f>
        <v>4.8664030946490682</v>
      </c>
      <c r="K29" s="17">
        <f>IF(OR($A29="",$B29="",$C29=""),"",'OddsRatio_working_3-way'!H28)</f>
        <v>1.9913128189227882</v>
      </c>
      <c r="L29" s="21">
        <f>IF(OR($A29="",$B29="",$C29=""),"",'OddsRatio_working_3-way'!I28)</f>
        <v>3.451633853249906</v>
      </c>
      <c r="M29" s="22">
        <f>IF(OR($A29="",$B29="",$C29=""),"",'OddsRatio_working_3-way'!J28)</f>
        <v>4.805362111348769</v>
      </c>
      <c r="N29" s="23">
        <f t="shared" si="16"/>
        <v>49.82144095989112</v>
      </c>
      <c r="O29" s="24">
        <f t="shared" si="17"/>
        <v>29.13799425836056</v>
      </c>
      <c r="P29" s="24">
        <f t="shared" si="18"/>
        <v>21.040564781748326</v>
      </c>
      <c r="Q29" t="s">
        <v>140</v>
      </c>
      <c r="R29" t="s">
        <v>162</v>
      </c>
      <c r="S29" t="s">
        <v>197</v>
      </c>
      <c r="T29" s="35">
        <v>100</v>
      </c>
      <c r="U29" s="35">
        <f t="shared" si="19"/>
        <v>29.577464788732396</v>
      </c>
      <c r="V29" s="35">
        <f t="shared" si="20"/>
        <v>79.466119096509232</v>
      </c>
      <c r="W29" s="35">
        <f t="shared" si="21"/>
        <v>86.30136986301369</v>
      </c>
      <c r="X29" s="35">
        <f t="shared" si="22"/>
        <v>34.232511040477057</v>
      </c>
      <c r="Y29" s="35">
        <f t="shared" si="23"/>
        <v>84.121165348253911</v>
      </c>
      <c r="Z29" s="35">
        <f t="shared" si="24"/>
        <v>90.956416114758383</v>
      </c>
      <c r="AA29" s="35">
        <f t="shared" si="25"/>
        <v>-4.6550462517446611</v>
      </c>
      <c r="AB29" s="35">
        <f t="shared" si="26"/>
        <v>-4.6550462517446789</v>
      </c>
      <c r="AC29" s="35">
        <f t="shared" si="27"/>
        <v>-4.6550462517446931</v>
      </c>
      <c r="AF29">
        <v>2.36</v>
      </c>
      <c r="AG29">
        <v>1.61</v>
      </c>
      <c r="AJ29" t="s">
        <v>189</v>
      </c>
    </row>
    <row r="30" spans="1:36" s="35" customFormat="1" ht="15" x14ac:dyDescent="0.25">
      <c r="A30">
        <v>1.42</v>
      </c>
      <c r="B30">
        <v>4.87</v>
      </c>
      <c r="C30">
        <v>7.3</v>
      </c>
      <c r="D30" s="20">
        <f t="shared" si="3"/>
        <v>4.6550462517446878E-2</v>
      </c>
      <c r="E30" s="17">
        <f>IF(OR($A30="",$B30="",$C30=""),"",A30*'MPTO_working_3-way'!$I29)</f>
        <v>1.4861016567747745</v>
      </c>
      <c r="F30" s="21">
        <f>IF(OR($A30="",$B30="",$C30=""),"",B30*'MPTO_working_3-way'!$I29)</f>
        <v>5.0967007524599666</v>
      </c>
      <c r="G30" s="22">
        <f>IF(OR($A30="",$B30="",$C30=""),"",C30*'MPTO_working_3-way'!$I29)</f>
        <v>7.6398183763773622</v>
      </c>
      <c r="H30" s="17">
        <f>IF(OR($A30="",$B30="",$C30=""),"",'MPTO_working_3-way'!E29)</f>
        <v>1.4519930487151764</v>
      </c>
      <c r="I30" s="21">
        <f>IF(OR($A30="",$B30="",$C30=""),"",'MPTO_working_3-way'!F29)</f>
        <v>5.2680935939240356</v>
      </c>
      <c r="J30" s="22">
        <f>IF(OR($A30="",$B30="",$C30=""),"",'MPTO_working_3-way'!G29)</f>
        <v>8.2325205939046224</v>
      </c>
      <c r="K30" s="17">
        <f>IF(OR($A30="",$B30="",$C30=""),"",'OddsRatio_working_3-way'!H29)</f>
        <v>1.4623083512254231</v>
      </c>
      <c r="L30" s="21">
        <f>IF(OR($A30="",$B30="",$C30=""),"",'OddsRatio_working_3-way'!I29)</f>
        <v>5.2598412362914004</v>
      </c>
      <c r="M30" s="22">
        <f>IF(OR($A30="",$B30="",$C30=""),"",'OddsRatio_working_3-way'!J29)</f>
        <v>7.9346252683813523</v>
      </c>
      <c r="N30" s="23">
        <f t="shared" si="16"/>
        <v>67.290147712388602</v>
      </c>
      <c r="O30" s="24">
        <f t="shared" si="17"/>
        <v>19.620535883283736</v>
      </c>
      <c r="P30" s="24">
        <f t="shared" si="18"/>
        <v>13.089316404327644</v>
      </c>
      <c r="Q30" t="s">
        <v>161</v>
      </c>
      <c r="R30" t="s">
        <v>158</v>
      </c>
      <c r="S30" t="s">
        <v>197</v>
      </c>
      <c r="T30" s="35">
        <v>100</v>
      </c>
      <c r="U30" s="35">
        <f t="shared" si="19"/>
        <v>77.678571428571431</v>
      </c>
      <c r="V30" s="35">
        <f t="shared" si="20"/>
        <v>75.786924939467312</v>
      </c>
      <c r="W30" s="35">
        <f t="shared" si="21"/>
        <v>42.528735632183903</v>
      </c>
      <c r="X30" s="35">
        <f t="shared" si="22"/>
        <v>81.684339428348778</v>
      </c>
      <c r="Y30" s="35">
        <f t="shared" si="23"/>
        <v>79.79269293924466</v>
      </c>
      <c r="Z30" s="35">
        <f t="shared" si="24"/>
        <v>46.534503631961257</v>
      </c>
      <c r="AA30" s="35">
        <f t="shared" si="25"/>
        <v>-4.0057679997773477</v>
      </c>
      <c r="AB30" s="35">
        <f t="shared" si="26"/>
        <v>-4.0057679997773477</v>
      </c>
      <c r="AC30" s="35">
        <f t="shared" si="27"/>
        <v>-4.0057679997773548</v>
      </c>
      <c r="AD30" s="36"/>
      <c r="AE30" s="36"/>
      <c r="AF30">
        <v>1.64</v>
      </c>
      <c r="AG30">
        <v>2.3199999999999998</v>
      </c>
      <c r="AH30" s="36"/>
      <c r="AI30" s="36"/>
      <c r="AJ30" t="s">
        <v>189</v>
      </c>
    </row>
    <row r="31" spans="1:36" ht="15" x14ac:dyDescent="0.25">
      <c r="A31">
        <v>4.4800000000000004</v>
      </c>
      <c r="B31">
        <v>4.13</v>
      </c>
      <c r="C31">
        <v>1.74</v>
      </c>
      <c r="D31" s="20">
        <f t="shared" si="3"/>
        <v>4.0057679997773432E-2</v>
      </c>
      <c r="E31" s="17">
        <f>IF(OR($A31="",$B31="",$C31=""),"",A31*'MPTO_working_3-way'!$I30)</f>
        <v>4.6594584063900255</v>
      </c>
      <c r="F31" s="21">
        <f>IF(OR($A31="",$B31="",$C31=""),"",B31*'MPTO_working_3-way'!$I30)</f>
        <v>4.295438218390804</v>
      </c>
      <c r="G31" s="22">
        <f>IF(OR($A31="",$B31="",$C31=""),"",C31*'MPTO_working_3-way'!$I30)</f>
        <v>1.8097003631961257</v>
      </c>
      <c r="H31" s="17">
        <f>IF(OR($A31="",$B31="",$C31=""),"",'MPTO_working_3-way'!E30)</f>
        <v>4.7650422991274946</v>
      </c>
      <c r="I31" s="21">
        <f>IF(OR($A31="",$B31="",$C31=""),"",'MPTO_working_3-way'!F30)</f>
        <v>4.3710460221354328</v>
      </c>
      <c r="J31" s="22">
        <f>IF(OR($A31="",$B31="",$C31=""),"",'MPTO_working_3-way'!G30)</f>
        <v>1.7813877920326056</v>
      </c>
      <c r="K31" s="17">
        <f>IF(OR($A31="",$B31="",$C31=""),"",'OddsRatio_working_3-way'!H30)</f>
        <v>4.7219206268503973</v>
      </c>
      <c r="L31" s="21">
        <f>IF(OR($A31="",$B31="",$C31=""),"",'OddsRatio_working_3-way'!I30)</f>
        <v>4.3475895293223408</v>
      </c>
      <c r="M31" s="22">
        <f>IF(OR($A31="",$B31="",$C31=""),"",'OddsRatio_working_3-way'!J30)</f>
        <v>1.7914428919164638</v>
      </c>
      <c r="N31" s="23">
        <f t="shared" si="16"/>
        <v>21.461721787849648</v>
      </c>
      <c r="O31" s="24">
        <f t="shared" si="17"/>
        <v>23.280511769870806</v>
      </c>
      <c r="P31" s="24">
        <f t="shared" si="18"/>
        <v>55.257766442279554</v>
      </c>
      <c r="Q31" t="s">
        <v>159</v>
      </c>
      <c r="R31" t="s">
        <v>137</v>
      </c>
      <c r="S31" t="s">
        <v>197</v>
      </c>
      <c r="T31" s="35">
        <v>100</v>
      </c>
      <c r="U31" s="35">
        <f t="shared" si="19"/>
        <v>49.238578680203041</v>
      </c>
      <c r="V31" s="35">
        <f t="shared" si="20"/>
        <v>71.346704871060169</v>
      </c>
      <c r="W31" s="35">
        <f t="shared" si="21"/>
        <v>75.369458128078819</v>
      </c>
      <c r="X31" s="35">
        <f t="shared" si="22"/>
        <v>53.283837000861013</v>
      </c>
      <c r="Y31" s="35">
        <f t="shared" si="23"/>
        <v>75.391963191718133</v>
      </c>
      <c r="Z31" s="35">
        <f t="shared" si="24"/>
        <v>79.414716448736783</v>
      </c>
      <c r="AA31" s="35">
        <f t="shared" si="25"/>
        <v>-4.0452583206579718</v>
      </c>
      <c r="AB31" s="35">
        <f t="shared" si="26"/>
        <v>-4.0452583206579646</v>
      </c>
      <c r="AC31" s="35">
        <f t="shared" si="27"/>
        <v>-4.0452583206579646</v>
      </c>
      <c r="AF31">
        <v>1.68</v>
      </c>
      <c r="AG31">
        <v>2.2200000000000002</v>
      </c>
      <c r="AJ31" t="s">
        <v>189</v>
      </c>
    </row>
    <row r="32" spans="1:36" ht="15" x14ac:dyDescent="0.25">
      <c r="A32">
        <v>1.97</v>
      </c>
      <c r="B32">
        <v>3.49</v>
      </c>
      <c r="C32">
        <v>4.0599999999999996</v>
      </c>
      <c r="D32" s="20">
        <f t="shared" si="3"/>
        <v>4.0452583206579629E-2</v>
      </c>
      <c r="E32" s="17">
        <f>IF(OR($A32="",$B32="",$C32=""),"",A32*'MPTO_working_3-way'!$I31)</f>
        <v>2.049691588916962</v>
      </c>
      <c r="F32" s="21">
        <f>IF(OR($A32="",$B32="",$C32=""),"",B32*'MPTO_working_3-way'!$I31)</f>
        <v>3.6311795153909632</v>
      </c>
      <c r="G32" s="22">
        <f>IF(OR($A32="",$B32="",$C32=""),"",C32*'MPTO_working_3-way'!$I31)</f>
        <v>4.224237487818713</v>
      </c>
      <c r="H32" s="17">
        <f>IF(OR($A32="",$B32="",$C32=""),"",'MPTO_working_3-way'!E31)</f>
        <v>2.0237588528562953</v>
      </c>
      <c r="I32" s="21">
        <f>IF(OR($A32="",$B32="",$C32=""),"",'MPTO_working_3-way'!F31)</f>
        <v>3.6623495796140708</v>
      </c>
      <c r="J32" s="22">
        <f>IF(OR($A32="",$B32="",$C32=""),"",'MPTO_working_3-way'!G31)</f>
        <v>4.2951410591259513</v>
      </c>
      <c r="K32" s="17">
        <f>IF(OR($A32="",$B32="",$C32=""),"",'OddsRatio_working_3-way'!H31)</f>
        <v>2.0338855584041311</v>
      </c>
      <c r="L32" s="21">
        <f>IF(OR($A32="",$B32="",$C32=""),"",'OddsRatio_working_3-way'!I31)</f>
        <v>3.6539948870374075</v>
      </c>
      <c r="M32" s="22">
        <f>IF(OR($A32="",$B32="",$C32=""),"",'OddsRatio_working_3-way'!J31)</f>
        <v>4.2615358852748857</v>
      </c>
      <c r="N32" s="23">
        <f t="shared" si="16"/>
        <v>48.787827661838172</v>
      </c>
      <c r="O32" s="24">
        <f t="shared" si="17"/>
        <v>27.539260886481721</v>
      </c>
      <c r="P32" s="24">
        <f t="shared" si="18"/>
        <v>23.672911451680104</v>
      </c>
      <c r="Q32" t="s">
        <v>157</v>
      </c>
      <c r="R32" t="s">
        <v>183</v>
      </c>
      <c r="S32" t="s">
        <v>197</v>
      </c>
      <c r="T32" s="35">
        <v>100</v>
      </c>
      <c r="U32" s="35">
        <f t="shared" si="19"/>
        <v>35.064935064935064</v>
      </c>
      <c r="V32" s="35">
        <f t="shared" si="20"/>
        <v>76.580796252927385</v>
      </c>
      <c r="W32" s="35">
        <f t="shared" si="21"/>
        <v>83.974358974358964</v>
      </c>
      <c r="X32" s="35">
        <f t="shared" si="22"/>
        <v>39.44484477271363</v>
      </c>
      <c r="Y32" s="35">
        <f t="shared" si="23"/>
        <v>80.960705960705965</v>
      </c>
      <c r="Z32" s="35">
        <f t="shared" si="24"/>
        <v>88.354268682137544</v>
      </c>
      <c r="AA32" s="35">
        <f t="shared" si="25"/>
        <v>-4.379909707778566</v>
      </c>
      <c r="AB32" s="35">
        <f t="shared" si="26"/>
        <v>-4.3799097077785802</v>
      </c>
      <c r="AC32" s="35">
        <f t="shared" si="27"/>
        <v>-4.3799097077785802</v>
      </c>
      <c r="AF32">
        <v>2.06</v>
      </c>
      <c r="AG32">
        <v>1.81</v>
      </c>
      <c r="AJ32" t="s">
        <v>189</v>
      </c>
    </row>
    <row r="33" spans="1:36" ht="15" x14ac:dyDescent="0.25">
      <c r="A33">
        <v>1.54</v>
      </c>
      <c r="B33">
        <v>4.2699999999999996</v>
      </c>
      <c r="C33">
        <v>6.24</v>
      </c>
      <c r="D33" s="20">
        <f t="shared" si="3"/>
        <v>4.3799097077785731E-2</v>
      </c>
      <c r="E33" s="17">
        <f>IF(OR($A33="",$B33="",$C33=""),"",A33*'MPTO_working_3-way'!$I32)</f>
        <v>1.60745060949979</v>
      </c>
      <c r="F33" s="21">
        <f>IF(OR($A33="",$B33="",$C33=""),"",B33*'MPTO_working_3-way'!$I32)</f>
        <v>4.4570221445221447</v>
      </c>
      <c r="G33" s="22">
        <f>IF(OR($A33="",$B33="",$C33=""),"",C33*'MPTO_working_3-way'!$I32)</f>
        <v>6.5133063657653834</v>
      </c>
      <c r="H33" s="17">
        <f>IF(OR($A33="",$B33="",$C33=""),"",'MPTO_working_3-way'!E32)</f>
        <v>1.5754210363740742</v>
      </c>
      <c r="I33" s="21">
        <f>IF(OR($A33="",$B33="",$C33=""),"",'MPTO_working_3-way'!F32)</f>
        <v>4.5538929412666489</v>
      </c>
      <c r="J33" s="22">
        <f>IF(OR($A33="",$B33="",$C33=""),"",'MPTO_working_3-way'!G32)</f>
        <v>6.8654577708928066</v>
      </c>
      <c r="K33" s="17">
        <f>IF(OR($A33="",$B33="",$C33=""),"",'OddsRatio_working_3-way'!H32)</f>
        <v>1.5859173549639696</v>
      </c>
      <c r="L33" s="21">
        <f>IF(OR($A33="",$B33="",$C33=""),"",'OddsRatio_working_3-way'!I32)</f>
        <v>4.5480550939484834</v>
      </c>
      <c r="M33" s="22">
        <f>IF(OR($A33="",$B33="",$C33=""),"",'OddsRatio_working_3-way'!J32)</f>
        <v>6.6855684074281507</v>
      </c>
      <c r="N33" s="23">
        <f t="shared" si="16"/>
        <v>62.210309547935793</v>
      </c>
      <c r="O33" s="24">
        <f t="shared" si="17"/>
        <v>22.436505082862091</v>
      </c>
      <c r="P33" s="24">
        <f t="shared" si="18"/>
        <v>15.353185369202102</v>
      </c>
      <c r="Q33" t="s">
        <v>138</v>
      </c>
      <c r="R33" t="s">
        <v>139</v>
      </c>
      <c r="S33" t="s">
        <v>197</v>
      </c>
      <c r="T33" s="35">
        <v>100</v>
      </c>
      <c r="U33" s="35">
        <f t="shared" si="19"/>
        <v>67.532467532467535</v>
      </c>
      <c r="V33" s="35">
        <f t="shared" si="20"/>
        <v>75.609756097560975</v>
      </c>
      <c r="W33" s="35">
        <f t="shared" si="21"/>
        <v>54.128440366972484</v>
      </c>
      <c r="X33" s="35">
        <f t="shared" si="22"/>
        <v>70.261803535466555</v>
      </c>
      <c r="Y33" s="35">
        <f t="shared" si="23"/>
        <v>78.339092100559981</v>
      </c>
      <c r="Z33" s="35">
        <f t="shared" si="24"/>
        <v>56.857776369971489</v>
      </c>
      <c r="AA33" s="35">
        <f t="shared" si="25"/>
        <v>-2.7293360029990197</v>
      </c>
      <c r="AB33" s="35">
        <f t="shared" si="26"/>
        <v>-2.7293360029990055</v>
      </c>
      <c r="AC33" s="35">
        <f t="shared" si="27"/>
        <v>-2.7293360029990055</v>
      </c>
      <c r="AF33">
        <v>1.87</v>
      </c>
      <c r="AG33">
        <v>1.99</v>
      </c>
      <c r="AJ33" t="s">
        <v>189</v>
      </c>
    </row>
    <row r="34" spans="1:36" ht="15" x14ac:dyDescent="0.25">
      <c r="A34">
        <v>3.08</v>
      </c>
      <c r="B34">
        <v>4.0999999999999996</v>
      </c>
      <c r="C34">
        <v>2.1800000000000002</v>
      </c>
      <c r="D34" s="20">
        <f t="shared" si="3"/>
        <v>2.7293360029990055E-2</v>
      </c>
      <c r="E34" s="17">
        <f>IF(OR($A34="",$B34="",$C34=""),"",A34*'MPTO_working_3-way'!$I33)</f>
        <v>3.1640635488923694</v>
      </c>
      <c r="F34" s="21">
        <f>IF(OR($A34="",$B34="",$C34=""),"",B34*'MPTO_working_3-way'!$I33)</f>
        <v>4.211902776122959</v>
      </c>
      <c r="G34" s="22">
        <f>IF(OR($A34="",$B34="",$C34=""),"",C34*'MPTO_working_3-way'!$I33)</f>
        <v>2.2394995248653786</v>
      </c>
      <c r="H34" s="17">
        <f>IF(OR($A34="",$B34="",$C34=""),"",'MPTO_working_3-way'!E33)</f>
        <v>3.1687933378966977</v>
      </c>
      <c r="I34" s="21">
        <f>IF(OR($A34="",$B34="",$C34=""),"",'MPTO_working_3-way'!F33)</f>
        <v>4.2588593965296733</v>
      </c>
      <c r="J34" s="22">
        <f>IF(OR($A34="",$B34="",$C34=""),"",'MPTO_working_3-way'!G33)</f>
        <v>2.2241111862770868</v>
      </c>
      <c r="K34" s="17">
        <f>IF(OR($A34="",$B34="",$C34=""),"",'OddsRatio_working_3-way'!H33)</f>
        <v>3.1694980331309472</v>
      </c>
      <c r="L34" s="21">
        <f>IF(OR($A34="",$B34="",$C34=""),"",'OddsRatio_working_3-way'!I33)</f>
        <v>4.233386491685545</v>
      </c>
      <c r="M34" s="22">
        <f>IF(OR($A34="",$B34="",$C34=""),"",'OddsRatio_working_3-way'!J33)</f>
        <v>2.2307729226415951</v>
      </c>
      <c r="N34" s="23">
        <f t="shared" si="16"/>
        <v>31.604927794514932</v>
      </c>
      <c r="O34" s="24">
        <f t="shared" si="17"/>
        <v>23.742238440757561</v>
      </c>
      <c r="P34" s="24">
        <f t="shared" si="18"/>
        <v>44.652833764727511</v>
      </c>
      <c r="Q34" t="s">
        <v>167</v>
      </c>
      <c r="R34" t="s">
        <v>174</v>
      </c>
      <c r="S34" t="s">
        <v>197</v>
      </c>
      <c r="T34" s="35">
        <v>100</v>
      </c>
      <c r="U34" s="35">
        <f t="shared" si="19"/>
        <v>46.236559139784944</v>
      </c>
      <c r="V34" s="35">
        <f t="shared" si="20"/>
        <v>73.333333333333329</v>
      </c>
      <c r="W34" s="35">
        <f t="shared" si="21"/>
        <v>77.477477477477478</v>
      </c>
      <c r="X34" s="35">
        <f t="shared" si="22"/>
        <v>49.189189189189186</v>
      </c>
      <c r="Y34" s="35">
        <f t="shared" si="23"/>
        <v>76.285963382737563</v>
      </c>
      <c r="Z34" s="35">
        <f t="shared" si="24"/>
        <v>80.430107526881713</v>
      </c>
      <c r="AA34" s="35">
        <f t="shared" si="25"/>
        <v>-2.9526300494042417</v>
      </c>
      <c r="AB34" s="35">
        <f t="shared" si="26"/>
        <v>-2.9526300494042346</v>
      </c>
      <c r="AC34" s="35">
        <f t="shared" si="27"/>
        <v>-2.9526300494042346</v>
      </c>
      <c r="AF34">
        <v>1.49</v>
      </c>
      <c r="AG34">
        <v>2.72</v>
      </c>
      <c r="AJ34" t="s">
        <v>191</v>
      </c>
    </row>
    <row r="35" spans="1:36" s="35" customFormat="1" ht="15" x14ac:dyDescent="0.25">
      <c r="A35">
        <v>1.86</v>
      </c>
      <c r="B35">
        <v>3.75</v>
      </c>
      <c r="C35">
        <v>4.4400000000000004</v>
      </c>
      <c r="D35" s="20">
        <f t="shared" si="3"/>
        <v>2.9526300494042257E-2</v>
      </c>
      <c r="E35" s="17">
        <f>IF(OR($A35="",$B35="",$C35=""),"",A35*'MPTO_working_3-way'!$I34)</f>
        <v>1.9149189189189186</v>
      </c>
      <c r="F35" s="21">
        <f>IF(OR($A35="",$B35="",$C35=""),"",B35*'MPTO_working_3-way'!$I34)</f>
        <v>3.8607236268526584</v>
      </c>
      <c r="G35" s="22">
        <f>IF(OR($A35="",$B35="",$C35=""),"",C35*'MPTO_working_3-way'!$I34)</f>
        <v>4.5710967741935482</v>
      </c>
      <c r="H35" s="17">
        <f>IF(OR($A35="",$B35="",$C35=""),"",'MPTO_working_3-way'!E34)</f>
        <v>1.8946846780706261</v>
      </c>
      <c r="I35" s="21">
        <f>IF(OR($A35="",$B35="",$C35=""),"",'MPTO_working_3-way'!F34)</f>
        <v>3.8937085093542536</v>
      </c>
      <c r="J35" s="22">
        <f>IF(OR($A35="",$B35="",$C35=""),"",'MPTO_working_3-way'!G34)</f>
        <v>4.6428892686875951</v>
      </c>
      <c r="K35" s="17">
        <f>IF(OR($A35="",$B35="",$C35=""),"",'OddsRatio_working_3-way'!H34)</f>
        <v>1.9023292039040804</v>
      </c>
      <c r="L35" s="21">
        <f>IF(OR($A35="",$B35="",$C35=""),"",'OddsRatio_working_3-way'!I34)</f>
        <v>3.8853550124839784</v>
      </c>
      <c r="M35" s="22">
        <f>IF(OR($A35="",$B35="",$C35=""),"",'OddsRatio_working_3-way'!J34)</f>
        <v>4.6093168156163227</v>
      </c>
      <c r="N35" s="23">
        <f t="shared" si="16"/>
        <v>52.221532207982847</v>
      </c>
      <c r="O35" s="24">
        <f t="shared" si="17"/>
        <v>25.901879975159492</v>
      </c>
      <c r="P35" s="24">
        <f t="shared" si="18"/>
        <v>21.876587816857676</v>
      </c>
      <c r="Q35" t="s">
        <v>188</v>
      </c>
      <c r="R35" t="s">
        <v>141</v>
      </c>
      <c r="S35" t="s">
        <v>197</v>
      </c>
      <c r="T35" s="35">
        <v>100</v>
      </c>
      <c r="U35" s="35">
        <f t="shared" si="19"/>
        <v>48.717948717948723</v>
      </c>
      <c r="V35" s="35">
        <f t="shared" si="20"/>
        <v>75.186104218362274</v>
      </c>
      <c r="W35" s="35">
        <f t="shared" si="21"/>
        <v>73.118279569892465</v>
      </c>
      <c r="X35" s="35">
        <f t="shared" si="22"/>
        <v>51.695616211745246</v>
      </c>
      <c r="Y35" s="35">
        <f t="shared" si="23"/>
        <v>78.16377171215882</v>
      </c>
      <c r="Z35" s="35">
        <f t="shared" si="24"/>
        <v>76.09594706368901</v>
      </c>
      <c r="AA35" s="35">
        <f t="shared" si="25"/>
        <v>-2.977667493796524</v>
      </c>
      <c r="AB35" s="35">
        <f t="shared" si="26"/>
        <v>-2.9776674937965453</v>
      </c>
      <c r="AC35" s="35">
        <f t="shared" si="27"/>
        <v>-2.9776674937965453</v>
      </c>
      <c r="AD35" s="36"/>
      <c r="AE35" s="36"/>
      <c r="AF35">
        <v>1.78</v>
      </c>
      <c r="AG35">
        <v>2.12</v>
      </c>
      <c r="AH35" s="36"/>
      <c r="AI35" s="36"/>
      <c r="AJ35" t="s">
        <v>191</v>
      </c>
    </row>
    <row r="36" spans="1:36" ht="15" x14ac:dyDescent="0.25">
      <c r="A36">
        <v>1.95</v>
      </c>
      <c r="B36">
        <v>4.03</v>
      </c>
      <c r="C36">
        <v>3.72</v>
      </c>
      <c r="D36" s="20">
        <f t="shared" si="3"/>
        <v>2.977667493796532E-2</v>
      </c>
      <c r="E36" s="17">
        <f>IF(OR($A36="",$B36="",$C36=""),"",A36*'MPTO_working_3-way'!$I35)</f>
        <v>2.0080645161290325</v>
      </c>
      <c r="F36" s="21">
        <f>IF(OR($A36="",$B36="",$C36=""),"",B36*'MPTO_working_3-way'!$I35)</f>
        <v>4.1500000000000004</v>
      </c>
      <c r="G36" s="22">
        <f>IF(OR($A36="",$B36="",$C36=""),"",C36*'MPTO_working_3-way'!$I35)</f>
        <v>3.8307692307692314</v>
      </c>
      <c r="H36" s="17">
        <f>IF(OR($A36="",$B36="",$C36=""),"",'MPTO_working_3-way'!E35)</f>
        <v>1.9884868421052631</v>
      </c>
      <c r="I36" s="21">
        <f>IF(OR($A36="",$B36="",$C36=""),"",'MPTO_working_3-way'!F35)</f>
        <v>4.197916666666667</v>
      </c>
      <c r="J36" s="22">
        <f>IF(OR($A36="",$B36="",$C36=""),"",'MPTO_working_3-way'!G35)</f>
        <v>3.86261980830671</v>
      </c>
      <c r="K36" s="17">
        <f>IF(OR($A36="",$B36="",$C36=""),"",'OddsRatio_working_3-way'!H35)</f>
        <v>1.9960795035471843</v>
      </c>
      <c r="L36" s="21">
        <f>IF(OR($A36="",$B36="",$C36=""),"",'OddsRatio_working_3-way'!I35)</f>
        <v>4.1769693639452319</v>
      </c>
      <c r="M36" s="22">
        <f>IF(OR($A36="",$B36="",$C36=""),"",'OddsRatio_working_3-way'!J35)</f>
        <v>3.8519328943666764</v>
      </c>
      <c r="N36" s="23">
        <f t="shared" si="16"/>
        <v>49.799196787148588</v>
      </c>
      <c r="O36" s="24">
        <f t="shared" si="17"/>
        <v>24.096385542168672</v>
      </c>
      <c r="P36" s="24">
        <f t="shared" si="18"/>
        <v>26.104417670682729</v>
      </c>
      <c r="Q36" t="s">
        <v>165</v>
      </c>
      <c r="R36" t="s">
        <v>176</v>
      </c>
      <c r="S36" t="s">
        <v>197</v>
      </c>
      <c r="T36" s="35">
        <v>100</v>
      </c>
      <c r="U36" s="35">
        <f t="shared" si="19"/>
        <v>91.126885536823423</v>
      </c>
      <c r="V36" s="35">
        <f t="shared" si="20"/>
        <v>86.187845303867405</v>
      </c>
      <c r="W36" s="35">
        <f t="shared" si="21"/>
        <v>18.699186991869919</v>
      </c>
      <c r="X36" s="35">
        <f t="shared" si="22"/>
        <v>95.112967704262672</v>
      </c>
      <c r="Y36" s="35">
        <f t="shared" si="23"/>
        <v>90.173927471306655</v>
      </c>
      <c r="Z36" s="35">
        <f t="shared" si="24"/>
        <v>22.685269159309172</v>
      </c>
      <c r="AA36" s="35">
        <f t="shared" si="25"/>
        <v>-3.9860821674392497</v>
      </c>
      <c r="AB36" s="35">
        <f t="shared" si="26"/>
        <v>-3.9860821674392497</v>
      </c>
      <c r="AC36" s="35">
        <f t="shared" si="27"/>
        <v>-3.9860821674392533</v>
      </c>
      <c r="AF36">
        <v>1.55</v>
      </c>
      <c r="AG36">
        <v>2.56</v>
      </c>
      <c r="AJ36" t="s">
        <v>191</v>
      </c>
    </row>
    <row r="37" spans="1:36" ht="15" x14ac:dyDescent="0.25">
      <c r="A37">
        <v>11.27</v>
      </c>
      <c r="B37">
        <v>7.24</v>
      </c>
      <c r="C37">
        <v>1.23</v>
      </c>
      <c r="D37" s="20">
        <f t="shared" si="3"/>
        <v>3.9860821674392533E-2</v>
      </c>
      <c r="E37" s="17">
        <f>IF(OR($A37="",$B37="",$C37=""),"",A37*'MPTO_working_3-way'!$I36)</f>
        <v>11.719231460270404</v>
      </c>
      <c r="F37" s="21">
        <f>IF(OR($A37="",$B37="",$C37=""),"",B37*'MPTO_working_3-way'!$I36)</f>
        <v>7.5285923489226025</v>
      </c>
      <c r="G37" s="22">
        <f>IF(OR($A37="",$B37="",$C37=""),"",C37*'MPTO_working_3-way'!$I36)</f>
        <v>1.2790288106595027</v>
      </c>
      <c r="H37" s="17">
        <f>IF(OR($A37="",$B37="",$C37=""),"",'MPTO_working_3-way'!E36)</f>
        <v>13.254828681391906</v>
      </c>
      <c r="I37" s="21">
        <f>IF(OR($A37="",$B37="",$C37=""),"",'MPTO_working_3-way'!F36)</f>
        <v>8.0105992145332312</v>
      </c>
      <c r="J37" s="22">
        <f>IF(OR($A37="",$B37="",$C37=""),"",'MPTO_working_3-way'!G36)</f>
        <v>1.2504357932497017</v>
      </c>
      <c r="K37" s="17">
        <f>IF(OR($A37="",$B37="",$C37=""),"",'OddsRatio_working_3-way'!H36)</f>
        <v>12.513220372751903</v>
      </c>
      <c r="L37" s="21">
        <f>IF(OR($A37="",$B37="",$C37=""),"",'OddsRatio_working_3-way'!I36)</f>
        <v>7.9953744036973573</v>
      </c>
      <c r="M37" s="22">
        <f>IF(OR($A37="",$B37="",$C37=""),"",'OddsRatio_working_3-way'!J36)</f>
        <v>1.2578423257773066</v>
      </c>
      <c r="N37" s="23">
        <f t="shared" si="16"/>
        <v>8.5329827590667495</v>
      </c>
      <c r="O37" s="24">
        <f t="shared" si="17"/>
        <v>13.282695537939537</v>
      </c>
      <c r="P37" s="24">
        <f t="shared" si="18"/>
        <v>78.184321702993714</v>
      </c>
      <c r="Q37" t="s">
        <v>142</v>
      </c>
      <c r="R37" t="s">
        <v>170</v>
      </c>
      <c r="S37" t="s">
        <v>197</v>
      </c>
      <c r="T37" s="35">
        <v>100</v>
      </c>
      <c r="U37" s="35">
        <f t="shared" si="19"/>
        <v>27.007299270072991</v>
      </c>
      <c r="V37" s="35">
        <f t="shared" si="20"/>
        <v>80.50682261208577</v>
      </c>
      <c r="W37" s="35">
        <f t="shared" si="21"/>
        <v>89.177489177489178</v>
      </c>
      <c r="X37" s="35">
        <f t="shared" si="22"/>
        <v>30.315688210425051</v>
      </c>
      <c r="Y37" s="35">
        <f t="shared" si="23"/>
        <v>83.81521155243783</v>
      </c>
      <c r="Z37" s="35">
        <f t="shared" si="24"/>
        <v>92.485878117841239</v>
      </c>
      <c r="AA37" s="35">
        <f t="shared" si="25"/>
        <v>-3.3083889403520601</v>
      </c>
      <c r="AB37" s="35">
        <f t="shared" si="26"/>
        <v>-3.3083889403520601</v>
      </c>
      <c r="AC37" s="35">
        <f t="shared" si="27"/>
        <v>-3.3083889403520601</v>
      </c>
      <c r="AF37">
        <v>1.41</v>
      </c>
      <c r="AG37">
        <v>2.99</v>
      </c>
      <c r="AJ37" t="s">
        <v>191</v>
      </c>
    </row>
    <row r="38" spans="1:36" ht="15" x14ac:dyDescent="0.25">
      <c r="A38">
        <v>1.37</v>
      </c>
      <c r="B38">
        <v>5.13</v>
      </c>
      <c r="C38">
        <v>9.24</v>
      </c>
      <c r="D38" s="20">
        <f t="shared" si="3"/>
        <v>3.3083889403520583E-2</v>
      </c>
      <c r="E38" s="17">
        <f>IF(OR($A38="",$B38="",$C38=""),"",A38*'MPTO_working_3-way'!$I37)</f>
        <v>1.4153249284828233</v>
      </c>
      <c r="F38" s="21">
        <f>IF(OR($A38="",$B38="",$C38=""),"",B38*'MPTO_working_3-way'!$I37)</f>
        <v>5.2997203526400609</v>
      </c>
      <c r="G38" s="22">
        <f>IF(OR($A38="",$B38="",$C38=""),"",C38*'MPTO_working_3-way'!$I37)</f>
        <v>9.5456951380885311</v>
      </c>
      <c r="H38" s="17">
        <f>IF(OR($A38="",$B38="",$C38=""),"",'MPTO_working_3-way'!E37)</f>
        <v>1.3910158987091541</v>
      </c>
      <c r="I38" s="21">
        <f>IF(OR($A38="",$B38="",$C38=""),"",'MPTO_working_3-way'!F37)</f>
        <v>5.4376252234847753</v>
      </c>
      <c r="J38" s="22">
        <f>IF(OR($A38="",$B38="",$C38=""),"",'MPTO_working_3-way'!G37)</f>
        <v>10.288368028380461</v>
      </c>
      <c r="K38" s="17">
        <f>IF(OR($A38="",$B38="",$C38=""),"",'OddsRatio_working_3-way'!H37)</f>
        <v>1.3983836970135106</v>
      </c>
      <c r="L38" s="21">
        <f>IF(OR($A38="",$B38="",$C38=""),"",'OddsRatio_working_3-way'!I37)</f>
        <v>5.4468234288264812</v>
      </c>
      <c r="M38" s="22">
        <f>IF(OR($A38="",$B38="",$C38=""),"",'OddsRatio_working_3-way'!J37)</f>
        <v>9.8721126037603426</v>
      </c>
      <c r="N38" s="23">
        <f t="shared" si="16"/>
        <v>70.655153447481752</v>
      </c>
      <c r="O38" s="24">
        <f t="shared" si="17"/>
        <v>18.868920121452241</v>
      </c>
      <c r="P38" s="24">
        <f t="shared" si="18"/>
        <v>10.475926431066016</v>
      </c>
      <c r="Q38" t="s">
        <v>78</v>
      </c>
      <c r="R38" t="s">
        <v>82</v>
      </c>
      <c r="S38" t="s">
        <v>198</v>
      </c>
      <c r="T38" s="35">
        <v>100</v>
      </c>
      <c r="U38" s="35">
        <f t="shared" si="19"/>
        <v>57.983193277310924</v>
      </c>
      <c r="V38" s="35">
        <f t="shared" si="20"/>
        <v>74.358974358974365</v>
      </c>
      <c r="W38" s="35">
        <f t="shared" si="21"/>
        <v>64.912280701754383</v>
      </c>
      <c r="X38" s="35">
        <f t="shared" si="22"/>
        <v>60.728744939271252</v>
      </c>
      <c r="Y38" s="35">
        <f t="shared" si="23"/>
        <v>77.104526020934699</v>
      </c>
      <c r="Z38" s="35">
        <f t="shared" si="24"/>
        <v>67.657832363714718</v>
      </c>
      <c r="AA38" s="35">
        <f t="shared" si="25"/>
        <v>-2.7455516619603273</v>
      </c>
      <c r="AB38" s="35">
        <f t="shared" si="26"/>
        <v>-2.7455516619603344</v>
      </c>
      <c r="AC38" s="35">
        <f t="shared" si="27"/>
        <v>-2.7455516619603344</v>
      </c>
      <c r="AF38">
        <v>1.56</v>
      </c>
      <c r="AG38">
        <v>2.5499999999999998</v>
      </c>
      <c r="AJ38" t="s">
        <v>79</v>
      </c>
    </row>
    <row r="39" spans="1:36" ht="15" x14ac:dyDescent="0.25">
      <c r="A39">
        <v>2.38</v>
      </c>
      <c r="B39">
        <v>3.9</v>
      </c>
      <c r="C39">
        <v>2.85</v>
      </c>
      <c r="D39" s="20">
        <f t="shared" si="3"/>
        <v>2.7455516619603326E-2</v>
      </c>
      <c r="E39" s="17">
        <f>IF(OR($A39="",$B39="",$C39=""),"",A39*'MPTO_working_3-way'!$I38)</f>
        <v>2.4453441295546559</v>
      </c>
      <c r="F39" s="21">
        <f>IF(OR($A39="",$B39="",$C39=""),"",B39*'MPTO_working_3-way'!$I38)</f>
        <v>4.0070765148164531</v>
      </c>
      <c r="G39" s="22">
        <f>IF(OR($A39="",$B39="",$C39=""),"",C39*'MPTO_working_3-way'!$I38)</f>
        <v>2.9282482223658697</v>
      </c>
      <c r="H39" s="17">
        <f>IF(OR($A39="",$B39="",$C39=""),"",'MPTO_working_3-way'!E38)</f>
        <v>2.4329939574538533</v>
      </c>
      <c r="I39" s="21">
        <f>IF(OR($A39="",$B39="",$C39=""),"",'MPTO_working_3-way'!F38)</f>
        <v>4.0443516947209099</v>
      </c>
      <c r="J39" s="22">
        <f>IF(OR($A39="",$B39="",$C39=""),"",'MPTO_working_3-way'!G38)</f>
        <v>2.9263266186572863</v>
      </c>
      <c r="K39" s="17">
        <f>IF(OR($A39="",$B39="",$C39=""),"",'OddsRatio_working_3-way'!H38)</f>
        <v>2.4388159575909376</v>
      </c>
      <c r="L39" s="21">
        <f>IF(OR($A39="",$B39="",$C39=""),"",'OddsRatio_working_3-way'!I38)</f>
        <v>4.0235987514592164</v>
      </c>
      <c r="M39" s="22">
        <f>IF(OR($A39="",$B39="",$C39=""),"",'OddsRatio_working_3-way'!J38)</f>
        <v>2.9288474793791557</v>
      </c>
      <c r="N39" s="23">
        <f t="shared" si="16"/>
        <v>40.894039735099334</v>
      </c>
      <c r="O39" s="24">
        <f t="shared" si="17"/>
        <v>24.955849889624723</v>
      </c>
      <c r="P39" s="24">
        <f t="shared" si="18"/>
        <v>34.150110375275929</v>
      </c>
      <c r="Q39" t="s">
        <v>147</v>
      </c>
      <c r="R39" t="s">
        <v>86</v>
      </c>
      <c r="S39" t="s">
        <v>198</v>
      </c>
      <c r="T39" s="35">
        <v>100</v>
      </c>
      <c r="U39" s="35">
        <f t="shared" si="19"/>
        <v>57.983193277310924</v>
      </c>
      <c r="V39" s="35">
        <f t="shared" si="20"/>
        <v>72.899728997289984</v>
      </c>
      <c r="W39" s="35">
        <f t="shared" si="21"/>
        <v>66.329966329966325</v>
      </c>
      <c r="X39" s="35">
        <f t="shared" si="22"/>
        <v>60.770304672743691</v>
      </c>
      <c r="Y39" s="35">
        <f t="shared" si="23"/>
        <v>75.686840392722743</v>
      </c>
      <c r="Z39" s="35">
        <f t="shared" si="24"/>
        <v>69.117077725399099</v>
      </c>
      <c r="AA39" s="35">
        <f t="shared" si="25"/>
        <v>-2.7871113954327669</v>
      </c>
      <c r="AB39" s="35">
        <f t="shared" si="26"/>
        <v>-2.7871113954327598</v>
      </c>
      <c r="AC39" s="35">
        <f t="shared" si="27"/>
        <v>-2.787111395432774</v>
      </c>
      <c r="AF39">
        <v>1.6</v>
      </c>
      <c r="AG39">
        <v>2.4500000000000002</v>
      </c>
      <c r="AJ39" t="s">
        <v>79</v>
      </c>
    </row>
    <row r="40" spans="1:36" ht="15" x14ac:dyDescent="0.25">
      <c r="A40">
        <v>2.38</v>
      </c>
      <c r="B40">
        <v>3.69</v>
      </c>
      <c r="C40">
        <v>2.97</v>
      </c>
      <c r="D40" s="20">
        <f t="shared" si="3"/>
        <v>2.7871113954327731E-2</v>
      </c>
      <c r="E40" s="17">
        <f>IF(OR($A40="",$B40="",$C40=""),"",A40*'MPTO_working_3-way'!$I39)</f>
        <v>2.4463332512112999</v>
      </c>
      <c r="F40" s="21">
        <f>IF(OR($A40="",$B40="",$C40=""),"",B40*'MPTO_working_3-way'!$I39)</f>
        <v>3.7928444104914694</v>
      </c>
      <c r="G40" s="22">
        <f>IF(OR($A40="",$B40="",$C40=""),"",C40*'MPTO_working_3-way'!$I39)</f>
        <v>3.0527772084443536</v>
      </c>
      <c r="H40" s="17">
        <f>IF(OR($A40="",$B40="",$C40=""),"",'MPTO_working_3-way'!E39)</f>
        <v>2.4338142711499451</v>
      </c>
      <c r="I40" s="21">
        <f>IF(OR($A40="",$B40="",$C40=""),"",'MPTO_working_3-way'!F39)</f>
        <v>3.8209891246737975</v>
      </c>
      <c r="J40" s="22">
        <f>IF(OR($A40="",$B40="",$C40=""),"",'MPTO_working_3-way'!G39)</f>
        <v>3.0542747800378414</v>
      </c>
      <c r="K40" s="17">
        <f>IF(OR($A40="",$B40="",$C40=""),"",'OddsRatio_working_3-way'!H39)</f>
        <v>2.4395070143546933</v>
      </c>
      <c r="L40" s="21">
        <f>IF(OR($A40="",$B40="",$C40=""),"",'OddsRatio_working_3-way'!I39)</f>
        <v>3.8059955569667574</v>
      </c>
      <c r="M40" s="22">
        <f>IF(OR($A40="",$B40="",$C40=""),"",'OddsRatio_working_3-way'!J39)</f>
        <v>3.0549484190425695</v>
      </c>
      <c r="N40" s="23">
        <f t="shared" si="16"/>
        <v>40.877505119339361</v>
      </c>
      <c r="O40" s="24">
        <f t="shared" si="17"/>
        <v>26.365436906240557</v>
      </c>
      <c r="P40" s="24">
        <f t="shared" si="18"/>
        <v>32.757057974420086</v>
      </c>
      <c r="Q40" t="s">
        <v>145</v>
      </c>
      <c r="R40" t="s">
        <v>146</v>
      </c>
      <c r="S40" t="s">
        <v>198</v>
      </c>
      <c r="T40" s="35">
        <v>100</v>
      </c>
      <c r="U40" s="35">
        <f t="shared" si="19"/>
        <v>55.947136563876647</v>
      </c>
      <c r="V40" s="35">
        <f t="shared" si="20"/>
        <v>71.509971509971507</v>
      </c>
      <c r="W40" s="35">
        <f t="shared" si="21"/>
        <v>69.696969696969703</v>
      </c>
      <c r="X40" s="35">
        <f t="shared" si="22"/>
        <v>58.793058793058798</v>
      </c>
      <c r="Y40" s="35">
        <f t="shared" si="23"/>
        <v>74.355893739153657</v>
      </c>
      <c r="Z40" s="35">
        <f t="shared" si="24"/>
        <v>72.542891926151839</v>
      </c>
      <c r="AA40" s="35">
        <f t="shared" si="25"/>
        <v>-2.8459222291821504</v>
      </c>
      <c r="AB40" s="35">
        <f t="shared" si="26"/>
        <v>-2.8459222291821504</v>
      </c>
      <c r="AC40" s="35">
        <f t="shared" si="27"/>
        <v>-2.8459222291821362</v>
      </c>
      <c r="AF40">
        <v>1.76</v>
      </c>
      <c r="AG40">
        <v>2.14</v>
      </c>
      <c r="AJ40" t="s">
        <v>79</v>
      </c>
    </row>
    <row r="41" spans="1:36" s="35" customFormat="1" ht="15" x14ac:dyDescent="0.25">
      <c r="A41">
        <v>2.27</v>
      </c>
      <c r="B41">
        <v>3.51</v>
      </c>
      <c r="C41">
        <v>3.3</v>
      </c>
      <c r="D41" s="20">
        <f t="shared" si="3"/>
        <v>2.8459222291821407E-2</v>
      </c>
      <c r="E41" s="17">
        <f>IF(OR($A41="",$B41="",$C41=""),"",A41*'MPTO_working_3-way'!$I40)</f>
        <v>2.3346024346024348</v>
      </c>
      <c r="F41" s="21">
        <f>IF(OR($A41="",$B41="",$C41=""),"",B41*'MPTO_working_3-way'!$I40)</f>
        <v>3.6098918702442928</v>
      </c>
      <c r="G41" s="22">
        <f>IF(OR($A41="",$B41="",$C41=""),"",C41*'MPTO_working_3-way'!$I40)</f>
        <v>3.3939154335630106</v>
      </c>
      <c r="H41" s="17">
        <f>IF(OR($A41="",$B41="",$C41=""),"",'MPTO_working_3-way'!E40)</f>
        <v>2.3199583185174664</v>
      </c>
      <c r="I41" s="21">
        <f>IF(OR($A41="",$B41="",$C41=""),"",'MPTO_working_3-way'!F40)</f>
        <v>3.630899100609398</v>
      </c>
      <c r="J41" s="22">
        <f>IF(OR($A41="",$B41="",$C41=""),"",'MPTO_working_3-way'!G40)</f>
        <v>3.4066455306694374</v>
      </c>
      <c r="K41" s="17">
        <f>IF(OR($A41="",$B41="",$C41=""),"",'OddsRatio_working_3-way'!H40)</f>
        <v>2.3262217866625119</v>
      </c>
      <c r="L41" s="21">
        <f>IF(OR($A41="",$B41="",$C41=""),"",'OddsRatio_working_3-way'!I40)</f>
        <v>3.6211154996243344</v>
      </c>
      <c r="M41" s="22">
        <f>IF(OR($A41="",$B41="",$C41=""),"",'OddsRatio_working_3-way'!J40)</f>
        <v>3.4018189837195099</v>
      </c>
      <c r="N41" s="23">
        <f t="shared" si="16"/>
        <v>42.833845505275178</v>
      </c>
      <c r="O41" s="24">
        <f t="shared" si="17"/>
        <v>27.701660768368857</v>
      </c>
      <c r="P41" s="24">
        <f t="shared" si="18"/>
        <v>29.464493726355961</v>
      </c>
      <c r="Q41" t="s">
        <v>143</v>
      </c>
      <c r="R41" t="s">
        <v>178</v>
      </c>
      <c r="S41" t="s">
        <v>198</v>
      </c>
      <c r="T41" s="35">
        <v>100</v>
      </c>
      <c r="U41" s="35">
        <f t="shared" si="19"/>
        <v>13.793103448275851</v>
      </c>
      <c r="V41" s="35">
        <f t="shared" si="20"/>
        <v>88.023952095808383</v>
      </c>
      <c r="W41" s="35">
        <f t="shared" si="21"/>
        <v>94.672349493873199</v>
      </c>
      <c r="X41" s="35">
        <f t="shared" si="22"/>
        <v>17.303698410318415</v>
      </c>
      <c r="Y41" s="35">
        <f t="shared" si="23"/>
        <v>91.534547057850943</v>
      </c>
      <c r="Z41" s="35">
        <f t="shared" si="24"/>
        <v>98.182944455915759</v>
      </c>
      <c r="AA41" s="35">
        <f t="shared" si="25"/>
        <v>-3.510594962042564</v>
      </c>
      <c r="AB41" s="35">
        <f t="shared" si="26"/>
        <v>-3.5105949620425605</v>
      </c>
      <c r="AC41" s="35">
        <f t="shared" si="27"/>
        <v>-3.5105949620425605</v>
      </c>
      <c r="AD41" s="36"/>
      <c r="AE41" s="36"/>
      <c r="AF41">
        <v>1.91</v>
      </c>
      <c r="AG41">
        <v>1.98</v>
      </c>
      <c r="AH41" s="36"/>
      <c r="AI41" s="36"/>
      <c r="AJ41" t="s">
        <v>79</v>
      </c>
    </row>
    <row r="42" spans="1:36" ht="15" x14ac:dyDescent="0.25">
      <c r="A42">
        <v>1.1599999999999999</v>
      </c>
      <c r="B42">
        <v>8.35</v>
      </c>
      <c r="C42">
        <v>18.77</v>
      </c>
      <c r="D42" s="20">
        <f t="shared" si="3"/>
        <v>3.5105949620425569E-2</v>
      </c>
      <c r="E42" s="17">
        <f>IF(OR($A42="",$B42="",$C42=""),"",A42*'MPTO_working_3-way'!$I41)</f>
        <v>1.2007229015596936</v>
      </c>
      <c r="F42" s="21">
        <f>IF(OR($A42="",$B42="",$C42=""),"",B42*'MPTO_working_3-way'!$I41)</f>
        <v>8.6431346793305526</v>
      </c>
      <c r="G42" s="22">
        <f>IF(OR($A42="",$B42="",$C42=""),"",C42*'MPTO_working_3-way'!$I41)</f>
        <v>19.428938674375388</v>
      </c>
      <c r="H42" s="17">
        <f>IF(OR($A42="",$B42="",$C42=""),"",'MPTO_working_3-way'!E41)</f>
        <v>1.1759628734443766</v>
      </c>
      <c r="I42" s="21">
        <f>IF(OR($A42="",$B42="",$C42=""),"",'MPTO_working_3-way'!F41)</f>
        <v>9.2542468990680238</v>
      </c>
      <c r="J42" s="22">
        <f>IF(OR($A42="",$B42="",$C42=""),"",'MPTO_working_3-way'!G41)</f>
        <v>24.053193046951083</v>
      </c>
      <c r="K42" s="17">
        <f>IF(OR($A42="",$B42="",$C42=""),"",'OddsRatio_working_3-way'!H41)</f>
        <v>1.1819961212474406</v>
      </c>
      <c r="L42" s="21">
        <f>IF(OR($A42="",$B42="",$C42=""),"",'OddsRatio_working_3-way'!I41)</f>
        <v>9.3604468198043094</v>
      </c>
      <c r="M42" s="22">
        <f>IF(OR($A42="",$B42="",$C42=""),"",'OddsRatio_working_3-way'!J41)</f>
        <v>21.212944216043891</v>
      </c>
      <c r="N42" s="23">
        <f t="shared" si="16"/>
        <v>83.28316206020871</v>
      </c>
      <c r="O42" s="24">
        <f t="shared" si="17"/>
        <v>11.569876405969117</v>
      </c>
      <c r="P42" s="24">
        <f t="shared" si="18"/>
        <v>5.1469615338221688</v>
      </c>
      <c r="Q42" t="s">
        <v>194</v>
      </c>
      <c r="R42" t="s">
        <v>68</v>
      </c>
      <c r="S42" t="s">
        <v>198</v>
      </c>
      <c r="T42" s="35">
        <v>100</v>
      </c>
      <c r="U42" s="35">
        <f t="shared" si="19"/>
        <v>68.253968253968253</v>
      </c>
      <c r="V42" s="35">
        <f t="shared" si="20"/>
        <v>73.614775725593674</v>
      </c>
      <c r="W42" s="35">
        <f t="shared" si="21"/>
        <v>55.357142857142868</v>
      </c>
      <c r="X42" s="35">
        <f t="shared" si="22"/>
        <v>71.028081417263465</v>
      </c>
      <c r="Y42" s="35">
        <f t="shared" si="23"/>
        <v>76.388888888888886</v>
      </c>
      <c r="Z42" s="35">
        <f t="shared" si="24"/>
        <v>58.131256020438073</v>
      </c>
      <c r="AA42" s="35">
        <f t="shared" si="25"/>
        <v>-2.7741131632952118</v>
      </c>
      <c r="AB42" s="35">
        <f t="shared" si="26"/>
        <v>-2.7741131632952118</v>
      </c>
      <c r="AC42" s="35">
        <f t="shared" si="27"/>
        <v>-2.7741131632952047</v>
      </c>
      <c r="AF42">
        <v>1.43</v>
      </c>
      <c r="AG42">
        <v>2.91</v>
      </c>
      <c r="AJ42" t="s">
        <v>79</v>
      </c>
    </row>
    <row r="43" spans="1:36" ht="15" x14ac:dyDescent="0.25">
      <c r="A43">
        <v>3.15</v>
      </c>
      <c r="B43">
        <v>3.79</v>
      </c>
      <c r="C43">
        <v>2.2400000000000002</v>
      </c>
      <c r="D43" s="20">
        <f t="shared" si="3"/>
        <v>2.774113163295211E-2</v>
      </c>
      <c r="E43" s="17">
        <f>IF(OR($A43="",$B43="",$C43=""),"",A43*'MPTO_working_3-way'!$I42)</f>
        <v>3.2373845646437989</v>
      </c>
      <c r="F43" s="21">
        <f>IF(OR($A43="",$B43="",$C43=""),"",B43*'MPTO_working_3-way'!$I42)</f>
        <v>3.8951388888888885</v>
      </c>
      <c r="G43" s="22">
        <f>IF(OR($A43="",$B43="",$C43=""),"",C43*'MPTO_working_3-way'!$I42)</f>
        <v>2.302140134857813</v>
      </c>
      <c r="H43" s="17">
        <f>IF(OR($A43="",$B43="",$C43=""),"",'MPTO_working_3-way'!E42)</f>
        <v>3.2445065988755575</v>
      </c>
      <c r="I43" s="21">
        <f>IF(OR($A43="",$B43="",$C43=""),"",'MPTO_working_3-way'!F42)</f>
        <v>3.9276495705992418</v>
      </c>
      <c r="J43" s="22">
        <f>IF(OR($A43="",$B43="",$C43=""),"",'MPTO_working_3-way'!G42)</f>
        <v>2.2873793538395217</v>
      </c>
      <c r="K43" s="17">
        <f>IF(OR($A43="",$B43="",$C43=""),"",'OddsRatio_working_3-way'!H42)</f>
        <v>3.2431898202471099</v>
      </c>
      <c r="L43" s="21">
        <f>IF(OR($A43="",$B43="",$C43=""),"",'OddsRatio_working_3-way'!I42)</f>
        <v>3.9109300458090401</v>
      </c>
      <c r="M43" s="22">
        <f>IF(OR($A43="",$B43="",$C43=""),"",'OddsRatio_working_3-way'!J42)</f>
        <v>2.2937466870262404</v>
      </c>
      <c r="N43" s="23">
        <f t="shared" si="16"/>
        <v>30.889132261925994</v>
      </c>
      <c r="O43" s="24">
        <f t="shared" si="17"/>
        <v>25.6730254947406</v>
      </c>
      <c r="P43" s="24">
        <f t="shared" si="18"/>
        <v>43.437842243333421</v>
      </c>
      <c r="Q43" t="s">
        <v>144</v>
      </c>
      <c r="R43" t="s">
        <v>195</v>
      </c>
      <c r="S43" t="s">
        <v>198</v>
      </c>
      <c r="T43" s="35">
        <v>100</v>
      </c>
      <c r="U43" s="35">
        <f t="shared" si="19"/>
        <v>46.808510638297875</v>
      </c>
      <c r="V43" s="35">
        <f t="shared" si="20"/>
        <v>75.786924939467312</v>
      </c>
      <c r="W43" s="35">
        <f t="shared" si="21"/>
        <v>74.424552429667528</v>
      </c>
      <c r="X43" s="35">
        <f t="shared" si="22"/>
        <v>49.788522630865174</v>
      </c>
      <c r="Y43" s="35">
        <f t="shared" si="23"/>
        <v>78.766936932034611</v>
      </c>
      <c r="Z43" s="35">
        <f t="shared" si="24"/>
        <v>77.404564422234813</v>
      </c>
      <c r="AA43" s="35">
        <f t="shared" si="25"/>
        <v>-2.9800119925672988</v>
      </c>
      <c r="AB43" s="35">
        <f t="shared" si="26"/>
        <v>-2.9800119925672988</v>
      </c>
      <c r="AC43" s="35">
        <f t="shared" si="27"/>
        <v>-2.9800119925672846</v>
      </c>
      <c r="AF43">
        <v>1.76</v>
      </c>
      <c r="AG43">
        <v>2.15</v>
      </c>
      <c r="AJ43" t="s">
        <v>79</v>
      </c>
    </row>
    <row r="44" spans="1:36" ht="15" x14ac:dyDescent="0.25">
      <c r="A44">
        <v>1.88</v>
      </c>
      <c r="B44">
        <v>4.13</v>
      </c>
      <c r="C44">
        <v>3.91</v>
      </c>
      <c r="D44" s="20">
        <f t="shared" si="3"/>
        <v>2.9800119925672997E-2</v>
      </c>
      <c r="E44" s="17">
        <f>IF(OR($A44="",$B44="",$C44=""),"",A44*'MPTO_working_3-way'!$I43)</f>
        <v>1.9360242254602651</v>
      </c>
      <c r="F44" s="21">
        <f>IF(OR($A44="",$B44="",$C44=""),"",B44*'MPTO_working_3-way'!$I43)</f>
        <v>4.2530744952930295</v>
      </c>
      <c r="G44" s="22">
        <f>IF(OR($A44="",$B44="",$C44=""),"",C44*'MPTO_working_3-way'!$I43)</f>
        <v>4.0265184689093818</v>
      </c>
      <c r="H44" s="17">
        <f>IF(OR($A44="",$B44="",$C44=""),"",'MPTO_working_3-way'!E43)</f>
        <v>1.9157766340253821</v>
      </c>
      <c r="I44" s="21">
        <f>IF(OR($A44="",$B44="",$C44=""),"",'MPTO_working_3-way'!F43)</f>
        <v>4.3066808576477147</v>
      </c>
      <c r="J44" s="22">
        <f>IF(OR($A44="",$B44="",$C44=""),"",'MPTO_working_3-way'!G43)</f>
        <v>4.0679990052037418</v>
      </c>
      <c r="K44" s="17">
        <f>IF(OR($A44="",$B44="",$C44=""),"",'OddsRatio_working_3-way'!H43)</f>
        <v>1.9234283124223344</v>
      </c>
      <c r="L44" s="21">
        <f>IF(OR($A44="",$B44="",$C44=""),"",'OddsRatio_working_3-way'!I43)</f>
        <v>4.2844666112294396</v>
      </c>
      <c r="M44" s="22">
        <f>IF(OR($A44="",$B44="",$C44=""),"",'OddsRatio_working_3-way'!J43)</f>
        <v>4.0536095331238551</v>
      </c>
      <c r="N44" s="23">
        <f t="shared" si="16"/>
        <v>51.652246229628808</v>
      </c>
      <c r="O44" s="24">
        <f t="shared" si="17"/>
        <v>23.512402642058632</v>
      </c>
      <c r="P44" s="24">
        <f t="shared" si="18"/>
        <v>24.835351128312567</v>
      </c>
      <c r="Q44" t="s">
        <v>70</v>
      </c>
      <c r="R44" t="s">
        <v>192</v>
      </c>
      <c r="S44" t="s">
        <v>198</v>
      </c>
      <c r="T44" s="35">
        <v>100</v>
      </c>
      <c r="U44" s="35">
        <f t="shared" si="19"/>
        <v>13.043478260869554</v>
      </c>
      <c r="V44" s="35">
        <f t="shared" si="20"/>
        <v>88.221436984687855</v>
      </c>
      <c r="W44" s="35">
        <f t="shared" si="21"/>
        <v>95.318352059925104</v>
      </c>
      <c r="X44" s="35">
        <f t="shared" si="22"/>
        <v>16.460210955387041</v>
      </c>
      <c r="Y44" s="35">
        <f t="shared" si="23"/>
        <v>91.638169679205348</v>
      </c>
      <c r="Z44" s="35">
        <f t="shared" si="24"/>
        <v>98.735084754442568</v>
      </c>
      <c r="AA44" s="35">
        <f t="shared" si="25"/>
        <v>-3.4167326945174867</v>
      </c>
      <c r="AB44" s="35">
        <f t="shared" si="26"/>
        <v>-3.4167326945174921</v>
      </c>
      <c r="AC44" s="35">
        <f t="shared" si="27"/>
        <v>-3.4167326945174636</v>
      </c>
      <c r="AF44">
        <v>1.63</v>
      </c>
      <c r="AG44">
        <v>2.39</v>
      </c>
      <c r="AJ44" t="s">
        <v>79</v>
      </c>
    </row>
    <row r="45" spans="1:36" ht="15" x14ac:dyDescent="0.25">
      <c r="A45">
        <v>1.1499999999999999</v>
      </c>
      <c r="B45">
        <v>8.49</v>
      </c>
      <c r="C45">
        <v>21.36</v>
      </c>
      <c r="D45" s="20">
        <f t="shared" si="3"/>
        <v>3.416732694517477E-2</v>
      </c>
      <c r="E45" s="17">
        <f>IF(OR($A45="",$B45="",$C45=""),"",A45*'MPTO_working_3-way'!$I44)</f>
        <v>1.1892924259869508</v>
      </c>
      <c r="F45" s="21">
        <f>IF(OR($A45="",$B45="",$C45=""),"",B45*'MPTO_working_3-way'!$I44)</f>
        <v>8.7800806057645335</v>
      </c>
      <c r="G45" s="22">
        <f>IF(OR($A45="",$B45="",$C45=""),"",C45*'MPTO_working_3-way'!$I44)</f>
        <v>22.089814103548932</v>
      </c>
      <c r="H45" s="17">
        <f>IF(OR($A45="",$B45="",$C45=""),"",'MPTO_working_3-way'!E44)</f>
        <v>1.1652619901680281</v>
      </c>
      <c r="I45" s="21">
        <f>IF(OR($A45="",$B45="",$C45=""),"",'MPTO_working_3-way'!F44)</f>
        <v>9.3988035416033853</v>
      </c>
      <c r="J45" s="22">
        <f>IF(OR($A45="",$B45="",$C45=""),"",'MPTO_working_3-way'!G44)</f>
        <v>28.226763323732605</v>
      </c>
      <c r="K45" s="17">
        <f>IF(OR($A45="",$B45="",$C45=""),"",'OddsRatio_working_3-way'!H44)</f>
        <v>1.1710746816921922</v>
      </c>
      <c r="L45" s="21">
        <f>IF(OR($A45="",$B45="",$C45=""),"",'OddsRatio_working_3-way'!I44)</f>
        <v>9.5423291058301469</v>
      </c>
      <c r="M45" s="22">
        <f>IF(OR($A45="",$B45="",$C45=""),"",'OddsRatio_working_3-way'!J44)</f>
        <v>24.220536795020266</v>
      </c>
      <c r="N45" s="23">
        <f t="shared" si="16"/>
        <v>84.083609560544886</v>
      </c>
      <c r="O45" s="24">
        <f t="shared" si="17"/>
        <v>11.389417078283463</v>
      </c>
      <c r="P45" s="24">
        <f t="shared" si="18"/>
        <v>4.5269733611716578</v>
      </c>
      <c r="Q45" t="s">
        <v>193</v>
      </c>
      <c r="R45" t="s">
        <v>85</v>
      </c>
      <c r="S45" t="s">
        <v>198</v>
      </c>
      <c r="T45" s="35">
        <v>100</v>
      </c>
      <c r="U45" s="35">
        <f t="shared" si="19"/>
        <v>13.043478260869554</v>
      </c>
      <c r="V45" s="35">
        <f t="shared" si="20"/>
        <v>88.558352402745996</v>
      </c>
      <c r="W45" s="35">
        <f t="shared" si="21"/>
        <v>95.066600888011834</v>
      </c>
      <c r="X45" s="35">
        <f t="shared" si="22"/>
        <v>16.375046709242163</v>
      </c>
      <c r="Y45" s="35">
        <f t="shared" si="23"/>
        <v>91.889920851118603</v>
      </c>
      <c r="Z45" s="35">
        <f t="shared" si="24"/>
        <v>98.398169336384441</v>
      </c>
      <c r="AA45" s="35">
        <f t="shared" si="25"/>
        <v>-3.3315684483726091</v>
      </c>
      <c r="AB45" s="35">
        <f t="shared" si="26"/>
        <v>-3.3315684483726073</v>
      </c>
      <c r="AC45" s="35">
        <f t="shared" si="27"/>
        <v>-3.3315684483726073</v>
      </c>
      <c r="AF45">
        <v>1.43</v>
      </c>
      <c r="AG45">
        <v>2.89</v>
      </c>
      <c r="AJ45" t="s">
        <v>79</v>
      </c>
    </row>
    <row r="46" spans="1:36" s="35" customFormat="1" ht="15" x14ac:dyDescent="0.25">
      <c r="A46">
        <v>1.1499999999999999</v>
      </c>
      <c r="B46">
        <v>8.74</v>
      </c>
      <c r="C46">
        <v>20.27</v>
      </c>
      <c r="D46" s="20">
        <f t="shared" si="3"/>
        <v>3.3315684483726127E-2</v>
      </c>
      <c r="E46" s="17">
        <f>IF(OR($A46="",$B46="",$C46=""),"",A46*'MPTO_working_3-way'!$I45)</f>
        <v>1.1883130371562849</v>
      </c>
      <c r="F46" s="21">
        <f>IF(OR($A46="",$B46="",$C46=""),"",B46*'MPTO_working_3-way'!$I45)</f>
        <v>9.0311790823877658</v>
      </c>
      <c r="G46" s="22">
        <f>IF(OR($A46="",$B46="",$C46=""),"",C46*'MPTO_working_3-way'!$I45)</f>
        <v>20.945308924485129</v>
      </c>
      <c r="H46" s="17">
        <f>IF(OR($A46="",$B46="",$C46=""),"",'MPTO_working_3-way'!E45)</f>
        <v>1.1648766541780036</v>
      </c>
      <c r="I46" s="21">
        <f>IF(OR($A46="",$B46="",$C46=""),"",'MPTO_working_3-way'!F45)</f>
        <v>9.679488160152113</v>
      </c>
      <c r="J46" s="22">
        <f>IF(OR($A46="",$B46="",$C46=""),"",'MPTO_working_3-way'!G45)</f>
        <v>26.158314384431417</v>
      </c>
      <c r="K46" s="17">
        <f>IF(OR($A46="",$B46="",$C46=""),"",'OddsRatio_working_3-way'!H45)</f>
        <v>1.1705402117342141</v>
      </c>
      <c r="L46" s="21">
        <f>IF(OR($A46="",$B46="",$C46=""),"",'OddsRatio_working_3-way'!I45)</f>
        <v>9.7998749254854687</v>
      </c>
      <c r="M46" s="22">
        <f>IF(OR($A46="",$B46="",$C46=""),"",'OddsRatio_working_3-way'!J45)</f>
        <v>22.908732534122091</v>
      </c>
      <c r="N46" s="23">
        <f t="shared" si="16"/>
        <v>84.152909943079393</v>
      </c>
      <c r="O46" s="24">
        <f t="shared" si="17"/>
        <v>11.072751308299919</v>
      </c>
      <c r="P46" s="24">
        <f t="shared" si="18"/>
        <v>4.7743387486206847</v>
      </c>
      <c r="Q46" t="s">
        <v>83</v>
      </c>
      <c r="R46" t="s">
        <v>84</v>
      </c>
      <c r="S46" t="s">
        <v>198</v>
      </c>
      <c r="T46" s="35">
        <v>100</v>
      </c>
      <c r="U46" s="35">
        <f t="shared" si="19"/>
        <v>91.071428571428569</v>
      </c>
      <c r="V46" s="35">
        <f t="shared" si="20"/>
        <v>83.948635634028889</v>
      </c>
      <c r="W46" s="35">
        <f t="shared" si="21"/>
        <v>21.259842519685037</v>
      </c>
      <c r="X46" s="35">
        <f t="shared" si="22"/>
        <v>94.791521846286059</v>
      </c>
      <c r="Y46" s="35">
        <f t="shared" si="23"/>
        <v>87.668728908886379</v>
      </c>
      <c r="Z46" s="35">
        <f t="shared" si="24"/>
        <v>24.979935794542534</v>
      </c>
      <c r="AA46" s="35">
        <f t="shared" si="25"/>
        <v>-3.72009327485749</v>
      </c>
      <c r="AB46" s="35">
        <f t="shared" si="26"/>
        <v>-3.72009327485749</v>
      </c>
      <c r="AC46" s="35">
        <f t="shared" si="27"/>
        <v>-3.7200932748574971</v>
      </c>
      <c r="AD46" s="36"/>
      <c r="AE46" s="36"/>
      <c r="AF46">
        <v>1.43</v>
      </c>
      <c r="AG46">
        <v>2.93</v>
      </c>
      <c r="AH46" s="36"/>
      <c r="AI46" s="36"/>
      <c r="AJ46" t="s">
        <v>79</v>
      </c>
    </row>
    <row r="47" spans="1:36" ht="15" x14ac:dyDescent="0.25">
      <c r="A47">
        <v>11.2</v>
      </c>
      <c r="B47">
        <v>6.23</v>
      </c>
      <c r="C47">
        <v>1.27</v>
      </c>
      <c r="D47" s="20">
        <f t="shared" si="3"/>
        <v>3.7200932748574944E-2</v>
      </c>
      <c r="E47" s="17">
        <f>IF(OR($A47="",$B47="",$C47=""),"",A47*'MPTO_working_3-way'!$I46)</f>
        <v>11.616650446784039</v>
      </c>
      <c r="F47" s="21">
        <f>IF(OR($A47="",$B47="",$C47=""),"",B47*'MPTO_working_3-way'!$I46)</f>
        <v>6.4617618110236226</v>
      </c>
      <c r="G47" s="22">
        <f>IF(OR($A47="",$B47="",$C47=""),"",C47*'MPTO_working_3-way'!$I46)</f>
        <v>1.3172451845906903</v>
      </c>
      <c r="H47" s="17">
        <f>IF(OR($A47="",$B47="",$C47=""),"",'MPTO_working_3-way'!E46)</f>
        <v>13.006369950273287</v>
      </c>
      <c r="I47" s="21">
        <f>IF(OR($A47="",$B47="",$C47=""),"",'MPTO_working_3-way'!F46)</f>
        <v>6.7515866497424035</v>
      </c>
      <c r="J47" s="22">
        <f>IF(OR($A47="",$B47="",$C47=""),"",'MPTO_working_3-way'!G46)</f>
        <v>1.2903204763622946</v>
      </c>
      <c r="K47" s="17">
        <f>IF(OR($A47="",$B47="",$C47=""),"",'OddsRatio_working_3-way'!H46)</f>
        <v>12.247518757394863</v>
      </c>
      <c r="L47" s="21">
        <f>IF(OR($A47="",$B47="",$C47=""),"",'OddsRatio_working_3-way'!I46)</f>
        <v>6.767110107958346</v>
      </c>
      <c r="M47" s="22">
        <f>IF(OR($A47="",$B47="",$C47=""),"",'OddsRatio_working_3-way'!J46)</f>
        <v>1.2977284376957465</v>
      </c>
      <c r="N47" s="23">
        <f t="shared" si="16"/>
        <v>8.6083333967997699</v>
      </c>
      <c r="O47" s="24">
        <f t="shared" si="17"/>
        <v>15.475655544808573</v>
      </c>
      <c r="P47" s="24">
        <f t="shared" si="18"/>
        <v>75.916011058391646</v>
      </c>
      <c r="Q47" t="s">
        <v>69</v>
      </c>
      <c r="R47" t="s">
        <v>74</v>
      </c>
      <c r="S47" t="s">
        <v>198</v>
      </c>
      <c r="T47" s="35">
        <v>100</v>
      </c>
      <c r="U47" s="35">
        <f t="shared" si="19"/>
        <v>83.249581239530997</v>
      </c>
      <c r="V47" s="35">
        <f t="shared" si="20"/>
        <v>78.448275862068954</v>
      </c>
      <c r="W47" s="35">
        <f t="shared" si="21"/>
        <v>35.064935064935064</v>
      </c>
      <c r="X47" s="35">
        <f t="shared" si="22"/>
        <v>86.486789072995975</v>
      </c>
      <c r="Y47" s="35">
        <f t="shared" si="23"/>
        <v>81.685483695533947</v>
      </c>
      <c r="Z47" s="35">
        <f t="shared" si="24"/>
        <v>38.302142898400049</v>
      </c>
      <c r="AA47" s="35">
        <f t="shared" si="25"/>
        <v>-3.2372078334649785</v>
      </c>
      <c r="AB47" s="35">
        <f t="shared" si="26"/>
        <v>-3.2372078334649927</v>
      </c>
      <c r="AC47" s="35">
        <f t="shared" si="27"/>
        <v>-3.2372078334649856</v>
      </c>
      <c r="AF47">
        <v>1.45</v>
      </c>
      <c r="AG47">
        <v>2.82</v>
      </c>
      <c r="AJ47" t="s">
        <v>79</v>
      </c>
    </row>
    <row r="48" spans="1:36" ht="15" x14ac:dyDescent="0.25">
      <c r="A48">
        <v>5.97</v>
      </c>
      <c r="B48">
        <v>4.6399999999999997</v>
      </c>
      <c r="C48">
        <v>1.54</v>
      </c>
      <c r="D48" s="20">
        <f t="shared" si="3"/>
        <v>3.2372078334649945E-2</v>
      </c>
      <c r="E48" s="17">
        <f>IF(OR($A48="",$B48="",$C48=""),"",A48*'MPTO_working_3-way'!$I47)</f>
        <v>6.1632613076578595</v>
      </c>
      <c r="F48" s="21">
        <f>IF(OR($A48="",$B48="",$C48=""),"",B48*'MPTO_working_3-way'!$I47)</f>
        <v>4.7902064434727754</v>
      </c>
      <c r="G48" s="22">
        <f>IF(OR($A48="",$B48="",$C48=""),"",C48*'MPTO_working_3-way'!$I47)</f>
        <v>1.5898530006353611</v>
      </c>
      <c r="H48" s="17">
        <f>IF(OR($A48="",$B48="",$C48=""),"",'MPTO_working_3-way'!E47)</f>
        <v>6.3810714010767562</v>
      </c>
      <c r="I48" s="21">
        <f>IF(OR($A48="",$B48="",$C48=""),"",'MPTO_working_3-way'!F47)</f>
        <v>4.8845643461145984</v>
      </c>
      <c r="J48" s="22">
        <f>IF(OR($A48="",$B48="",$C48=""),"",'MPTO_working_3-way'!G47)</f>
        <v>1.5660236594973032</v>
      </c>
      <c r="K48" s="17">
        <f>IF(OR($A48="",$B48="",$C48=""),"",'OddsRatio_working_3-way'!H47)</f>
        <v>6.2815142735069553</v>
      </c>
      <c r="L48" s="21">
        <f>IF(OR($A48="",$B48="",$C48=""),"",'OddsRatio_working_3-way'!I47)</f>
        <v>4.8681512989065023</v>
      </c>
      <c r="M48" s="22">
        <f>IF(OR($A48="",$B48="",$C48=""),"",'OddsRatio_working_3-way'!J47)</f>
        <v>1.5738466212663498</v>
      </c>
      <c r="N48" s="23">
        <f t="shared" si="16"/>
        <v>16.22517608911858</v>
      </c>
      <c r="O48" s="24">
        <f t="shared" si="17"/>
        <v>20.875926993973685</v>
      </c>
      <c r="P48" s="24">
        <f t="shared" si="18"/>
        <v>62.898896916907724</v>
      </c>
      <c r="Q48" t="s">
        <v>126</v>
      </c>
      <c r="R48" t="s">
        <v>150</v>
      </c>
      <c r="S48" t="s">
        <v>198</v>
      </c>
      <c r="T48" s="35">
        <v>100</v>
      </c>
      <c r="U48" s="35">
        <f t="shared" si="19"/>
        <v>11.504424778761051</v>
      </c>
      <c r="V48" s="35">
        <f t="shared" si="20"/>
        <v>89.27038626609442</v>
      </c>
      <c r="W48" s="35">
        <f t="shared" si="21"/>
        <v>95.759117896522483</v>
      </c>
      <c r="X48" s="35">
        <f t="shared" si="22"/>
        <v>14.970495837383101</v>
      </c>
      <c r="Y48" s="35">
        <f t="shared" si="23"/>
        <v>92.736457324716469</v>
      </c>
      <c r="Z48" s="35">
        <f t="shared" si="24"/>
        <v>99.225188955144517</v>
      </c>
      <c r="AA48" s="35">
        <f t="shared" si="25"/>
        <v>-3.4660710586220507</v>
      </c>
      <c r="AB48" s="35">
        <f t="shared" si="26"/>
        <v>-3.4660710586220489</v>
      </c>
      <c r="AC48" s="35">
        <f t="shared" si="27"/>
        <v>-3.4660710586220347</v>
      </c>
      <c r="AF48">
        <v>1.48</v>
      </c>
      <c r="AG48">
        <v>2.74</v>
      </c>
      <c r="AJ48" t="s">
        <v>190</v>
      </c>
    </row>
    <row r="49" spans="1:36" ht="15" x14ac:dyDescent="0.25">
      <c r="A49">
        <v>1.1299999999999999</v>
      </c>
      <c r="B49">
        <v>9.32</v>
      </c>
      <c r="C49">
        <v>23.58</v>
      </c>
      <c r="D49" s="20">
        <f t="shared" si="3"/>
        <v>3.4660710586220445E-2</v>
      </c>
      <c r="E49" s="17">
        <f>IF(OR($A49="",$B49="",$C49=""),"",A49*'MPTO_working_3-way'!$I48)</f>
        <v>1.169166602962429</v>
      </c>
      <c r="F49" s="21">
        <f>IF(OR($A49="",$B49="",$C49=""),"",B49*'MPTO_working_3-way'!$I48)</f>
        <v>9.6430378226635742</v>
      </c>
      <c r="G49" s="22">
        <f>IF(OR($A49="",$B49="",$C49=""),"",C49*'MPTO_working_3-way'!$I48)</f>
        <v>24.397299555623075</v>
      </c>
      <c r="H49" s="17">
        <f>IF(OR($A49="",$B49="",$C49=""),"",'MPTO_working_3-way'!E48)</f>
        <v>1.1449479066913479</v>
      </c>
      <c r="I49" s="21">
        <f>IF(OR($A49="",$B49="",$C49=""),"",'MPTO_working_3-way'!F48)</f>
        <v>10.444675026309175</v>
      </c>
      <c r="J49" s="22">
        <f>IF(OR($A49="",$B49="",$C49=""),"",'MPTO_working_3-way'!G48)</f>
        <v>32.409394602104264</v>
      </c>
      <c r="K49" s="17">
        <f>IF(OR($A49="",$B49="",$C49=""),"",'OddsRatio_working_3-way'!H48)</f>
        <v>1.1505565360708874</v>
      </c>
      <c r="L49" s="21">
        <f>IF(OR($A49="",$B49="",$C49=""),"",'OddsRatio_working_3-way'!I48)</f>
        <v>10.635618308536786</v>
      </c>
      <c r="M49" s="22">
        <f>IF(OR($A49="",$B49="",$C49=""),"",'OddsRatio_working_3-way'!J48)</f>
        <v>27.150512188312575</v>
      </c>
      <c r="N49" s="23">
        <f t="shared" si="16"/>
        <v>85.531009649626029</v>
      </c>
      <c r="O49" s="24">
        <f t="shared" si="17"/>
        <v>10.37017606266925</v>
      </c>
      <c r="P49" s="24">
        <f t="shared" si="18"/>
        <v>4.0988142877047249</v>
      </c>
      <c r="Q49" t="s">
        <v>155</v>
      </c>
      <c r="R49" t="s">
        <v>179</v>
      </c>
      <c r="S49" t="s">
        <v>198</v>
      </c>
      <c r="T49" s="35">
        <v>100</v>
      </c>
      <c r="U49" s="35">
        <f t="shared" si="19"/>
        <v>85.380116959064324</v>
      </c>
      <c r="V49" s="35">
        <f t="shared" si="20"/>
        <v>80</v>
      </c>
      <c r="W49" s="35">
        <f t="shared" si="21"/>
        <v>31.506849315068493</v>
      </c>
      <c r="X49" s="35">
        <f t="shared" si="22"/>
        <v>88.493150684931507</v>
      </c>
      <c r="Y49" s="35">
        <f t="shared" si="23"/>
        <v>83.113033725867183</v>
      </c>
      <c r="Z49" s="35">
        <f t="shared" si="24"/>
        <v>34.619883040935676</v>
      </c>
      <c r="AA49" s="35">
        <f t="shared" si="25"/>
        <v>-3.113033725867183</v>
      </c>
      <c r="AB49" s="35">
        <f t="shared" si="26"/>
        <v>-3.113033725867183</v>
      </c>
      <c r="AC49" s="35">
        <f t="shared" si="27"/>
        <v>-3.113033725867183</v>
      </c>
      <c r="AF49">
        <v>1.3</v>
      </c>
      <c r="AG49">
        <v>3.39</v>
      </c>
      <c r="AJ49" t="s">
        <v>190</v>
      </c>
    </row>
    <row r="50" spans="1:36" ht="15" x14ac:dyDescent="0.25">
      <c r="A50">
        <v>6.84</v>
      </c>
      <c r="B50">
        <v>5</v>
      </c>
      <c r="C50">
        <v>1.46</v>
      </c>
      <c r="D50" s="20">
        <f t="shared" si="3"/>
        <v>3.1130337258671759E-2</v>
      </c>
      <c r="E50" s="17">
        <f>IF(OR($A50="",$B50="",$C50=""),"",A50*'MPTO_working_3-way'!$I49)</f>
        <v>7.0529315068493146</v>
      </c>
      <c r="F50" s="21">
        <f>IF(OR($A50="",$B50="",$C50=""),"",B50*'MPTO_working_3-way'!$I49)</f>
        <v>5.1556516862933588</v>
      </c>
      <c r="G50" s="22">
        <f>IF(OR($A50="",$B50="",$C50=""),"",C50*'MPTO_working_3-way'!$I49)</f>
        <v>1.5054502923976607</v>
      </c>
      <c r="H50" s="17">
        <f>IF(OR($A50="",$B50="",$C50=""),"",'MPTO_working_3-way'!E49)</f>
        <v>7.3625747090279949</v>
      </c>
      <c r="I50" s="21">
        <f>IF(OR($A50="",$B50="",$C50=""),"",'MPTO_working_3-way'!F49)</f>
        <v>5.2736157269193935</v>
      </c>
      <c r="J50" s="22">
        <f>IF(OR($A50="",$B50="",$C50=""),"",'MPTO_working_3-way'!G49)</f>
        <v>1.4824594044668942</v>
      </c>
      <c r="K50" s="17">
        <f>IF(OR($A50="",$B50="",$C50=""),"",'OddsRatio_working_3-way'!H49)</f>
        <v>7.217232064681177</v>
      </c>
      <c r="L50" s="21">
        <f>IF(OR($A50="",$B50="",$C50=""),"",'OddsRatio_working_3-way'!I49)</f>
        <v>5.2583781264939562</v>
      </c>
      <c r="M50" s="22">
        <f>IF(OR($A50="",$B50="",$C50=""),"",'OddsRatio_working_3-way'!J49)</f>
        <v>1.4897134845468054</v>
      </c>
      <c r="N50" s="23">
        <f t="shared" si="16"/>
        <v>14.178501507194133</v>
      </c>
      <c r="O50" s="24">
        <f t="shared" si="17"/>
        <v>19.396190061841576</v>
      </c>
      <c r="P50" s="24">
        <f t="shared" si="18"/>
        <v>66.425308430964307</v>
      </c>
      <c r="Q50" t="s">
        <v>149</v>
      </c>
      <c r="R50" t="s">
        <v>152</v>
      </c>
      <c r="S50" t="s">
        <v>198</v>
      </c>
      <c r="T50" s="35">
        <v>100</v>
      </c>
      <c r="U50" s="35">
        <f t="shared" si="19"/>
        <v>40.828402366863905</v>
      </c>
      <c r="V50" s="35">
        <f t="shared" si="20"/>
        <v>76.958525345622121</v>
      </c>
      <c r="W50" s="35">
        <f t="shared" si="21"/>
        <v>79.123173277661792</v>
      </c>
      <c r="X50" s="35">
        <f t="shared" si="22"/>
        <v>43.918301376716087</v>
      </c>
      <c r="Y50" s="35">
        <f t="shared" si="23"/>
        <v>80.048424355474296</v>
      </c>
      <c r="Z50" s="35">
        <f t="shared" si="24"/>
        <v>82.213072287513981</v>
      </c>
      <c r="AA50" s="35">
        <f t="shared" si="25"/>
        <v>-3.0898990098521821</v>
      </c>
      <c r="AB50" s="35">
        <f t="shared" si="26"/>
        <v>-3.089899009852175</v>
      </c>
      <c r="AC50" s="35">
        <f t="shared" si="27"/>
        <v>-3.0898990098521892</v>
      </c>
      <c r="AF50">
        <v>1.46</v>
      </c>
      <c r="AG50">
        <v>2.84</v>
      </c>
      <c r="AJ50" t="s">
        <v>190</v>
      </c>
    </row>
    <row r="51" spans="1:36" ht="15" x14ac:dyDescent="0.25">
      <c r="A51">
        <v>1.69</v>
      </c>
      <c r="B51">
        <v>4.34</v>
      </c>
      <c r="C51">
        <v>4.79</v>
      </c>
      <c r="D51" s="20">
        <f t="shared" si="3"/>
        <v>3.0898990098521928E-2</v>
      </c>
      <c r="E51" s="17">
        <f>IF(OR($A51="",$B51="",$C51=""),"",A51*'MPTO_working_3-way'!$I50)</f>
        <v>1.7422192932665019</v>
      </c>
      <c r="F51" s="21">
        <f>IF(OR($A51="",$B51="",$C51=""),"",B51*'MPTO_working_3-way'!$I50)</f>
        <v>4.4741016170275847</v>
      </c>
      <c r="G51" s="22">
        <f>IF(OR($A51="",$B51="",$C51=""),"",C51*'MPTO_working_3-way'!$I50)</f>
        <v>4.93800616257192</v>
      </c>
      <c r="H51" s="17">
        <f>IF(OR($A51="",$B51="",$C51=""),"",'MPTO_working_3-way'!E50)</f>
        <v>1.7199379819600562</v>
      </c>
      <c r="I51" s="21">
        <f>IF(OR($A51="",$B51="",$C51=""),"",'MPTO_working_3-way'!F50)</f>
        <v>4.5430780370154249</v>
      </c>
      <c r="J51" s="22">
        <f>IF(OR($A51="",$B51="",$C51=""),"",'MPTO_working_3-way'!G50)</f>
        <v>5.0385803122768404</v>
      </c>
      <c r="K51" s="17">
        <f>IF(OR($A51="",$B51="",$C51=""),"",'OddsRatio_working_3-way'!H50)</f>
        <v>1.7277484091263129</v>
      </c>
      <c r="L51" s="21">
        <f>IF(OR($A51="",$B51="",$C51=""),"",'OddsRatio_working_3-way'!I50)</f>
        <v>4.5227241833070835</v>
      </c>
      <c r="M51" s="22">
        <f>IF(OR($A51="",$B51="",$C51=""),"",'OddsRatio_working_3-way'!J50)</f>
        <v>4.997342710998157</v>
      </c>
      <c r="N51" s="23">
        <f t="shared" si="16"/>
        <v>57.398055679035174</v>
      </c>
      <c r="O51" s="24">
        <f t="shared" si="17"/>
        <v>22.350855782850108</v>
      </c>
      <c r="P51" s="24">
        <f t="shared" si="18"/>
        <v>20.251088538114708</v>
      </c>
      <c r="Q51" t="s">
        <v>124</v>
      </c>
      <c r="R51" t="s">
        <v>125</v>
      </c>
      <c r="S51" t="s">
        <v>198</v>
      </c>
      <c r="T51" s="35">
        <v>100</v>
      </c>
      <c r="U51" s="35">
        <f t="shared" si="19"/>
        <v>79.296066252587991</v>
      </c>
      <c r="V51" s="35">
        <f t="shared" si="20"/>
        <v>76.470588235294116</v>
      </c>
      <c r="W51" s="35">
        <f t="shared" si="21"/>
        <v>41.176470588235297</v>
      </c>
      <c r="X51" s="35">
        <f t="shared" si="22"/>
        <v>82.35294117647058</v>
      </c>
      <c r="Y51" s="35">
        <f t="shared" si="23"/>
        <v>79.527463159176719</v>
      </c>
      <c r="Z51" s="35">
        <f t="shared" si="24"/>
        <v>44.233345512117886</v>
      </c>
      <c r="AA51" s="35">
        <f t="shared" si="25"/>
        <v>-3.0568749238825887</v>
      </c>
      <c r="AB51" s="35">
        <f t="shared" si="26"/>
        <v>-3.056874923882603</v>
      </c>
      <c r="AC51" s="35">
        <f t="shared" si="27"/>
        <v>-3.0568749238825887</v>
      </c>
      <c r="AF51">
        <v>1.61</v>
      </c>
      <c r="AG51">
        <v>2.42</v>
      </c>
      <c r="AJ51" t="s">
        <v>190</v>
      </c>
    </row>
    <row r="52" spans="1:36" ht="15" x14ac:dyDescent="0.25">
      <c r="A52">
        <v>4.83</v>
      </c>
      <c r="B52">
        <v>4.25</v>
      </c>
      <c r="C52">
        <v>1.7</v>
      </c>
      <c r="D52" s="20">
        <f t="shared" si="3"/>
        <v>3.0568749238826021E-2</v>
      </c>
      <c r="E52" s="17">
        <f>IF(OR($A52="",$B52="",$C52=""),"",A52*'MPTO_working_3-way'!$I51)</f>
        <v>4.9776470588235293</v>
      </c>
      <c r="F52" s="21">
        <f>IF(OR($A52="",$B52="",$C52=""),"",B52*'MPTO_working_3-way'!$I51)</f>
        <v>4.3799171842650102</v>
      </c>
      <c r="G52" s="22">
        <f>IF(OR($A52="",$B52="",$C52=""),"",C52*'MPTO_working_3-way'!$I51)</f>
        <v>1.7519668737060041</v>
      </c>
      <c r="H52" s="17">
        <f>IF(OR($A52="",$B52="",$C52=""),"",'MPTO_working_3-way'!E51)</f>
        <v>5.0800164982470619</v>
      </c>
      <c r="I52" s="21">
        <f>IF(OR($A52="",$B52="",$C52=""),"",'MPTO_working_3-way'!F51)</f>
        <v>4.4423805229936884</v>
      </c>
      <c r="J52" s="22">
        <f>IF(OR($A52="",$B52="",$C52=""),"",'MPTO_working_3-way'!G51)</f>
        <v>1.7299669920640492</v>
      </c>
      <c r="K52" s="17">
        <f>IF(OR($A52="",$B52="",$C52=""),"",'OddsRatio_working_3-way'!H51)</f>
        <v>5.0364106171829812</v>
      </c>
      <c r="L52" s="21">
        <f>IF(OR($A52="",$B52="",$C52=""),"",'OddsRatio_working_3-way'!I51)</f>
        <v>4.4251526124920852</v>
      </c>
      <c r="M52" s="22">
        <f>IF(OR($A52="",$B52="",$C52=""),"",'OddsRatio_working_3-way'!J51)</f>
        <v>1.7377251780752185</v>
      </c>
      <c r="N52" s="23">
        <f t="shared" si="16"/>
        <v>20.089813282911841</v>
      </c>
      <c r="O52" s="24">
        <f t="shared" si="17"/>
        <v>22.831481919168045</v>
      </c>
      <c r="P52" s="24">
        <f t="shared" si="18"/>
        <v>57.078704797920111</v>
      </c>
      <c r="Q52" t="s">
        <v>130</v>
      </c>
      <c r="R52" t="s">
        <v>154</v>
      </c>
      <c r="S52" t="s">
        <v>198</v>
      </c>
      <c r="T52" s="35">
        <v>100</v>
      </c>
      <c r="U52" s="35">
        <f t="shared" si="19"/>
        <v>68.051118210862612</v>
      </c>
      <c r="V52" s="35">
        <f t="shared" si="20"/>
        <v>65.870307167235495</v>
      </c>
      <c r="W52" s="35">
        <f t="shared" si="21"/>
        <v>63.369963369963365</v>
      </c>
      <c r="X52" s="35">
        <f t="shared" si="22"/>
        <v>70.759729462801133</v>
      </c>
      <c r="Y52" s="35">
        <f t="shared" si="23"/>
        <v>68.578918419174002</v>
      </c>
      <c r="Z52" s="35">
        <f t="shared" si="24"/>
        <v>66.078574621901879</v>
      </c>
      <c r="AA52" s="35">
        <f t="shared" si="25"/>
        <v>-2.708611251938521</v>
      </c>
      <c r="AB52" s="35">
        <f t="shared" si="26"/>
        <v>-2.7086112519385068</v>
      </c>
      <c r="AC52" s="35">
        <f t="shared" si="27"/>
        <v>-2.7086112519385139</v>
      </c>
      <c r="AF52">
        <v>1.74</v>
      </c>
      <c r="AG52">
        <v>2.17</v>
      </c>
      <c r="AJ52" t="s">
        <v>190</v>
      </c>
    </row>
    <row r="53" spans="1:36" s="35" customFormat="1" ht="15" x14ac:dyDescent="0.25">
      <c r="A53">
        <v>3.13</v>
      </c>
      <c r="B53">
        <v>2.93</v>
      </c>
      <c r="C53">
        <v>2.73</v>
      </c>
      <c r="D53" s="20">
        <f t="shared" si="3"/>
        <v>2.7086112519385086E-2</v>
      </c>
      <c r="E53" s="17">
        <f>IF(OR($A53="",$B53="",$C53=""),"",A53*'MPTO_working_3-way'!$I52)</f>
        <v>3.2147795321856751</v>
      </c>
      <c r="F53" s="21">
        <f>IF(OR($A53="",$B53="",$C53=""),"",B53*'MPTO_working_3-way'!$I52)</f>
        <v>3.0093623096817983</v>
      </c>
      <c r="G53" s="22">
        <f>IF(OR($A53="",$B53="",$C53=""),"",C53*'MPTO_working_3-way'!$I52)</f>
        <v>2.8039450871779215</v>
      </c>
      <c r="H53" s="17">
        <f>IF(OR($A53="",$B53="",$C53=""),"",'MPTO_working_3-way'!E52)</f>
        <v>3.221025683536078</v>
      </c>
      <c r="I53" s="21">
        <f>IF(OR($A53="",$B53="",$C53=""),"",'MPTO_working_3-way'!F52)</f>
        <v>3.0096167111513017</v>
      </c>
      <c r="J53" s="22">
        <f>IF(OR($A53="",$B53="",$C53=""),"",'MPTO_working_3-way'!G52)</f>
        <v>2.7989905329907252</v>
      </c>
      <c r="K53" s="17">
        <f>IF(OR($A53="",$B53="",$C53=""),"",'OddsRatio_working_3-way'!H52)</f>
        <v>3.2178729658313334</v>
      </c>
      <c r="L53" s="21">
        <f>IF(OR($A53="",$B53="",$C53=""),"",'OddsRatio_working_3-way'!I52)</f>
        <v>3.0096219831241662</v>
      </c>
      <c r="M53" s="22">
        <f>IF(OR($A53="",$B53="",$C53=""),"",'OddsRatio_working_3-way'!J52)</f>
        <v>2.8013710004169989</v>
      </c>
      <c r="N53" s="23">
        <f t="shared" si="16"/>
        <v>31.106332175759395</v>
      </c>
      <c r="O53" s="24">
        <f t="shared" si="17"/>
        <v>33.229631300384604</v>
      </c>
      <c r="P53" s="24">
        <f t="shared" si="18"/>
        <v>35.664036523856005</v>
      </c>
      <c r="Q53" t="s">
        <v>87</v>
      </c>
      <c r="R53" t="s">
        <v>93</v>
      </c>
      <c r="S53" t="s">
        <v>198</v>
      </c>
      <c r="T53" s="35">
        <v>100</v>
      </c>
      <c r="U53" s="35">
        <f t="shared" si="19"/>
        <v>76.470588235294116</v>
      </c>
      <c r="V53" s="35">
        <f t="shared" si="20"/>
        <v>73.118279569892465</v>
      </c>
      <c r="W53" s="35">
        <f t="shared" si="21"/>
        <v>47.643979057591622</v>
      </c>
      <c r="X53" s="35">
        <f t="shared" si="22"/>
        <v>79.237741372515899</v>
      </c>
      <c r="Y53" s="35">
        <f t="shared" si="23"/>
        <v>75.885432707114248</v>
      </c>
      <c r="Z53" s="35">
        <f t="shared" si="24"/>
        <v>50.411132194813412</v>
      </c>
      <c r="AA53" s="35">
        <f t="shared" si="25"/>
        <v>-2.7671531372217828</v>
      </c>
      <c r="AB53" s="35">
        <f t="shared" si="26"/>
        <v>-2.7671531372217828</v>
      </c>
      <c r="AC53" s="35">
        <f t="shared" si="27"/>
        <v>-2.7671531372217899</v>
      </c>
      <c r="AD53" s="36"/>
      <c r="AE53" s="36"/>
      <c r="AF53">
        <v>2.44</v>
      </c>
      <c r="AG53">
        <v>1.6</v>
      </c>
      <c r="AH53" s="36"/>
      <c r="AI53" s="36"/>
      <c r="AJ53" t="s">
        <v>81</v>
      </c>
    </row>
    <row r="54" spans="1:36" ht="15" x14ac:dyDescent="0.25">
      <c r="A54">
        <v>4.25</v>
      </c>
      <c r="B54">
        <v>3.72</v>
      </c>
      <c r="C54">
        <v>1.91</v>
      </c>
      <c r="D54" s="20">
        <f t="shared" si="3"/>
        <v>2.7671531372218006E-2</v>
      </c>
      <c r="E54" s="17">
        <f>IF(OR($A54="",$B54="",$C54=""),"",A54*'MPTO_working_3-way'!$I53)</f>
        <v>4.3676040083319263</v>
      </c>
      <c r="F54" s="21">
        <f>IF(OR($A54="",$B54="",$C54=""),"",B54*'MPTO_working_3-way'!$I53)</f>
        <v>3.8229380967046511</v>
      </c>
      <c r="G54" s="22">
        <f>IF(OR($A54="",$B54="",$C54=""),"",C54*'MPTO_working_3-way'!$I53)</f>
        <v>1.9628526249209364</v>
      </c>
      <c r="H54" s="17">
        <f>IF(OR($A54="",$B54="",$C54=""),"",'MPTO_working_3-way'!E53)</f>
        <v>4.4234033203125005</v>
      </c>
      <c r="I54" s="21">
        <f>IF(OR($A54="",$B54="",$C54=""),"",'MPTO_working_3-way'!F53)</f>
        <v>3.8521786459950085</v>
      </c>
      <c r="J54" s="22">
        <f>IF(OR($A54="",$B54="",$C54=""),"",'MPTO_working_3-way'!G53)</f>
        <v>1.9442529574369454</v>
      </c>
      <c r="K54" s="17">
        <f>IF(OR($A54="",$B54="",$C54=""),"",'OddsRatio_working_3-way'!H53)</f>
        <v>4.3978516471543223</v>
      </c>
      <c r="L54" s="21">
        <f>IF(OR($A54="",$B54="",$C54=""),"",'OddsRatio_working_3-way'!I53)</f>
        <v>3.8437404554645411</v>
      </c>
      <c r="M54" s="22">
        <f>IF(OR($A54="",$B54="",$C54=""),"",'OddsRatio_working_3-way'!J53)</f>
        <v>1.9513984612032103</v>
      </c>
      <c r="N54" s="23">
        <f t="shared" si="16"/>
        <v>22.895848572634669</v>
      </c>
      <c r="O54" s="24">
        <f t="shared" si="17"/>
        <v>26.157891514434766</v>
      </c>
      <c r="P54" s="24">
        <f t="shared" si="18"/>
        <v>50.94625991293055</v>
      </c>
      <c r="Q54" t="s">
        <v>97</v>
      </c>
      <c r="R54" t="s">
        <v>96</v>
      </c>
      <c r="S54" t="s">
        <v>198</v>
      </c>
      <c r="T54" s="35">
        <v>100</v>
      </c>
      <c r="U54" s="35">
        <f t="shared" si="19"/>
        <v>31.03448275862069</v>
      </c>
      <c r="V54" s="35">
        <f t="shared" si="20"/>
        <v>78.991596638655466</v>
      </c>
      <c r="W54" s="35">
        <f t="shared" si="21"/>
        <v>86.928104575163403</v>
      </c>
      <c r="X54" s="35">
        <f t="shared" si="22"/>
        <v>34.080298786181139</v>
      </c>
      <c r="Y54" s="35">
        <f t="shared" si="23"/>
        <v>82.037412666215914</v>
      </c>
      <c r="Z54" s="35">
        <f t="shared" si="24"/>
        <v>89.973920602723851</v>
      </c>
      <c r="AA54" s="35">
        <f t="shared" si="25"/>
        <v>-3.0458160275604484</v>
      </c>
      <c r="AB54" s="35">
        <f t="shared" si="26"/>
        <v>-3.0458160275604484</v>
      </c>
      <c r="AC54" s="35">
        <f t="shared" si="27"/>
        <v>-3.0458160275604484</v>
      </c>
      <c r="AF54">
        <v>1.95</v>
      </c>
      <c r="AG54">
        <v>1.93</v>
      </c>
      <c r="AJ54" t="s">
        <v>81</v>
      </c>
    </row>
    <row r="55" spans="1:36" ht="15" x14ac:dyDescent="0.25">
      <c r="A55">
        <v>1.45</v>
      </c>
      <c r="B55">
        <v>4.76</v>
      </c>
      <c r="C55">
        <v>7.65</v>
      </c>
      <c r="D55" s="20">
        <f t="shared" si="3"/>
        <v>3.0458160275604662E-2</v>
      </c>
      <c r="E55" s="17">
        <f>IF(OR($A55="",$B55="",$C55=""),"",A55*'MPTO_working_3-way'!$I54)</f>
        <v>1.4941643323996268</v>
      </c>
      <c r="F55" s="21">
        <f>IF(OR($A55="",$B55="",$C55=""),"",B55*'MPTO_working_3-way'!$I54)</f>
        <v>4.9049808429118782</v>
      </c>
      <c r="G55" s="22">
        <f>IF(OR($A55="",$B55="",$C55=""),"",C55*'MPTO_working_3-way'!$I54)</f>
        <v>7.8830049261083763</v>
      </c>
      <c r="H55" s="17">
        <f>IF(OR($A55="",$B55="",$C55=""),"",'MPTO_working_3-way'!E54)</f>
        <v>1.4716650345895064</v>
      </c>
      <c r="I55" s="21">
        <f>IF(OR($A55="",$B55="",$C55=""),"",'MPTO_working_3-way'!F54)</f>
        <v>5.0017177518922127</v>
      </c>
      <c r="J55" s="22">
        <f>IF(OR($A55="",$B55="",$C55=""),"",'MPTO_working_3-way'!G54)</f>
        <v>8.2941961901370878</v>
      </c>
      <c r="K55" s="17">
        <f>IF(OR($A55="",$B55="",$C55=""),"",'OddsRatio_working_3-way'!H54)</f>
        <v>1.4788276792956991</v>
      </c>
      <c r="L55" s="21">
        <f>IF(OR($A55="",$B55="",$C55=""),"",'OddsRatio_working_3-way'!I54)</f>
        <v>5.0008712758929539</v>
      </c>
      <c r="M55" s="22">
        <f>IF(OR($A55="",$B55="",$C55=""),"",'OddsRatio_working_3-way'!J54)</f>
        <v>8.0760090384808887</v>
      </c>
      <c r="N55" s="23">
        <f t="shared" si="16"/>
        <v>66.927042649585985</v>
      </c>
      <c r="O55" s="24">
        <f t="shared" si="17"/>
        <v>20.387439462583966</v>
      </c>
      <c r="P55" s="24">
        <f t="shared" si="18"/>
        <v>12.685517887830022</v>
      </c>
      <c r="Q55" t="s">
        <v>89</v>
      </c>
      <c r="R55" t="s">
        <v>100</v>
      </c>
      <c r="S55" t="s">
        <v>198</v>
      </c>
      <c r="T55" s="35">
        <v>100</v>
      </c>
      <c r="U55" s="35">
        <f t="shared" si="19"/>
        <v>70.674486803519059</v>
      </c>
      <c r="V55" s="35">
        <f t="shared" si="20"/>
        <v>71.098265895953759</v>
      </c>
      <c r="W55" s="35">
        <f t="shared" si="21"/>
        <v>55.357142857142868</v>
      </c>
      <c r="X55" s="35">
        <f t="shared" si="22"/>
        <v>73.54459124690338</v>
      </c>
      <c r="Y55" s="35">
        <f t="shared" si="23"/>
        <v>73.96837033933808</v>
      </c>
      <c r="Z55" s="35">
        <f t="shared" si="24"/>
        <v>58.227247300527175</v>
      </c>
      <c r="AA55" s="35">
        <f t="shared" si="25"/>
        <v>-2.8701044433843208</v>
      </c>
      <c r="AB55" s="35">
        <f t="shared" si="26"/>
        <v>-2.8701044433843208</v>
      </c>
      <c r="AC55" s="35">
        <f t="shared" si="27"/>
        <v>-2.8701044433843066</v>
      </c>
      <c r="AF55">
        <v>1.65</v>
      </c>
      <c r="AG55">
        <v>2.33</v>
      </c>
      <c r="AJ55" t="s">
        <v>81</v>
      </c>
    </row>
    <row r="56" spans="1:36" ht="15" x14ac:dyDescent="0.25">
      <c r="A56">
        <v>3.41</v>
      </c>
      <c r="B56">
        <v>3.46</v>
      </c>
      <c r="C56">
        <v>2.2400000000000002</v>
      </c>
      <c r="D56" s="20">
        <f t="shared" si="3"/>
        <v>2.8701044433843137E-2</v>
      </c>
      <c r="E56" s="17">
        <f>IF(OR($A56="",$B56="",$C56=""),"",A56*'MPTO_working_3-way'!$I55)</f>
        <v>3.5078705615194052</v>
      </c>
      <c r="F56" s="21">
        <f>IF(OR($A56="",$B56="",$C56=""),"",B56*'MPTO_working_3-way'!$I55)</f>
        <v>3.5593056137410972</v>
      </c>
      <c r="G56" s="22">
        <f>IF(OR($A56="",$B56="",$C56=""),"",C56*'MPTO_working_3-way'!$I55)</f>
        <v>2.3042903395318088</v>
      </c>
      <c r="H56" s="17">
        <f>IF(OR($A56="",$B56="",$C56=""),"",'MPTO_working_3-way'!E55)</f>
        <v>3.5249978392955139</v>
      </c>
      <c r="I56" s="21">
        <f>IF(OR($A56="",$B56="",$C56=""),"",'MPTO_working_3-way'!F55)</f>
        <v>3.5784535072608397</v>
      </c>
      <c r="J56" s="22">
        <f>IF(OR($A56="",$B56="",$C56=""),"",'MPTO_working_3-way'!G55)</f>
        <v>2.2890547013182103</v>
      </c>
      <c r="K56" s="17">
        <f>IF(OR($A56="",$B56="",$C56=""),"",'OddsRatio_working_3-way'!H55)</f>
        <v>3.5178743817876152</v>
      </c>
      <c r="L56" s="21">
        <f>IF(OR($A56="",$B56="",$C56=""),"",'OddsRatio_working_3-way'!I55)</f>
        <v>3.5701124395010502</v>
      </c>
      <c r="M56" s="22">
        <f>IF(OR($A56="",$B56="",$C56=""),"",'OddsRatio_working_3-way'!J55)</f>
        <v>2.2955038312932126</v>
      </c>
      <c r="N56" s="23">
        <f t="shared" si="16"/>
        <v>28.507323245326884</v>
      </c>
      <c r="O56" s="24">
        <f t="shared" si="17"/>
        <v>28.095367707099616</v>
      </c>
      <c r="P56" s="24">
        <f t="shared" si="18"/>
        <v>43.397309047573508</v>
      </c>
      <c r="Q56" t="s">
        <v>88</v>
      </c>
      <c r="R56" t="s">
        <v>92</v>
      </c>
      <c r="S56" t="s">
        <v>198</v>
      </c>
      <c r="T56" s="35">
        <v>100</v>
      </c>
      <c r="U56" s="35">
        <f t="shared" si="19"/>
        <v>53.917050691244242</v>
      </c>
      <c r="V56" s="35">
        <f t="shared" si="20"/>
        <v>74.874371859296474</v>
      </c>
      <c r="W56" s="35">
        <f t="shared" si="21"/>
        <v>68.253968253968253</v>
      </c>
      <c r="X56" s="35">
        <f t="shared" si="22"/>
        <v>56.871659886735259</v>
      </c>
      <c r="Y56" s="35">
        <f t="shared" si="23"/>
        <v>77.828981054787505</v>
      </c>
      <c r="Z56" s="35">
        <f t="shared" si="24"/>
        <v>71.20857744945927</v>
      </c>
      <c r="AA56" s="35">
        <f t="shared" si="25"/>
        <v>-2.9546091954910167</v>
      </c>
      <c r="AB56" s="35">
        <f t="shared" si="26"/>
        <v>-2.954609195491031</v>
      </c>
      <c r="AC56" s="35">
        <f t="shared" si="27"/>
        <v>-2.9546091954910167</v>
      </c>
      <c r="AF56">
        <v>1.98</v>
      </c>
      <c r="AG56">
        <v>1.91</v>
      </c>
      <c r="AJ56" t="s">
        <v>81</v>
      </c>
    </row>
    <row r="57" spans="1:36" ht="15" x14ac:dyDescent="0.25">
      <c r="A57">
        <v>2.17</v>
      </c>
      <c r="B57">
        <v>3.98</v>
      </c>
      <c r="C57">
        <v>3.15</v>
      </c>
      <c r="D57" s="20">
        <f t="shared" si="3"/>
        <v>2.9546091954910203E-2</v>
      </c>
      <c r="E57" s="17">
        <f>IF(OR($A57="",$B57="",$C57=""),"",A57*'MPTO_working_3-way'!$I56)</f>
        <v>2.2341150195421551</v>
      </c>
      <c r="F57" s="21">
        <f>IF(OR($A57="",$B57="",$C57=""),"",B57*'MPTO_working_3-way'!$I56)</f>
        <v>4.097593445980543</v>
      </c>
      <c r="G57" s="22">
        <f>IF(OR($A57="",$B57="",$C57=""),"",C57*'MPTO_working_3-way'!$I56)</f>
        <v>3.243070189657967</v>
      </c>
      <c r="H57" s="17">
        <f>IF(OR($A57="",$B57="",$C57=""),"",'MPTO_working_3-way'!E56)</f>
        <v>2.2173893198584298</v>
      </c>
      <c r="I57" s="21">
        <f>IF(OR($A57="",$B57="",$C57=""),"",'MPTO_working_3-way'!F56)</f>
        <v>4.1423719299242894</v>
      </c>
      <c r="J57" s="22">
        <f>IF(OR($A57="",$B57="",$C57=""),"",'MPTO_working_3-way'!G56)</f>
        <v>3.2508524858011967</v>
      </c>
      <c r="K57" s="17">
        <f>IF(OR($A57="",$B57="",$C57=""),"",'OddsRatio_working_3-way'!H56)</f>
        <v>2.2245110731959064</v>
      </c>
      <c r="L57" s="21">
        <f>IF(OR($A57="",$B57="",$C57=""),"",'OddsRatio_working_3-way'!I56)</f>
        <v>4.1188401693365817</v>
      </c>
      <c r="M57" s="22">
        <f>IF(OR($A57="",$B57="",$C57=""),"",'OddsRatio_working_3-way'!J56)</f>
        <v>3.2501699208300843</v>
      </c>
      <c r="N57" s="23">
        <f t="shared" si="16"/>
        <v>44.760452852822837</v>
      </c>
      <c r="O57" s="24">
        <f t="shared" si="17"/>
        <v>24.404568515232548</v>
      </c>
      <c r="P57" s="24">
        <f t="shared" si="18"/>
        <v>30.834978631944622</v>
      </c>
      <c r="Q57" t="s">
        <v>77</v>
      </c>
      <c r="R57" t="s">
        <v>98</v>
      </c>
      <c r="S57" t="s">
        <v>198</v>
      </c>
      <c r="T57" s="35">
        <v>100</v>
      </c>
      <c r="U57" s="35">
        <f t="shared" si="19"/>
        <v>61.389961389961393</v>
      </c>
      <c r="V57" s="35">
        <f t="shared" si="20"/>
        <v>69.879518072289159</v>
      </c>
      <c r="W57" s="35">
        <f t="shared" si="21"/>
        <v>65.986394557823132</v>
      </c>
      <c r="X57" s="35">
        <f t="shared" si="22"/>
        <v>64.134087369887709</v>
      </c>
      <c r="Y57" s="35">
        <f t="shared" si="23"/>
        <v>72.623644052215482</v>
      </c>
      <c r="Z57" s="35">
        <f t="shared" si="24"/>
        <v>68.730520537749456</v>
      </c>
      <c r="AA57" s="35">
        <f t="shared" si="25"/>
        <v>-2.7441259799263165</v>
      </c>
      <c r="AB57" s="35">
        <f t="shared" si="26"/>
        <v>-2.7441259799263236</v>
      </c>
      <c r="AC57" s="35">
        <f t="shared" si="27"/>
        <v>-2.7441259799263236</v>
      </c>
      <c r="AF57">
        <v>1.51</v>
      </c>
      <c r="AG57">
        <v>2.66</v>
      </c>
      <c r="AJ57" t="s">
        <v>81</v>
      </c>
    </row>
    <row r="58" spans="1:36" ht="15" x14ac:dyDescent="0.25">
      <c r="A58">
        <v>2.59</v>
      </c>
      <c r="B58">
        <v>3.32</v>
      </c>
      <c r="C58">
        <v>2.94</v>
      </c>
      <c r="D58" s="20">
        <f t="shared" si="3"/>
        <v>2.7441259799263262E-2</v>
      </c>
      <c r="E58" s="17">
        <f>IF(OR($A58="",$B58="",$C58=""),"",A58*'MPTO_working_3-way'!$I57)</f>
        <v>2.6610728628800917</v>
      </c>
      <c r="F58" s="21">
        <f>IF(OR($A58="",$B58="",$C58=""),"",B58*'MPTO_working_3-way'!$I57)</f>
        <v>3.411104982533554</v>
      </c>
      <c r="G58" s="22">
        <f>IF(OR($A58="",$B58="",$C58=""),"",C58*'MPTO_working_3-way'!$I57)</f>
        <v>3.0206773038098338</v>
      </c>
      <c r="H58" s="17">
        <f>IF(OR($A58="",$B58="",$C58=""),"",'MPTO_working_3-way'!E57)</f>
        <v>2.6528485128655155</v>
      </c>
      <c r="I58" s="21">
        <f>IF(OR($A58="",$B58="",$C58=""),"",'MPTO_working_3-way'!F57)</f>
        <v>3.4239805631331581</v>
      </c>
      <c r="J58" s="22">
        <f>IF(OR($A58="",$B58="",$C58=""),"",'MPTO_working_3-way'!G57)</f>
        <v>3.0212487339993128</v>
      </c>
      <c r="K58" s="17">
        <f>IF(OR($A58="",$B58="",$C58=""),"",'OddsRatio_working_3-way'!H57)</f>
        <v>2.6567195793588216</v>
      </c>
      <c r="L58" s="21">
        <f>IF(OR($A58="",$B58="",$C58=""),"",'OddsRatio_working_3-way'!I57)</f>
        <v>3.4173518390644424</v>
      </c>
      <c r="M58" s="22">
        <f>IF(OR($A58="",$B58="",$C58=""),"",'OddsRatio_working_3-way'!J57)</f>
        <v>3.0214062792176817</v>
      </c>
      <c r="N58" s="23">
        <f t="shared" si="16"/>
        <v>37.578828221850912</v>
      </c>
      <c r="O58" s="24">
        <f t="shared" si="17"/>
        <v>29.316013582708994</v>
      </c>
      <c r="P58" s="24">
        <f t="shared" si="18"/>
        <v>33.10515819544009</v>
      </c>
      <c r="Q58" t="s">
        <v>95</v>
      </c>
      <c r="R58" t="s">
        <v>103</v>
      </c>
      <c r="S58" t="s">
        <v>198</v>
      </c>
      <c r="T58" s="35">
        <v>100</v>
      </c>
      <c r="U58" s="35">
        <f t="shared" si="19"/>
        <v>63.099630996309962</v>
      </c>
      <c r="V58" s="35">
        <f t="shared" si="20"/>
        <v>69.78851963746223</v>
      </c>
      <c r="W58" s="35">
        <f t="shared" si="21"/>
        <v>64.285714285714292</v>
      </c>
      <c r="X58" s="35">
        <f t="shared" si="22"/>
        <v>65.925766076823479</v>
      </c>
      <c r="Y58" s="35">
        <f t="shared" si="23"/>
        <v>72.614654717975753</v>
      </c>
      <c r="Z58" s="35">
        <f t="shared" si="24"/>
        <v>67.111849366227801</v>
      </c>
      <c r="AA58" s="35">
        <f t="shared" si="25"/>
        <v>-2.8261350805135166</v>
      </c>
      <c r="AB58" s="35">
        <f t="shared" si="26"/>
        <v>-2.8261350805135237</v>
      </c>
      <c r="AC58" s="35">
        <f t="shared" si="27"/>
        <v>-2.8261350805135095</v>
      </c>
      <c r="AF58">
        <v>2.15</v>
      </c>
      <c r="AG58">
        <v>1.76</v>
      </c>
      <c r="AJ58" t="s">
        <v>81</v>
      </c>
    </row>
    <row r="59" spans="1:36" ht="15" x14ac:dyDescent="0.25">
      <c r="A59">
        <v>2.71</v>
      </c>
      <c r="B59">
        <v>3.31</v>
      </c>
      <c r="C59">
        <v>2.8</v>
      </c>
      <c r="D59" s="20">
        <f t="shared" si="3"/>
        <v>2.8261350805135255E-2</v>
      </c>
      <c r="E59" s="17">
        <f>IF(OR($A59="",$B59="",$C59=""),"",A59*'MPTO_working_3-way'!$I58)</f>
        <v>2.7865882606819166</v>
      </c>
      <c r="F59" s="21">
        <f>IF(OR($A59="",$B59="",$C59=""),"",B59*'MPTO_working_3-way'!$I58)</f>
        <v>3.4035450711649977</v>
      </c>
      <c r="G59" s="22">
        <f>IF(OR($A59="",$B59="",$C59=""),"",C59*'MPTO_working_3-way'!$I58)</f>
        <v>2.8791317822543787</v>
      </c>
      <c r="H59" s="17">
        <f>IF(OR($A59="",$B59="",$C59=""),"",'MPTO_working_3-way'!E58)</f>
        <v>2.7809972473793265</v>
      </c>
      <c r="I59" s="21">
        <f>IF(OR($A59="",$B59="",$C59=""),"",'MPTO_working_3-way'!F58)</f>
        <v>3.4165332830329671</v>
      </c>
      <c r="J59" s="22">
        <f>IF(OR($A59="",$B59="",$C59=""),"",'MPTO_working_3-way'!G58)</f>
        <v>2.8758572362033061</v>
      </c>
      <c r="K59" s="17">
        <f>IF(OR($A59="",$B59="",$C59=""),"",'OddsRatio_working_3-way'!H58)</f>
        <v>2.7838113899314818</v>
      </c>
      <c r="L59" s="21">
        <f>IF(OR($A59="",$B59="",$C59=""),"",'OddsRatio_working_3-way'!I58)</f>
        <v>3.4097101232407732</v>
      </c>
      <c r="M59" s="22">
        <f>IF(OR($A59="",$B59="",$C59=""),"",'OddsRatio_working_3-way'!J58)</f>
        <v>2.8776961999278758</v>
      </c>
      <c r="N59" s="23">
        <f t="shared" si="16"/>
        <v>35.88617716186338</v>
      </c>
      <c r="O59" s="24">
        <f t="shared" si="17"/>
        <v>29.38112994219026</v>
      </c>
      <c r="P59" s="24">
        <f t="shared" si="18"/>
        <v>34.732692895946343</v>
      </c>
      <c r="Q59" t="s">
        <v>91</v>
      </c>
      <c r="R59" t="s">
        <v>104</v>
      </c>
      <c r="S59" t="s">
        <v>198</v>
      </c>
      <c r="T59" s="35">
        <v>100</v>
      </c>
      <c r="U59" s="35">
        <f t="shared" si="19"/>
        <v>44.751381215469614</v>
      </c>
      <c r="V59" s="35">
        <f t="shared" si="20"/>
        <v>74.554707379134854</v>
      </c>
      <c r="W59" s="35">
        <f t="shared" si="21"/>
        <v>77.628635346756155</v>
      </c>
      <c r="X59" s="35">
        <f t="shared" si="22"/>
        <v>47.816657274108984</v>
      </c>
      <c r="Y59" s="35">
        <f t="shared" si="23"/>
        <v>77.619983437774238</v>
      </c>
      <c r="Z59" s="35">
        <f t="shared" si="24"/>
        <v>80.693911405395525</v>
      </c>
      <c r="AA59" s="35">
        <f t="shared" si="25"/>
        <v>-3.0652760586393697</v>
      </c>
      <c r="AB59" s="35">
        <f t="shared" si="26"/>
        <v>-3.0652760586393839</v>
      </c>
      <c r="AC59" s="35">
        <f t="shared" si="27"/>
        <v>-3.0652760586393697</v>
      </c>
      <c r="AF59">
        <v>2.15</v>
      </c>
      <c r="AG59">
        <v>1.76</v>
      </c>
      <c r="AJ59" t="s">
        <v>81</v>
      </c>
    </row>
    <row r="60" spans="1:36" s="35" customFormat="1" ht="15" x14ac:dyDescent="0.25">
      <c r="A60">
        <v>1.81</v>
      </c>
      <c r="B60">
        <v>3.93</v>
      </c>
      <c r="C60">
        <v>4.47</v>
      </c>
      <c r="D60" s="20">
        <f t="shared" si="3"/>
        <v>3.0652760586393768E-2</v>
      </c>
      <c r="E60" s="17">
        <f>IF(OR($A60="",$B60="",$C60=""),"",A60*'MPTO_working_3-way'!$I59)</f>
        <v>1.8654814966613729</v>
      </c>
      <c r="F60" s="21">
        <f>IF(OR($A60="",$B60="",$C60=""),"",B60*'MPTO_working_3-way'!$I59)</f>
        <v>4.0504653491045275</v>
      </c>
      <c r="G60" s="22">
        <f>IF(OR($A60="",$B60="",$C60=""),"",C60*'MPTO_working_3-way'!$I59)</f>
        <v>4.6070178398211796</v>
      </c>
      <c r="H60" s="17">
        <f>IF(OR($A60="",$B60="",$C60=""),"",'MPTO_working_3-way'!E59)</f>
        <v>1.8441045603358315</v>
      </c>
      <c r="I60" s="21">
        <f>IF(OR($A60="",$B60="",$C60=""),"",'MPTO_working_3-way'!F59)</f>
        <v>4.0944115731802588</v>
      </c>
      <c r="J60" s="22">
        <f>IF(OR($A60="",$B60="",$C60=""),"",'MPTO_working_3-way'!G59)</f>
        <v>4.6839271953976906</v>
      </c>
      <c r="K60" s="17">
        <f>IF(OR($A60="",$B60="",$C60=""),"",'OddsRatio_working_3-way'!H59)</f>
        <v>1.8519948927755774</v>
      </c>
      <c r="L60" s="21">
        <f>IF(OR($A60="",$B60="",$C60=""),"",'OddsRatio_working_3-way'!I59)</f>
        <v>4.0819074516449918</v>
      </c>
      <c r="M60" s="22">
        <f>IF(OR($A60="",$B60="",$C60=""),"",'OddsRatio_working_3-way'!J59)</f>
        <v>4.6499040468287092</v>
      </c>
      <c r="N60" s="23">
        <f t="shared" si="16"/>
        <v>53.605463350330005</v>
      </c>
      <c r="O60" s="24">
        <f t="shared" si="17"/>
        <v>24.688521288574382</v>
      </c>
      <c r="P60" s="24">
        <f t="shared" si="18"/>
        <v>21.706015361095602</v>
      </c>
      <c r="Q60" t="s">
        <v>173</v>
      </c>
      <c r="R60" t="s">
        <v>166</v>
      </c>
      <c r="S60" t="s">
        <v>198</v>
      </c>
      <c r="T60" s="35">
        <v>100</v>
      </c>
      <c r="U60" s="35">
        <f t="shared" si="19"/>
        <v>67.948717948717942</v>
      </c>
      <c r="V60" s="35">
        <f t="shared" si="20"/>
        <v>73.544973544973558</v>
      </c>
      <c r="W60" s="35">
        <f t="shared" si="21"/>
        <v>55.752212389380524</v>
      </c>
      <c r="X60" s="35">
        <f t="shared" si="22"/>
        <v>70.702814065645939</v>
      </c>
      <c r="Y60" s="35">
        <f t="shared" si="23"/>
        <v>76.299069661901513</v>
      </c>
      <c r="Z60" s="35">
        <f t="shared" si="24"/>
        <v>58.506308506308514</v>
      </c>
      <c r="AA60" s="35">
        <f t="shared" si="25"/>
        <v>-2.7540961169279967</v>
      </c>
      <c r="AB60" s="35">
        <f t="shared" si="26"/>
        <v>-2.7540961169279541</v>
      </c>
      <c r="AC60" s="35">
        <f t="shared" si="27"/>
        <v>-2.7540961169279896</v>
      </c>
      <c r="AD60" s="36"/>
      <c r="AE60" s="36"/>
      <c r="AF60">
        <v>1.86</v>
      </c>
      <c r="AG60">
        <v>2.0299999999999998</v>
      </c>
      <c r="AH60" s="36"/>
      <c r="AI60" s="36"/>
      <c r="AJ60" t="s">
        <v>191</v>
      </c>
    </row>
    <row r="61" spans="1:36" ht="15" x14ac:dyDescent="0.25">
      <c r="A61">
        <v>3.12</v>
      </c>
      <c r="B61">
        <v>3.78</v>
      </c>
      <c r="C61">
        <v>2.2599999999999998</v>
      </c>
      <c r="D61" s="20">
        <f t="shared" si="3"/>
        <v>2.7540961169279843E-2</v>
      </c>
      <c r="E61" s="17">
        <f>IF(OR($A61="",$B61="",$C61=""),"",A61*'MPTO_working_3-way'!$I60)</f>
        <v>3.2059277988481534</v>
      </c>
      <c r="F61" s="21">
        <f>IF(OR($A61="",$B61="",$C61=""),"",B61*'MPTO_working_3-way'!$I60)</f>
        <v>3.8841048332198778</v>
      </c>
      <c r="G61" s="22">
        <f>IF(OR($A61="",$B61="",$C61=""),"",C61*'MPTO_working_3-way'!$I60)</f>
        <v>2.3222425722425721</v>
      </c>
      <c r="H61" s="17">
        <f>IF(OR($A61="",$B61="",$C61=""),"",'MPTO_working_3-way'!E60)</f>
        <v>3.2120000308503913</v>
      </c>
      <c r="I61" s="21">
        <f>IF(OR($A61="",$B61="",$C61=""),"",'MPTO_working_3-way'!F60)</f>
        <v>3.9158876088075663</v>
      </c>
      <c r="J61" s="22">
        <f>IF(OR($A61="",$B61="",$C61=""),"",'MPTO_working_3-way'!G60)</f>
        <v>2.307882855112239</v>
      </c>
      <c r="K61" s="17">
        <f>IF(OR($A61="",$B61="",$C61=""),"",'OddsRatio_working_3-way'!H60)</f>
        <v>3.2110680602263071</v>
      </c>
      <c r="L61" s="21">
        <f>IF(OR($A61="",$B61="",$C61=""),"",'OddsRatio_working_3-way'!I60)</f>
        <v>3.8994194374665727</v>
      </c>
      <c r="M61" s="22">
        <f>IF(OR($A61="",$B61="",$C61=""),"",'OddsRatio_working_3-way'!J60)</f>
        <v>2.3141253565495976</v>
      </c>
      <c r="N61" s="23">
        <f t="shared" si="16"/>
        <v>31.192218376199442</v>
      </c>
      <c r="O61" s="24">
        <f t="shared" si="17"/>
        <v>25.745958024799542</v>
      </c>
      <c r="P61" s="24">
        <f t="shared" si="18"/>
        <v>43.061823599001009</v>
      </c>
      <c r="Q61" t="s">
        <v>171</v>
      </c>
      <c r="R61" t="s">
        <v>168</v>
      </c>
      <c r="S61" t="s">
        <v>198</v>
      </c>
      <c r="T61" s="35">
        <v>100</v>
      </c>
      <c r="U61" s="35">
        <f t="shared" si="19"/>
        <v>30.555555555555554</v>
      </c>
      <c r="V61" s="35">
        <f t="shared" si="20"/>
        <v>80.952380952380949</v>
      </c>
      <c r="W61" s="35">
        <f t="shared" si="21"/>
        <v>85.35871156661787</v>
      </c>
      <c r="X61" s="35">
        <f t="shared" si="22"/>
        <v>33.688907481001188</v>
      </c>
      <c r="Y61" s="35">
        <f t="shared" si="23"/>
        <v>84.085732877826587</v>
      </c>
      <c r="Z61" s="35">
        <f t="shared" si="24"/>
        <v>88.492063492063494</v>
      </c>
      <c r="AA61" s="35">
        <f t="shared" si="25"/>
        <v>-3.1333519254456341</v>
      </c>
      <c r="AB61" s="35">
        <f t="shared" si="26"/>
        <v>-3.1333519254456377</v>
      </c>
      <c r="AC61" s="35">
        <f t="shared" si="27"/>
        <v>-3.1333519254456235</v>
      </c>
      <c r="AF61">
        <v>1.6</v>
      </c>
      <c r="AG61">
        <v>2.44</v>
      </c>
      <c r="AJ61" t="s">
        <v>191</v>
      </c>
    </row>
    <row r="62" spans="1:36" ht="15" x14ac:dyDescent="0.25">
      <c r="A62">
        <v>1.44</v>
      </c>
      <c r="B62">
        <v>5.25</v>
      </c>
      <c r="C62">
        <v>6.83</v>
      </c>
      <c r="D62" s="20">
        <f t="shared" si="3"/>
        <v>3.1333519254456377E-2</v>
      </c>
      <c r="E62" s="17">
        <f>IF(OR($A62="",$B62="",$C62=""),"",A62*'MPTO_working_3-way'!$I61)</f>
        <v>1.485120267726417</v>
      </c>
      <c r="F62" s="21">
        <f>IF(OR($A62="",$B62="",$C62=""),"",B62*'MPTO_working_3-way'!$I61)</f>
        <v>5.414500976085896</v>
      </c>
      <c r="G62" s="22">
        <f>IF(OR($A62="",$B62="",$C62=""),"",C62*'MPTO_working_3-way'!$I61)</f>
        <v>7.0440079365079376</v>
      </c>
      <c r="H62" s="17">
        <f>IF(OR($A62="",$B62="",$C62=""),"",'MPTO_working_3-way'!E61)</f>
        <v>1.4619884365567897</v>
      </c>
      <c r="I62" s="21">
        <f>IF(OR($A62="",$B62="",$C62=""),"",'MPTO_working_3-way'!F61)</f>
        <v>5.554577824632366</v>
      </c>
      <c r="J62" s="22">
        <f>IF(OR($A62="",$B62="",$C62=""),"",'MPTO_working_3-way'!G61)</f>
        <v>7.3546512456022928</v>
      </c>
      <c r="K62" s="17">
        <f>IF(OR($A62="",$B62="",$C62=""),"",'OddsRatio_working_3-way'!H61)</f>
        <v>1.4691720710953091</v>
      </c>
      <c r="L62" s="21">
        <f>IF(OR($A62="",$B62="",$C62=""),"",'OddsRatio_working_3-way'!I61)</f>
        <v>5.5317756867160526</v>
      </c>
      <c r="M62" s="22">
        <f>IF(OR($A62="",$B62="",$C62=""),"",'OddsRatio_working_3-way'!J61)</f>
        <v>7.2165299420128424</v>
      </c>
      <c r="N62" s="23">
        <f t="shared" si="16"/>
        <v>67.334614019570836</v>
      </c>
      <c r="O62" s="24">
        <f t="shared" si="17"/>
        <v>18.468922702510856</v>
      </c>
      <c r="P62" s="24">
        <f t="shared" si="18"/>
        <v>14.1964632779183</v>
      </c>
      <c r="Q62" t="s">
        <v>186</v>
      </c>
      <c r="R62" t="s">
        <v>164</v>
      </c>
      <c r="S62" t="s">
        <v>198</v>
      </c>
      <c r="T62" s="35">
        <v>100</v>
      </c>
      <c r="U62" s="35">
        <f t="shared" si="19"/>
        <v>52.830188679245275</v>
      </c>
      <c r="V62" s="35">
        <f t="shared" si="20"/>
        <v>73.118279569892465</v>
      </c>
      <c r="W62" s="35">
        <f t="shared" si="21"/>
        <v>71.346704871060169</v>
      </c>
      <c r="X62" s="35">
        <f t="shared" si="22"/>
        <v>55.535015559047352</v>
      </c>
      <c r="Y62" s="35">
        <f t="shared" si="23"/>
        <v>75.823106449694549</v>
      </c>
      <c r="Z62" s="35">
        <f t="shared" si="24"/>
        <v>74.051531750862239</v>
      </c>
      <c r="AA62" s="35">
        <f t="shared" si="25"/>
        <v>-2.7048268798020771</v>
      </c>
      <c r="AB62" s="35">
        <f t="shared" si="26"/>
        <v>-2.7048268798020842</v>
      </c>
      <c r="AC62" s="35">
        <f t="shared" si="27"/>
        <v>-2.70482687980207</v>
      </c>
      <c r="AF62">
        <v>1.43</v>
      </c>
      <c r="AG62">
        <v>2.96</v>
      </c>
      <c r="AJ62" t="s">
        <v>191</v>
      </c>
    </row>
    <row r="63" spans="1:36" s="62" customFormat="1" ht="15" x14ac:dyDescent="0.25">
      <c r="A63" s="55">
        <v>2.12</v>
      </c>
      <c r="B63" s="55">
        <v>3.72</v>
      </c>
      <c r="C63" s="55">
        <v>3.49</v>
      </c>
      <c r="D63" s="56">
        <f t="shared" si="3"/>
        <v>2.7048268798020469E-2</v>
      </c>
      <c r="E63" s="57">
        <f>IF(OR($A63="",$B63="",$C63=""),"",A63*'MPTO_working_3-way'!$I62)</f>
        <v>2.1773423298518035</v>
      </c>
      <c r="F63" s="58">
        <f>IF(OR($A63="",$B63="",$C63=""),"",B63*'MPTO_working_3-way'!$I62)</f>
        <v>3.8206195599286366</v>
      </c>
      <c r="G63" s="59">
        <f>IF(OR($A63="",$B63="",$C63=""),"",C63*'MPTO_working_3-way'!$I62)</f>
        <v>3.5843984581050918</v>
      </c>
      <c r="H63" s="57">
        <f>IF(OR($A63="",$B63="",$C63=""),"",'MPTO_working_3-way'!E62)</f>
        <v>2.1613115465380317</v>
      </c>
      <c r="I63" s="58">
        <f>IF(OR($A63="",$B63="",$C63=""),"",'MPTO_working_3-way'!F62)</f>
        <v>3.8490981886203643</v>
      </c>
      <c r="J63" s="59">
        <f>IF(OR($A63="",$B63="",$C63=""),"",'MPTO_working_3-way'!G62)</f>
        <v>3.603384651693128</v>
      </c>
      <c r="K63" s="57">
        <f>IF(OR($A63="",$B63="",$C63=""),"",'OddsRatio_working_3-way'!H62)</f>
        <v>2.16788272121667</v>
      </c>
      <c r="L63" s="58">
        <f>IF(OR($A63="",$B63="",$C63=""),"",'OddsRatio_working_3-way'!I62)</f>
        <v>3.8362866086690546</v>
      </c>
      <c r="M63" s="59">
        <f>IF(OR($A63="",$B63="",$C63=""),"",'OddsRatio_working_3-way'!J62)</f>
        <v>3.5964535498477734</v>
      </c>
      <c r="N63" s="60">
        <f t="shared" si="16"/>
        <v>45.92755058723646</v>
      </c>
      <c r="O63" s="61">
        <f t="shared" si="17"/>
        <v>26.173765388425078</v>
      </c>
      <c r="P63" s="61">
        <f t="shared" si="18"/>
        <v>27.898684024338475</v>
      </c>
      <c r="Q63" s="55" t="s">
        <v>177</v>
      </c>
      <c r="R63" s="55" t="s">
        <v>172</v>
      </c>
      <c r="S63" s="55" t="s">
        <v>198</v>
      </c>
      <c r="T63" s="62">
        <v>100</v>
      </c>
      <c r="U63" s="62">
        <f t="shared" si="19"/>
        <v>44.751381215469614</v>
      </c>
      <c r="V63" s="62">
        <f t="shared" si="20"/>
        <v>75.903614457831324</v>
      </c>
      <c r="W63" s="62">
        <f t="shared" si="21"/>
        <v>76.415094339622627</v>
      </c>
      <c r="X63" s="62">
        <f t="shared" si="22"/>
        <v>47.681291202546028</v>
      </c>
      <c r="Y63" s="62">
        <f t="shared" si="23"/>
        <v>78.833524444907738</v>
      </c>
      <c r="Z63" s="62">
        <f t="shared" si="24"/>
        <v>79.345004326699069</v>
      </c>
      <c r="AA63" s="62">
        <f t="shared" si="25"/>
        <v>-2.9299099870764138</v>
      </c>
      <c r="AB63" s="62">
        <f t="shared" si="26"/>
        <v>-2.9299099870764138</v>
      </c>
      <c r="AC63" s="62">
        <f t="shared" si="27"/>
        <v>-2.9299099870764422</v>
      </c>
      <c r="AD63" s="63"/>
      <c r="AE63" s="63"/>
      <c r="AF63" s="55">
        <v>1.75</v>
      </c>
      <c r="AG63" s="55">
        <v>2.17</v>
      </c>
      <c r="AH63" s="63"/>
      <c r="AI63" s="63"/>
      <c r="AJ63" s="55" t="s">
        <v>191</v>
      </c>
    </row>
    <row r="64" spans="1:36" ht="15" x14ac:dyDescent="0.25">
      <c r="A64">
        <v>1.81</v>
      </c>
      <c r="B64">
        <v>4.1500000000000004</v>
      </c>
      <c r="C64">
        <v>4.24</v>
      </c>
      <c r="D64" s="20">
        <f t="shared" si="3"/>
        <v>2.9299099870764289E-2</v>
      </c>
      <c r="E64" s="17">
        <f>IF(OR($A64="",$B64="",$C64=""),"",A64*'MPTO_working_3-way'!$I63)</f>
        <v>1.8630313707660835</v>
      </c>
      <c r="F64" s="21">
        <f>IF(OR($A64="",$B64="",$C64=""),"",B64*'MPTO_working_3-way'!$I63)</f>
        <v>4.2715912644636722</v>
      </c>
      <c r="G64" s="22">
        <f>IF(OR($A64="",$B64="",$C64=""),"",C64*'MPTO_working_3-way'!$I63)</f>
        <v>4.3642281834520409</v>
      </c>
      <c r="H64" s="17">
        <f>IF(OR($A64="",$B64="",$C64=""),"",'MPTO_working_3-way'!E63)</f>
        <v>1.8425713616814317</v>
      </c>
      <c r="I64" s="21">
        <f>IF(OR($A64="",$B64="",$C64=""),"",'MPTO_working_3-way'!F63)</f>
        <v>4.325306495319615</v>
      </c>
      <c r="J64" s="22">
        <f>IF(OR($A64="",$B64="",$C64=""),"",'MPTO_working_3-way'!G63)</f>
        <v>4.4231603936048485</v>
      </c>
      <c r="K64" s="17">
        <f>IF(OR($A64="",$B64="",$C64=""),"",'OddsRatio_working_3-way'!H63)</f>
        <v>1.8501006774729101</v>
      </c>
      <c r="L64" s="21">
        <f>IF(OR($A64="",$B64="",$C64=""),"",'OddsRatio_working_3-way'!I63)</f>
        <v>4.3059470790613172</v>
      </c>
      <c r="M64" s="22">
        <f>IF(OR($A64="",$B64="",$C64=""),"",'OddsRatio_working_3-way'!J63)</f>
        <v>4.4004027098916412</v>
      </c>
      <c r="N64" s="23">
        <f t="shared" ref="N64:N74" si="28">(1/E64)* 100</f>
        <v>53.675961429935413</v>
      </c>
      <c r="O64" s="24">
        <f t="shared" ref="O64:O74" si="29">(1/F64)* 100</f>
        <v>23.410479563417613</v>
      </c>
      <c r="P64" s="24">
        <f t="shared" ref="P64:P74" si="30">(1/G64)* 100</f>
        <v>22.91355900664696</v>
      </c>
      <c r="Q64" t="s">
        <v>158</v>
      </c>
      <c r="R64" t="s">
        <v>136</v>
      </c>
      <c r="S64" t="s">
        <v>199</v>
      </c>
      <c r="T64" s="35">
        <v>100</v>
      </c>
      <c r="U64" s="35">
        <f t="shared" ref="U64:U74" si="31">(1/A65)*((T64*A65)-T64)</f>
        <v>59.016393442622956</v>
      </c>
      <c r="V64" s="35">
        <f t="shared" ref="V64:V74" si="32">(1/B65)*((T64*B65)-T64)</f>
        <v>72.222222222222229</v>
      </c>
      <c r="W64" s="35">
        <f t="shared" ref="W64:W74" si="33">(1/C65)*((T64*C65)-T64)</f>
        <v>66.101694915254228</v>
      </c>
      <c r="X64" s="35">
        <f t="shared" ref="X64:X74" si="34">((1/B65)+(1/C65))*T64</f>
        <v>61.676082862523543</v>
      </c>
      <c r="Y64" s="35">
        <f t="shared" ref="Y64:Y74" si="35">((1/A65)+(1/C65))*T64</f>
        <v>74.881911642122816</v>
      </c>
      <c r="Z64" s="35">
        <f t="shared" ref="Z64:Z74" si="36">((1/A65)+(1/B65))*T64</f>
        <v>68.76138433515483</v>
      </c>
      <c r="AA64" s="35">
        <f t="shared" ref="AA64:AA74" si="37">U64-X64</f>
        <v>-2.6596894199005874</v>
      </c>
      <c r="AB64" s="35">
        <f t="shared" ref="AB64:AB74" si="38">V64-Y64</f>
        <v>-2.6596894199005874</v>
      </c>
      <c r="AC64" s="35">
        <f t="shared" ref="AC64:AC74" si="39">W64-Z64</f>
        <v>-2.6596894199006016</v>
      </c>
      <c r="AF64">
        <v>1.58</v>
      </c>
      <c r="AG64">
        <v>2.5</v>
      </c>
      <c r="AJ64" t="s">
        <v>189</v>
      </c>
    </row>
    <row r="65" spans="1:36" ht="15" x14ac:dyDescent="0.25">
      <c r="A65">
        <v>2.44</v>
      </c>
      <c r="B65">
        <v>3.6</v>
      </c>
      <c r="C65">
        <v>2.95</v>
      </c>
      <c r="D65" s="20">
        <f t="shared" si="3"/>
        <v>2.6596894199006016E-2</v>
      </c>
      <c r="E65" s="17">
        <f>IF(OR($A65="",$B65="",$C65=""),"",A65*'MPTO_working_3-way'!$I64)</f>
        <v>2.5048964218455745</v>
      </c>
      <c r="F65" s="21">
        <f>IF(OR($A65="",$B65="",$C65=""),"",B65*'MPTO_working_3-way'!$I64)</f>
        <v>3.6957488191164218</v>
      </c>
      <c r="G65" s="22">
        <f>IF(OR($A65="",$B65="",$C65=""),"",C65*'MPTO_working_3-way'!$I64)</f>
        <v>3.0284608378870681</v>
      </c>
      <c r="H65" s="17">
        <f>IF(OR($A65="",$B65="",$C65=""),"",'MPTO_working_3-way'!E64)</f>
        <v>2.4939494655254277</v>
      </c>
      <c r="I65" s="21">
        <f>IF(OR($A65="",$B65="",$C65=""),"",'MPTO_working_3-way'!F64)</f>
        <v>3.7186866174275774</v>
      </c>
      <c r="J65" s="22">
        <f>IF(OR($A65="",$B65="",$C65=""),"",'MPTO_working_3-way'!G64)</f>
        <v>3.0292251819754674</v>
      </c>
      <c r="K65" s="17">
        <f>IF(OR($A65="",$B65="",$C65=""),"",'OddsRatio_working_3-way'!H64)</f>
        <v>2.4989970291071226</v>
      </c>
      <c r="L65" s="21">
        <f>IF(OR($A65="",$B65="",$C65=""),"",'OddsRatio_working_3-way'!I64)</f>
        <v>3.7065224136656378</v>
      </c>
      <c r="M65" s="22">
        <f>IF(OR($A65="",$B65="",$C65=""),"",'OddsRatio_working_3-way'!J64)</f>
        <v>3.0298918102492287</v>
      </c>
      <c r="N65" s="23">
        <f t="shared" si="28"/>
        <v>39.921810390196221</v>
      </c>
      <c r="O65" s="24">
        <f t="shared" si="29"/>
        <v>27.058115931132992</v>
      </c>
      <c r="P65" s="24">
        <f t="shared" si="30"/>
        <v>33.020073678670769</v>
      </c>
      <c r="Q65" t="s">
        <v>105</v>
      </c>
      <c r="R65" t="s">
        <v>184</v>
      </c>
      <c r="S65" t="s">
        <v>199</v>
      </c>
      <c r="T65" s="35">
        <v>100</v>
      </c>
      <c r="U65" s="35">
        <f t="shared" si="31"/>
        <v>53.703703703703695</v>
      </c>
      <c r="V65" s="35">
        <f t="shared" si="32"/>
        <v>71.014492753623188</v>
      </c>
      <c r="W65" s="35">
        <f t="shared" si="33"/>
        <v>71.264367816091948</v>
      </c>
      <c r="X65" s="35">
        <f t="shared" si="34"/>
        <v>57.72113943028485</v>
      </c>
      <c r="Y65" s="35">
        <f t="shared" si="35"/>
        <v>75.031928480204328</v>
      </c>
      <c r="Z65" s="35">
        <f t="shared" si="36"/>
        <v>75.281803542673103</v>
      </c>
      <c r="AA65" s="35">
        <f t="shared" si="37"/>
        <v>-4.0174357265811551</v>
      </c>
      <c r="AB65" s="35">
        <f t="shared" si="38"/>
        <v>-4.0174357265811409</v>
      </c>
      <c r="AC65" s="35">
        <f t="shared" si="39"/>
        <v>-4.0174357265811551</v>
      </c>
      <c r="AF65">
        <v>1.74</v>
      </c>
      <c r="AG65">
        <v>2.19</v>
      </c>
      <c r="AJ65" t="s">
        <v>189</v>
      </c>
    </row>
    <row r="66" spans="1:36" ht="15" x14ac:dyDescent="0.25">
      <c r="A66">
        <v>2.16</v>
      </c>
      <c r="B66">
        <v>3.45</v>
      </c>
      <c r="C66">
        <v>3.48</v>
      </c>
      <c r="D66" s="20">
        <f t="shared" si="3"/>
        <v>4.0174357265811533E-2</v>
      </c>
      <c r="E66" s="17">
        <f>IF(OR($A66="",$B66="",$C66=""),"",A66*'MPTO_working_3-way'!$I65)</f>
        <v>2.2467766116941532</v>
      </c>
      <c r="F66" s="21">
        <f>IF(OR($A66="",$B66="",$C66=""),"",B66*'MPTO_working_3-way'!$I65)</f>
        <v>3.5886015325670502</v>
      </c>
      <c r="G66" s="22">
        <f>IF(OR($A66="",$B66="",$C66=""),"",C66*'MPTO_working_3-way'!$I65)</f>
        <v>3.6198067632850242</v>
      </c>
      <c r="H66" s="17">
        <f>IF(OR($A66="",$B66="",$C66=""),"",'MPTO_working_3-way'!E65)</f>
        <v>2.2243402363209688</v>
      </c>
      <c r="I66" s="21">
        <f>IF(OR($A66="",$B66="",$C66=""),"",'MPTO_working_3-way'!F65)</f>
        <v>3.6171124426739873</v>
      </c>
      <c r="J66" s="22">
        <f>IF(OR($A66="",$B66="",$C66=""),"",'MPTO_working_3-way'!G65)</f>
        <v>3.6501030300983008</v>
      </c>
      <c r="K66" s="17">
        <f>IF(OR($A66="",$B66="",$C66=""),"",'OddsRatio_working_3-way'!H65)</f>
        <v>2.2335829441644282</v>
      </c>
      <c r="L66" s="21">
        <f>IF(OR($A66="",$B66="",$C66=""),"",'OddsRatio_working_3-way'!I65)</f>
        <v>3.6054122527610764</v>
      </c>
      <c r="M66" s="22">
        <f>IF(OR($A66="",$B66="",$C66=""),"",'OddsRatio_working_3-way'!J65)</f>
        <v>3.637315259937743</v>
      </c>
      <c r="N66" s="23">
        <f t="shared" si="28"/>
        <v>44.508207660483109</v>
      </c>
      <c r="O66" s="24">
        <f t="shared" si="29"/>
        <v>27.866008274389426</v>
      </c>
      <c r="P66" s="24">
        <f t="shared" si="30"/>
        <v>27.625784065127451</v>
      </c>
      <c r="Q66" t="s">
        <v>131</v>
      </c>
      <c r="R66" t="s">
        <v>138</v>
      </c>
      <c r="S66" t="s">
        <v>200</v>
      </c>
      <c r="T66" s="35">
        <v>100</v>
      </c>
      <c r="U66" s="35">
        <f t="shared" si="31"/>
        <v>58.847736625514408</v>
      </c>
      <c r="V66" s="35">
        <f t="shared" si="32"/>
        <v>70.326409495548958</v>
      </c>
      <c r="W66" s="35">
        <f t="shared" si="33"/>
        <v>66.996699669967001</v>
      </c>
      <c r="X66" s="35">
        <f t="shared" si="34"/>
        <v>62.676890834484041</v>
      </c>
      <c r="Y66" s="35">
        <f t="shared" si="35"/>
        <v>74.155563704518585</v>
      </c>
      <c r="Z66" s="35">
        <f t="shared" si="36"/>
        <v>70.825853878936627</v>
      </c>
      <c r="AA66" s="35">
        <f t="shared" si="37"/>
        <v>-3.8291542089696335</v>
      </c>
      <c r="AB66" s="35">
        <f t="shared" si="38"/>
        <v>-3.8291542089696264</v>
      </c>
      <c r="AC66" s="35">
        <f t="shared" si="39"/>
        <v>-3.8291542089696264</v>
      </c>
      <c r="AF66">
        <v>1.79</v>
      </c>
      <c r="AG66">
        <v>2.0699999999999998</v>
      </c>
      <c r="AJ66" t="s">
        <v>189</v>
      </c>
    </row>
    <row r="67" spans="1:36" ht="15" x14ac:dyDescent="0.25">
      <c r="A67">
        <v>2.4300000000000002</v>
      </c>
      <c r="B67">
        <v>3.37</v>
      </c>
      <c r="C67">
        <v>3.03</v>
      </c>
      <c r="D67" s="20">
        <f t="shared" si="3"/>
        <v>3.8291542089696318E-2</v>
      </c>
      <c r="E67" s="17">
        <f>IF(OR($A67="",$B67="",$C67=""),"",A67*'MPTO_working_3-way'!$I66)</f>
        <v>2.5230484472779624</v>
      </c>
      <c r="F67" s="21">
        <f>IF(OR($A67="",$B67="",$C67=""),"",B67*'MPTO_working_3-way'!$I66)</f>
        <v>3.4990424968422769</v>
      </c>
      <c r="G67" s="22">
        <f>IF(OR($A67="",$B67="",$C67=""),"",C67*'MPTO_working_3-way'!$I66)</f>
        <v>3.1460233725317797</v>
      </c>
      <c r="H67" s="17">
        <f>IF(OR($A67="",$B67="",$C67=""),"",'MPTO_working_3-way'!E66)</f>
        <v>2.5077817320944771</v>
      </c>
      <c r="I67" s="21">
        <f>IF(OR($A67="",$B67="",$C67=""),"",'MPTO_working_3-way'!F66)</f>
        <v>3.521473232843106</v>
      </c>
      <c r="J67" s="22">
        <f>IF(OR($A67="",$B67="",$C67=""),"",'MPTO_working_3-way'!G66)</f>
        <v>3.1518979430772682</v>
      </c>
      <c r="K67" s="17">
        <f>IF(OR($A67="",$B67="",$C67=""),"",'OddsRatio_working_3-way'!H66)</f>
        <v>2.5146259329469096</v>
      </c>
      <c r="L67" s="21">
        <f>IF(OR($A67="",$B67="",$C67=""),"",'OddsRatio_working_3-way'!I66)</f>
        <v>3.5102541685903335</v>
      </c>
      <c r="M67" s="22">
        <f>IF(OR($A67="",$B67="",$C67=""),"",'OddsRatio_working_3-way'!J66)</f>
        <v>3.1501333174001585</v>
      </c>
      <c r="N67" s="23">
        <f t="shared" si="28"/>
        <v>39.634593663029676</v>
      </c>
      <c r="O67" s="24">
        <f t="shared" si="29"/>
        <v>28.579247062659384</v>
      </c>
      <c r="P67" s="24">
        <f t="shared" si="30"/>
        <v>31.786159274310936</v>
      </c>
      <c r="Q67" t="s">
        <v>135</v>
      </c>
      <c r="R67" t="s">
        <v>163</v>
      </c>
      <c r="S67" t="s">
        <v>200</v>
      </c>
      <c r="T67" s="35">
        <v>100</v>
      </c>
      <c r="U67" s="35">
        <f t="shared" si="31"/>
        <v>89.795918367346943</v>
      </c>
      <c r="V67" s="35">
        <f t="shared" si="32"/>
        <v>78.540772532188839</v>
      </c>
      <c r="W67" s="35">
        <f t="shared" si="33"/>
        <v>27.007299270072991</v>
      </c>
      <c r="X67" s="35">
        <f t="shared" si="34"/>
        <v>94.45192819773817</v>
      </c>
      <c r="Y67" s="35">
        <f t="shared" si="35"/>
        <v>83.196782362580066</v>
      </c>
      <c r="Z67" s="35">
        <f t="shared" si="36"/>
        <v>31.663309100464222</v>
      </c>
      <c r="AA67" s="35">
        <f t="shared" si="37"/>
        <v>-4.656009830391227</v>
      </c>
      <c r="AB67" s="35">
        <f t="shared" si="38"/>
        <v>-4.656009830391227</v>
      </c>
      <c r="AC67" s="35">
        <f t="shared" si="39"/>
        <v>-4.6560098303912305</v>
      </c>
      <c r="AF67">
        <v>2.13</v>
      </c>
      <c r="AG67">
        <v>1.74</v>
      </c>
      <c r="AJ67" t="s">
        <v>189</v>
      </c>
    </row>
    <row r="68" spans="1:36" ht="15" x14ac:dyDescent="0.25">
      <c r="A68">
        <v>9.8000000000000007</v>
      </c>
      <c r="B68">
        <v>4.66</v>
      </c>
      <c r="C68">
        <v>1.37</v>
      </c>
      <c r="D68" s="20">
        <f t="shared" ref="D68:D74" si="40">IF(OR($A68="",$B68="",$C68=""),"",(1/A68)+(1/B68)+(1/C68)-1)</f>
        <v>4.6560098303912278E-2</v>
      </c>
      <c r="E68" s="17">
        <f>IF(OR($A68="",$B68="",$C68=""),"",A68*'MPTO_working_3-way'!$I67)</f>
        <v>10.25628896337834</v>
      </c>
      <c r="F68" s="21">
        <f>IF(OR($A68="",$B68="",$C68=""),"",B68*'MPTO_working_3-way'!$I67)</f>
        <v>4.876970058096231</v>
      </c>
      <c r="G68" s="22">
        <f>IF(OR($A68="",$B68="",$C68=""),"",C68*'MPTO_working_3-way'!$I67)</f>
        <v>1.4337873346763599</v>
      </c>
      <c r="H68" s="17">
        <f>IF(OR($A68="",$B68="",$C68=""),"",'MPTO_working_3-way'!E67)</f>
        <v>11.557916593799341</v>
      </c>
      <c r="I68" s="21">
        <f>IF(OR($A68="",$B68="",$C68=""),"",'MPTO_working_3-way'!F67)</f>
        <v>5.023302045552839</v>
      </c>
      <c r="J68" s="22">
        <f>IF(OR($A68="",$B68="",$C68=""),"",'MPTO_working_3-way'!G67)</f>
        <v>1.3997623702597104</v>
      </c>
      <c r="K68" s="17">
        <f>IF(OR($A68="",$B68="",$C68=""),"",'OddsRatio_working_3-way'!H67)</f>
        <v>10.751979090117878</v>
      </c>
      <c r="L68" s="21">
        <f>IF(OR($A68="",$B68="",$C68=""),"",'OddsRatio_working_3-way'!I67)</f>
        <v>5.05593675793539</v>
      </c>
      <c r="M68" s="22">
        <f>IF(OR($A68="",$B68="",$C68=""),"",'OddsRatio_working_3-way'!J67)</f>
        <v>1.4100263935617743</v>
      </c>
      <c r="N68" s="23">
        <f t="shared" si="28"/>
        <v>9.7501153055520771</v>
      </c>
      <c r="O68" s="24">
        <f t="shared" si="29"/>
        <v>20.504534333564454</v>
      </c>
      <c r="P68" s="24">
        <f t="shared" si="30"/>
        <v>69.745350360883464</v>
      </c>
      <c r="Q68" t="s">
        <v>156</v>
      </c>
      <c r="R68" t="s">
        <v>140</v>
      </c>
      <c r="S68" t="s">
        <v>201</v>
      </c>
      <c r="T68" s="35">
        <v>100</v>
      </c>
      <c r="U68" s="35">
        <f t="shared" si="31"/>
        <v>78.586723768736618</v>
      </c>
      <c r="V68" s="35">
        <f t="shared" si="32"/>
        <v>65.870307167235495</v>
      </c>
      <c r="W68" s="35">
        <f t="shared" si="33"/>
        <v>51.456310679611654</v>
      </c>
      <c r="X68" s="35">
        <f t="shared" si="34"/>
        <v>82.673382153152858</v>
      </c>
      <c r="Y68" s="35">
        <f t="shared" si="35"/>
        <v>69.956965551651734</v>
      </c>
      <c r="Z68" s="35">
        <f t="shared" si="36"/>
        <v>55.542969064027893</v>
      </c>
      <c r="AA68" s="35">
        <f t="shared" si="37"/>
        <v>-4.0866583844162392</v>
      </c>
      <c r="AB68" s="35">
        <f t="shared" si="38"/>
        <v>-4.0866583844162392</v>
      </c>
      <c r="AC68" s="35">
        <f t="shared" si="39"/>
        <v>-4.0866583844162392</v>
      </c>
      <c r="AF68">
        <v>1.79</v>
      </c>
      <c r="AG68">
        <v>2.06</v>
      </c>
      <c r="AJ68" t="s">
        <v>189</v>
      </c>
    </row>
    <row r="69" spans="1:36" ht="15" x14ac:dyDescent="0.25">
      <c r="A69">
        <v>4.67</v>
      </c>
      <c r="B69">
        <v>2.93</v>
      </c>
      <c r="C69">
        <v>2.06</v>
      </c>
      <c r="D69" s="20">
        <f t="shared" si="40"/>
        <v>4.0866583844162419E-2</v>
      </c>
      <c r="E69" s="17">
        <f>IF(OR($A69="",$B69="",$C69=""),"",A69*'MPTO_working_3-way'!$I68)</f>
        <v>4.8608469465522388</v>
      </c>
      <c r="F69" s="21">
        <f>IF(OR($A69="",$B69="",$C69=""),"",B69*'MPTO_working_3-way'!$I68)</f>
        <v>3.0497390906633961</v>
      </c>
      <c r="G69" s="22">
        <f>IF(OR($A69="",$B69="",$C69=""),"",C69*'MPTO_working_3-way'!$I68)</f>
        <v>2.1441851627189745</v>
      </c>
      <c r="H69" s="17">
        <f>IF(OR($A69="",$B69="",$C69=""),"",'MPTO_working_3-way'!E68)</f>
        <v>4.9872683095017152</v>
      </c>
      <c r="I69" s="21">
        <f>IF(OR($A69="",$B69="",$C69=""),"",'MPTO_working_3-way'!F68)</f>
        <v>3.0518068594086349</v>
      </c>
      <c r="J69" s="22">
        <f>IF(OR($A69="",$B69="",$C69=""),"",'MPTO_working_3-way'!G68)</f>
        <v>2.1194761481366222</v>
      </c>
      <c r="K69" s="17">
        <f>IF(OR($A69="",$B69="",$C69=""),"",'OddsRatio_working_3-way'!H68)</f>
        <v>4.9131110345649462</v>
      </c>
      <c r="L69" s="21">
        <f>IF(OR($A69="",$B69="",$C69=""),"",'OddsRatio_working_3-way'!I68)</f>
        <v>3.0578485822099042</v>
      </c>
      <c r="M69" s="22">
        <f>IF(OR($A69="",$B69="",$C69=""),"",'OddsRatio_working_3-way'!J68)</f>
        <v>2.1302173560323823</v>
      </c>
      <c r="N69" s="23">
        <f t="shared" si="28"/>
        <v>20.572546533465577</v>
      </c>
      <c r="O69" s="24">
        <f t="shared" si="29"/>
        <v>32.789690208629438</v>
      </c>
      <c r="P69" s="24">
        <f t="shared" si="30"/>
        <v>46.637763257904979</v>
      </c>
      <c r="Q69" t="s">
        <v>133</v>
      </c>
      <c r="R69" t="s">
        <v>161</v>
      </c>
      <c r="S69" t="s">
        <v>201</v>
      </c>
      <c r="T69" s="35">
        <v>100</v>
      </c>
      <c r="U69" s="35">
        <f t="shared" si="31"/>
        <v>81.684981684981679</v>
      </c>
      <c r="V69" s="35">
        <f t="shared" si="32"/>
        <v>74.874371859296474</v>
      </c>
      <c r="W69" s="35">
        <f t="shared" si="33"/>
        <v>39.024390243902438</v>
      </c>
      <c r="X69" s="35">
        <f t="shared" si="34"/>
        <v>86.101237896801081</v>
      </c>
      <c r="Y69" s="35">
        <f t="shared" si="35"/>
        <v>79.290628071115876</v>
      </c>
      <c r="Z69" s="35">
        <f t="shared" si="36"/>
        <v>43.440646455721833</v>
      </c>
      <c r="AA69" s="35">
        <f t="shared" si="37"/>
        <v>-4.4162562118194018</v>
      </c>
      <c r="AB69" s="35">
        <f t="shared" si="38"/>
        <v>-4.4162562118194018</v>
      </c>
      <c r="AC69" s="35">
        <f t="shared" si="39"/>
        <v>-4.4162562118193947</v>
      </c>
      <c r="AF69">
        <v>2.38</v>
      </c>
      <c r="AG69">
        <v>1.61</v>
      </c>
      <c r="AJ69" t="s">
        <v>189</v>
      </c>
    </row>
    <row r="70" spans="1:36" ht="15" x14ac:dyDescent="0.25">
      <c r="A70">
        <v>5.46</v>
      </c>
      <c r="B70">
        <v>3.98</v>
      </c>
      <c r="C70">
        <v>1.64</v>
      </c>
      <c r="D70" s="20">
        <f t="shared" si="40"/>
        <v>4.4162562118193804E-2</v>
      </c>
      <c r="E70" s="17">
        <f>IF(OR($A70="",$B70="",$C70=""),"",A70*'MPTO_working_3-way'!$I69)</f>
        <v>5.7011275891653383</v>
      </c>
      <c r="F70" s="21">
        <f>IF(OR($A70="",$B70="",$C70=""),"",B70*'MPTO_working_3-way'!$I69)</f>
        <v>4.155766997230411</v>
      </c>
      <c r="G70" s="22">
        <f>IF(OR($A70="",$B70="",$C70=""),"",C70*'MPTO_working_3-way'!$I69)</f>
        <v>1.7124266018738377</v>
      </c>
      <c r="H70" s="17">
        <f>IF(OR($A70="",$B70="",$C70=""),"",'MPTO_working_3-way'!E69)</f>
        <v>5.9372082361157252</v>
      </c>
      <c r="I70" s="21">
        <f>IF(OR($A70="",$B70="",$C70=""),"",'MPTO_working_3-way'!F69)</f>
        <v>4.2276965067297985</v>
      </c>
      <c r="J70" s="22">
        <f>IF(OR($A70="",$B70="",$C70=""),"",'MPTO_working_3-way'!G69)</f>
        <v>1.6805727238637709</v>
      </c>
      <c r="K70" s="17">
        <f>IF(OR($A70="",$B70="",$C70=""),"",'OddsRatio_working_3-way'!H69)</f>
        <v>5.819091511585408</v>
      </c>
      <c r="L70" s="21">
        <f>IF(OR($A70="",$B70="",$C70=""),"",'OddsRatio_working_3-way'!I69)</f>
        <v>4.2199310996691741</v>
      </c>
      <c r="M70" s="22">
        <f>IF(OR($A70="",$B70="",$C70=""),"",'OddsRatio_working_3-way'!J69)</f>
        <v>1.6915288267745878</v>
      </c>
      <c r="N70" s="23">
        <f t="shared" si="28"/>
        <v>17.54038976255227</v>
      </c>
      <c r="O70" s="24">
        <f t="shared" si="29"/>
        <v>24.062946759682262</v>
      </c>
      <c r="P70" s="24">
        <f t="shared" si="30"/>
        <v>58.396663477765486</v>
      </c>
      <c r="Q70" t="s">
        <v>139</v>
      </c>
      <c r="R70" t="s">
        <v>106</v>
      </c>
      <c r="S70" t="s">
        <v>201</v>
      </c>
      <c r="T70" s="35">
        <v>100</v>
      </c>
      <c r="U70" s="35">
        <f t="shared" si="31"/>
        <v>35.897435897435898</v>
      </c>
      <c r="V70" s="35">
        <f t="shared" si="32"/>
        <v>76.905311778290994</v>
      </c>
      <c r="W70" s="35">
        <f t="shared" si="33"/>
        <v>82.847341337907366</v>
      </c>
      <c r="X70" s="35">
        <f t="shared" si="34"/>
        <v>40.247346883801626</v>
      </c>
      <c r="Y70" s="35">
        <f t="shared" si="35"/>
        <v>81.255222764656722</v>
      </c>
      <c r="Z70" s="35">
        <f t="shared" si="36"/>
        <v>87.197252324273094</v>
      </c>
      <c r="AA70" s="35">
        <f t="shared" si="37"/>
        <v>-4.3499109863657281</v>
      </c>
      <c r="AB70" s="35">
        <f t="shared" si="38"/>
        <v>-4.3499109863657281</v>
      </c>
      <c r="AC70" s="35">
        <f t="shared" si="39"/>
        <v>-4.3499109863657281</v>
      </c>
      <c r="AF70">
        <v>1.85</v>
      </c>
      <c r="AG70">
        <v>2.0099999999999998</v>
      </c>
      <c r="AJ70" t="s">
        <v>189</v>
      </c>
    </row>
    <row r="71" spans="1:36" ht="15" x14ac:dyDescent="0.25">
      <c r="A71">
        <v>1.56</v>
      </c>
      <c r="B71">
        <v>4.33</v>
      </c>
      <c r="C71">
        <v>5.83</v>
      </c>
      <c r="D71" s="20">
        <f t="shared" si="40"/>
        <v>4.3499109863657237E-2</v>
      </c>
      <c r="E71" s="17">
        <f>IF(OR($A71="",$B71="",$C71=""),"",A71*'MPTO_working_3-way'!$I70)</f>
        <v>1.6278586113873053</v>
      </c>
      <c r="F71" s="21">
        <f>IF(OR($A71="",$B71="",$C71=""),"",B71*'MPTO_working_3-way'!$I70)</f>
        <v>4.5183511457096355</v>
      </c>
      <c r="G71" s="22">
        <f>IF(OR($A71="",$B71="",$C71=""),"",C71*'MPTO_working_3-way'!$I70)</f>
        <v>6.0835998105051221</v>
      </c>
      <c r="H71" s="17">
        <f>IF(OR($A71="",$B71="",$C71=""),"",'MPTO_working_3-way'!E70)</f>
        <v>1.5961031136408748</v>
      </c>
      <c r="I71" s="21">
        <f>IF(OR($A71="",$B71="",$C71=""),"",'MPTO_working_3-way'!F70)</f>
        <v>4.6200648349733431</v>
      </c>
      <c r="J71" s="22">
        <f>IF(OR($A71="",$B71="",$C71=""),"",'MPTO_working_3-way'!G70)</f>
        <v>6.3683362923219091</v>
      </c>
      <c r="K71" s="17">
        <f>IF(OR($A71="",$B71="",$C71=""),"",'OddsRatio_working_3-way'!H70)</f>
        <v>1.6065467720384587</v>
      </c>
      <c r="L71" s="21">
        <f>IF(OR($A71="",$B71="",$C71=""),"",'OddsRatio_working_3-way'!I70)</f>
        <v>4.6067870551572616</v>
      </c>
      <c r="M71" s="22">
        <f>IF(OR($A71="",$B71="",$C71=""),"",'OddsRatio_working_3-way'!J70)</f>
        <v>6.2314659088317041</v>
      </c>
      <c r="N71" s="23">
        <f t="shared" si="28"/>
        <v>61.430396534731777</v>
      </c>
      <c r="O71" s="24">
        <f t="shared" si="29"/>
        <v>22.131967342767108</v>
      </c>
      <c r="P71" s="24">
        <f t="shared" si="30"/>
        <v>16.437636122501125</v>
      </c>
      <c r="Q71" t="s">
        <v>183</v>
      </c>
      <c r="R71" t="s">
        <v>159</v>
      </c>
      <c r="S71" t="s">
        <v>201</v>
      </c>
      <c r="T71" s="35">
        <v>100</v>
      </c>
      <c r="U71" s="35">
        <f t="shared" si="31"/>
        <v>84.756097560975604</v>
      </c>
      <c r="V71" s="35">
        <f t="shared" si="32"/>
        <v>70.760233918128648</v>
      </c>
      <c r="W71" s="35">
        <f t="shared" si="33"/>
        <v>40.119760479041922</v>
      </c>
      <c r="X71" s="35">
        <f t="shared" si="34"/>
        <v>89.120005602829437</v>
      </c>
      <c r="Y71" s="35">
        <f t="shared" si="35"/>
        <v>75.124141959982481</v>
      </c>
      <c r="Z71" s="35">
        <f t="shared" si="36"/>
        <v>44.483668520895733</v>
      </c>
      <c r="AA71" s="35">
        <f t="shared" si="37"/>
        <v>-4.3639080418538327</v>
      </c>
      <c r="AB71" s="35">
        <f t="shared" si="38"/>
        <v>-4.3639080418538327</v>
      </c>
      <c r="AC71" s="35">
        <f t="shared" si="39"/>
        <v>-4.3639080418538114</v>
      </c>
      <c r="AF71">
        <v>1.78</v>
      </c>
      <c r="AG71">
        <v>2.09</v>
      </c>
      <c r="AJ71" t="s">
        <v>189</v>
      </c>
    </row>
    <row r="72" spans="1:36" ht="15" x14ac:dyDescent="0.25">
      <c r="A72">
        <v>6.56</v>
      </c>
      <c r="B72">
        <v>3.42</v>
      </c>
      <c r="C72">
        <v>1.67</v>
      </c>
      <c r="D72" s="20">
        <f t="shared" si="40"/>
        <v>4.3639080418538256E-2</v>
      </c>
      <c r="E72" s="17">
        <f>IF(OR($A72="",$B72="",$C72=""),"",A72*'MPTO_working_3-way'!$I71)</f>
        <v>6.8462723675456107</v>
      </c>
      <c r="F72" s="21">
        <f>IF(OR($A72="",$B72="",$C72=""),"",B72*'MPTO_working_3-way'!$I71)</f>
        <v>3.5692456550314007</v>
      </c>
      <c r="G72" s="22">
        <f>IF(OR($A72="",$B72="",$C72=""),"",C72*'MPTO_working_3-way'!$I71)</f>
        <v>1.7428772642989587</v>
      </c>
      <c r="H72" s="17">
        <f>IF(OR($A72="",$B72="",$C72=""),"",'MPTO_working_3-way'!E71)</f>
        <v>7.252017396528748</v>
      </c>
      <c r="I72" s="21">
        <f>IF(OR($A72="",$B72="",$C72=""),"",'MPTO_working_3-way'!F71)</f>
        <v>3.5990473953352908</v>
      </c>
      <c r="J72" s="22">
        <f>IF(OR($A72="",$B72="",$C72=""),"",'MPTO_working_3-way'!G71)</f>
        <v>1.71157838340527</v>
      </c>
      <c r="K72" s="17">
        <f>IF(OR($A72="",$B72="",$C72=""),"",'OddsRatio_working_3-way'!H71)</f>
        <v>7.0013285482843006</v>
      </c>
      <c r="L72" s="21">
        <f>IF(OR($A72="",$B72="",$C72=""),"",'OddsRatio_working_3-way'!I71)</f>
        <v>3.6120890443971247</v>
      </c>
      <c r="M72" s="22">
        <f>IF(OR($A72="",$B72="",$C72=""),"",'OddsRatio_working_3-way'!J71)</f>
        <v>1.7231816775810218</v>
      </c>
      <c r="N72" s="23">
        <f t="shared" si="28"/>
        <v>14.606488703844835</v>
      </c>
      <c r="O72" s="24">
        <f t="shared" si="29"/>
        <v>28.017124531351495</v>
      </c>
      <c r="P72" s="24">
        <f t="shared" si="30"/>
        <v>57.376386764803669</v>
      </c>
      <c r="Q72" t="s">
        <v>160</v>
      </c>
      <c r="R72" t="s">
        <v>157</v>
      </c>
      <c r="S72" t="s">
        <v>201</v>
      </c>
      <c r="T72" s="35">
        <v>100</v>
      </c>
      <c r="U72" s="35">
        <f t="shared" si="31"/>
        <v>37.5</v>
      </c>
      <c r="V72" s="35">
        <f t="shared" si="32"/>
        <v>75.550122249388764</v>
      </c>
      <c r="W72" s="35">
        <f t="shared" si="33"/>
        <v>82.788296041308101</v>
      </c>
      <c r="X72" s="35">
        <f t="shared" si="34"/>
        <v>41.661581709303164</v>
      </c>
      <c r="Y72" s="35">
        <f t="shared" si="35"/>
        <v>79.711703958691913</v>
      </c>
      <c r="Z72" s="35">
        <f t="shared" si="36"/>
        <v>86.94987775061125</v>
      </c>
      <c r="AA72" s="35">
        <f t="shared" si="37"/>
        <v>-4.1615817093031637</v>
      </c>
      <c r="AB72" s="35">
        <f t="shared" si="38"/>
        <v>-4.1615817093031495</v>
      </c>
      <c r="AC72" s="35">
        <f t="shared" si="39"/>
        <v>-4.1615817093031495</v>
      </c>
      <c r="AF72">
        <v>1.91</v>
      </c>
      <c r="AG72">
        <v>1.94</v>
      </c>
      <c r="AJ72" t="s">
        <v>189</v>
      </c>
    </row>
    <row r="73" spans="1:36" ht="15" x14ac:dyDescent="0.25">
      <c r="A73">
        <v>1.6</v>
      </c>
      <c r="B73">
        <v>4.09</v>
      </c>
      <c r="C73">
        <v>5.81</v>
      </c>
      <c r="D73" s="20">
        <f t="shared" si="40"/>
        <v>4.1615817093031637E-2</v>
      </c>
      <c r="E73" s="17">
        <f>IF(OR($A73="",$B73="",$C73=""),"",A73*'MPTO_working_3-way'!$I72)</f>
        <v>1.6665853073488508</v>
      </c>
      <c r="F73" s="21">
        <f>IF(OR($A73="",$B73="",$C73=""),"",B73*'MPTO_working_3-way'!$I72)</f>
        <v>4.2602086919104991</v>
      </c>
      <c r="G73" s="22">
        <f>IF(OR($A73="",$B73="",$C73=""),"",C73*'MPTO_working_3-way'!$I72)</f>
        <v>6.051787897310513</v>
      </c>
      <c r="H73" s="17">
        <f>IF(OR($A73="",$B73="",$C73=""),"",'MPTO_working_3-way'!E72)</f>
        <v>1.6363182512261425</v>
      </c>
      <c r="I73" s="21">
        <f>IF(OR($A73="",$B73="",$C73=""),"",'MPTO_working_3-way'!F72)</f>
        <v>4.3360087950386497</v>
      </c>
      <c r="J73" s="22">
        <f>IF(OR($A73="",$B73="",$C73=""),"",'MPTO_working_3-way'!G72)</f>
        <v>6.3193109706843433</v>
      </c>
      <c r="K73" s="17">
        <f>IF(OR($A73="",$B73="",$C73=""),"",'OddsRatio_working_3-way'!H72)</f>
        <v>1.6465743970540019</v>
      </c>
      <c r="L73" s="21">
        <f>IF(OR($A73="",$B73="",$C73=""),"",'OddsRatio_working_3-way'!I72)</f>
        <v>4.3298581448281075</v>
      </c>
      <c r="M73" s="22">
        <f>IF(OR($A73="",$B73="",$C73=""),"",'OddsRatio_working_3-way'!J72)</f>
        <v>6.1833714163829123</v>
      </c>
      <c r="N73" s="23">
        <f t="shared" si="28"/>
        <v>60.002929078426057</v>
      </c>
      <c r="O73" s="24">
        <f t="shared" si="29"/>
        <v>23.473028490337828</v>
      </c>
      <c r="P73" s="24">
        <f t="shared" si="30"/>
        <v>16.524042431236097</v>
      </c>
      <c r="Q73" t="s">
        <v>162</v>
      </c>
      <c r="R73" t="s">
        <v>134</v>
      </c>
      <c r="S73" t="s">
        <v>201</v>
      </c>
      <c r="T73" s="35">
        <v>100</v>
      </c>
      <c r="U73" s="35">
        <f t="shared" si="31"/>
        <v>25.373134328358205</v>
      </c>
      <c r="V73" s="35">
        <f t="shared" si="32"/>
        <v>81.785063752276869</v>
      </c>
      <c r="W73" s="35">
        <f t="shared" si="33"/>
        <v>88.109393579072531</v>
      </c>
      <c r="X73" s="35">
        <f t="shared" si="34"/>
        <v>30.1055426686506</v>
      </c>
      <c r="Y73" s="35">
        <f t="shared" si="35"/>
        <v>86.51747209256925</v>
      </c>
      <c r="Z73" s="35">
        <f t="shared" si="36"/>
        <v>92.841801919364926</v>
      </c>
      <c r="AA73" s="35">
        <f t="shared" si="37"/>
        <v>-4.7324083402923947</v>
      </c>
      <c r="AB73" s="35">
        <f t="shared" si="38"/>
        <v>-4.7324083402923804</v>
      </c>
      <c r="AC73" s="35">
        <f t="shared" si="39"/>
        <v>-4.7324083402923947</v>
      </c>
      <c r="AF73">
        <v>1.75</v>
      </c>
      <c r="AG73">
        <v>2.12</v>
      </c>
      <c r="AJ73" t="s">
        <v>189</v>
      </c>
    </row>
    <row r="74" spans="1:36" ht="15" x14ac:dyDescent="0.25">
      <c r="A74">
        <v>1.34</v>
      </c>
      <c r="B74">
        <v>5.49</v>
      </c>
      <c r="C74">
        <v>8.41</v>
      </c>
      <c r="D74" s="20">
        <f t="shared" si="40"/>
        <v>4.7324083402923822E-2</v>
      </c>
      <c r="E74" s="17">
        <f>IF(OR($A74="",$B74="",$C74=""),"",A74*'MPTO_working_3-way'!$I73)</f>
        <v>1.4034142717599181</v>
      </c>
      <c r="F74" s="21">
        <f>IF(OR($A74="",$B74="",$C74=""),"",B74*'MPTO_working_3-way'!$I73)</f>
        <v>5.7498092178820519</v>
      </c>
      <c r="G74" s="22">
        <f>IF(OR($A74="",$B74="",$C74=""),"",C74*'MPTO_working_3-way'!$I73)</f>
        <v>8.80799554141859</v>
      </c>
      <c r="H74" s="17">
        <f>IF(OR($A74="",$B74="",$C74=""),"",'MPTO_working_3-way'!E73)</f>
        <v>1.3689367081441266</v>
      </c>
      <c r="I74" s="21">
        <f>IF(OR($A74="",$B74="",$C74=""),"",'MPTO_working_3-way'!F73)</f>
        <v>6.0105304008321658</v>
      </c>
      <c r="J74" s="22">
        <f>IF(OR($A74="",$B74="",$C74=""),"",'MPTO_working_3-way'!G73)</f>
        <v>9.6963707793779754</v>
      </c>
      <c r="K74" s="17">
        <f>IF(OR($A74="",$B74="",$C74=""),"",'OddsRatio_working_3-way'!H73)</f>
        <v>1.3787226427003243</v>
      </c>
      <c r="L74" s="21">
        <f>IF(OR($A74="",$B74="",$C74=""),"",'OddsRatio_working_3-way'!I73)</f>
        <v>6.0013666638954559</v>
      </c>
      <c r="M74" s="22">
        <f>IF(OR($A74="",$B74="",$C74=""),"",'OddsRatio_working_3-way'!J73)</f>
        <v>9.2539258306158878</v>
      </c>
      <c r="N74" s="23">
        <f t="shared" si="28"/>
        <v>71.254797683222506</v>
      </c>
      <c r="O74" s="24">
        <f t="shared" si="29"/>
        <v>17.391881401733723</v>
      </c>
      <c r="P74" s="24">
        <f t="shared" si="30"/>
        <v>11.353320915043776</v>
      </c>
      <c r="Q74" t="s">
        <v>137</v>
      </c>
      <c r="R74" t="s">
        <v>132</v>
      </c>
      <c r="S74" t="s">
        <v>201</v>
      </c>
      <c r="T74" s="35">
        <v>100</v>
      </c>
      <c r="U74" s="35" t="e">
        <f t="shared" si="31"/>
        <v>#DIV/0!</v>
      </c>
      <c r="V74" s="35" t="e">
        <f t="shared" si="32"/>
        <v>#DIV/0!</v>
      </c>
      <c r="W74" s="35" t="e">
        <f t="shared" si="33"/>
        <v>#DIV/0!</v>
      </c>
      <c r="X74" s="35" t="e">
        <f t="shared" si="34"/>
        <v>#DIV/0!</v>
      </c>
      <c r="Y74" s="35" t="e">
        <f t="shared" si="35"/>
        <v>#DIV/0!</v>
      </c>
      <c r="Z74" s="35" t="e">
        <f t="shared" si="36"/>
        <v>#DIV/0!</v>
      </c>
      <c r="AA74" s="35" t="e">
        <f t="shared" si="37"/>
        <v>#DIV/0!</v>
      </c>
      <c r="AB74" s="35" t="e">
        <f t="shared" si="38"/>
        <v>#DIV/0!</v>
      </c>
      <c r="AC74" s="35" t="e">
        <f t="shared" si="39"/>
        <v>#DIV/0!</v>
      </c>
      <c r="AF74">
        <v>1.56</v>
      </c>
      <c r="AG74">
        <v>2.48</v>
      </c>
      <c r="AJ74" t="s">
        <v>189</v>
      </c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 s="28"/>
      <c r="B131" s="28"/>
      <c r="C131" s="28"/>
      <c r="D131" s="29"/>
      <c r="E131" s="30"/>
      <c r="F131" s="31"/>
      <c r="G131" s="32"/>
      <c r="H131" s="30"/>
      <c r="I131" s="31"/>
      <c r="J131" s="32"/>
      <c r="K131" s="30"/>
      <c r="L131" s="31"/>
      <c r="M131" s="32"/>
      <c r="N131" s="33"/>
      <c r="O131" s="34"/>
      <c r="P131" s="34"/>
      <c r="Q131" s="28"/>
      <c r="R131" s="28"/>
      <c r="S131" s="28"/>
      <c r="AD131" s="36"/>
      <c r="AE131" s="36"/>
      <c r="AF131" s="28"/>
      <c r="AG131" s="28"/>
      <c r="AH131" s="36"/>
      <c r="AI131" s="36"/>
      <c r="AJ131" s="28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2022-05-30T12:42:58Z</dcterms:modified>
</cp:coreProperties>
</file>